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ISTERNA\Desktop\COMPARTIDA_SEPT. 2025\NATALIA\CONSOLIDADOS AÑO 2025\REM A y BS CONSOLIDADOS AÑO 2025\REM A\"/>
    </mc:Choice>
  </mc:AlternateContent>
  <xr:revisionPtr revIDLastSave="0" documentId="13_ncr:1_{36058248-867F-4E22-91E3-85B35EEF4B31}" xr6:coauthVersionLast="47" xr6:coauthVersionMax="47" xr10:uidLastSave="{00000000-0000-0000-0000-000000000000}"/>
  <bookViews>
    <workbookView xWindow="2655" yWindow="6315" windowWidth="31560" windowHeight="14565" tabRatio="806" firstSheet="1" activeTab="1" xr2:uid="{00000000-000D-0000-FFFF-FFFF00000000}"/>
  </bookViews>
  <sheets>
    <sheet name="GRÁFICOS" sheetId="14" state="hidden" r:id="rId1"/>
    <sheet name="CONSOLIDADO" sheetId="1" r:id="rId2"/>
    <sheet name="ENERO" sheetId="2" r:id="rId3"/>
    <sheet name="FEBRERO" sheetId="3" r:id="rId4"/>
    <sheet name="MARZO" sheetId="4" r:id="rId5"/>
    <sheet name="ABRIL" sheetId="5" r:id="rId6"/>
    <sheet name="MAYO" sheetId="6" r:id="rId7"/>
    <sheet name="JUNIO" sheetId="7" r:id="rId8"/>
    <sheet name="JULIO" sheetId="8" r:id="rId9"/>
    <sheet name="AGOSTO" sheetId="9" r:id="rId10"/>
    <sheet name="SEPTIEMBRE" sheetId="10" r:id="rId11"/>
    <sheet name="OCTUBRE" sheetId="11" r:id="rId12"/>
    <sheet name="NOVIEMBRE" sheetId="12" r:id="rId13"/>
    <sheet name="DICIEMBRE" sheetId="1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4" l="1"/>
  <c r="O9" i="14"/>
  <c r="N8" i="14"/>
  <c r="N7" i="14"/>
  <c r="N6" i="14"/>
  <c r="H10" i="14"/>
  <c r="H9" i="14"/>
  <c r="H8" i="14"/>
  <c r="H7" i="14"/>
  <c r="H6" i="14"/>
  <c r="D10" i="14"/>
  <c r="D9" i="14"/>
  <c r="D6" i="14"/>
  <c r="D7" i="14"/>
  <c r="D8" i="14"/>
  <c r="D5" i="14"/>
  <c r="J152" i="13" l="1"/>
  <c r="I152" i="13"/>
  <c r="H152" i="13"/>
  <c r="G152" i="13"/>
  <c r="F152" i="13"/>
  <c r="E152" i="13"/>
  <c r="D152" i="13"/>
  <c r="C152" i="13"/>
  <c r="B151" i="13"/>
  <c r="B150" i="13"/>
  <c r="B149" i="13"/>
  <c r="B148" i="13"/>
  <c r="B147" i="13"/>
  <c r="B146" i="13"/>
  <c r="B145" i="13"/>
  <c r="B144" i="13"/>
  <c r="B143" i="13"/>
  <c r="B152" i="13" s="1"/>
  <c r="I139" i="13"/>
  <c r="H139" i="13"/>
  <c r="G139" i="13"/>
  <c r="F139" i="13"/>
  <c r="E139" i="13"/>
  <c r="D139" i="13"/>
  <c r="C139" i="13"/>
  <c r="B139" i="13"/>
  <c r="H122" i="13"/>
  <c r="G122" i="13"/>
  <c r="F122" i="13"/>
  <c r="E122" i="13"/>
  <c r="D122" i="13"/>
  <c r="C122" i="13"/>
  <c r="B122" i="13"/>
  <c r="B119" i="13"/>
  <c r="BD119" i="13" s="1"/>
  <c r="BC118" i="13"/>
  <c r="B118" i="13"/>
  <c r="AT118" i="13" s="1"/>
  <c r="H118" i="13" s="1"/>
  <c r="G114" i="13"/>
  <c r="F114" i="13"/>
  <c r="E114" i="13"/>
  <c r="D114" i="13"/>
  <c r="C114" i="13"/>
  <c r="B113" i="13"/>
  <c r="AT113" i="13" s="1"/>
  <c r="H113" i="13" s="1"/>
  <c r="B112" i="13"/>
  <c r="BC112" i="13" s="1"/>
  <c r="B111" i="13"/>
  <c r="BC111" i="13" s="1"/>
  <c r="B110" i="13"/>
  <c r="AT110" i="13" s="1"/>
  <c r="H110" i="13" s="1"/>
  <c r="B109" i="13"/>
  <c r="AT109" i="13" s="1"/>
  <c r="H109" i="13" s="1"/>
  <c r="B108" i="13"/>
  <c r="BC108" i="13" s="1"/>
  <c r="B107" i="13"/>
  <c r="B114" i="13" s="1"/>
  <c r="B106" i="13"/>
  <c r="BC106" i="13" s="1"/>
  <c r="Q102" i="13"/>
  <c r="P102" i="13"/>
  <c r="O102" i="13"/>
  <c r="N102" i="13"/>
  <c r="M102" i="13"/>
  <c r="L102" i="13"/>
  <c r="K102" i="13"/>
  <c r="J102" i="13"/>
  <c r="I102" i="13"/>
  <c r="H102" i="13"/>
  <c r="BC114" i="13" s="1"/>
  <c r="G102" i="13"/>
  <c r="F102" i="13"/>
  <c r="E102" i="13"/>
  <c r="D102" i="13"/>
  <c r="C102" i="13"/>
  <c r="B102" i="13"/>
  <c r="BC101" i="13"/>
  <c r="AT101" i="13"/>
  <c r="R101" i="13"/>
  <c r="BC100" i="13"/>
  <c r="AT100" i="13"/>
  <c r="R100" i="13"/>
  <c r="BC99" i="13"/>
  <c r="AT99" i="13"/>
  <c r="R99" i="13"/>
  <c r="BC98" i="13"/>
  <c r="AT98" i="13"/>
  <c r="R98" i="13"/>
  <c r="BC97" i="13"/>
  <c r="AT97" i="13"/>
  <c r="R97" i="13"/>
  <c r="BC96" i="13"/>
  <c r="AT96" i="13"/>
  <c r="R96" i="13"/>
  <c r="BC95" i="13"/>
  <c r="AT95" i="13"/>
  <c r="R95" i="13" s="1"/>
  <c r="BC94" i="13"/>
  <c r="AT94" i="13"/>
  <c r="R94" i="13"/>
  <c r="BC93" i="13"/>
  <c r="AT93" i="13"/>
  <c r="R93" i="13"/>
  <c r="BC92" i="13"/>
  <c r="AT92" i="13"/>
  <c r="R92" i="13"/>
  <c r="BC91" i="13"/>
  <c r="AT91" i="13"/>
  <c r="R91" i="13"/>
  <c r="BC90" i="13"/>
  <c r="AT90" i="13"/>
  <c r="R90" i="13"/>
  <c r="BC89" i="13"/>
  <c r="AT89" i="13"/>
  <c r="R89" i="13"/>
  <c r="C84" i="13"/>
  <c r="C83" i="13"/>
  <c r="C82" i="13"/>
  <c r="C81" i="13"/>
  <c r="C80" i="13"/>
  <c r="G69" i="13"/>
  <c r="F69" i="13"/>
  <c r="E69" i="13"/>
  <c r="D69" i="13"/>
  <c r="C69" i="13"/>
  <c r="B68" i="13"/>
  <c r="B67" i="13"/>
  <c r="B66" i="13"/>
  <c r="B65" i="13"/>
  <c r="B64" i="13"/>
  <c r="B63" i="13"/>
  <c r="B69" i="13" s="1"/>
  <c r="B59" i="13"/>
  <c r="B58" i="13"/>
  <c r="B57" i="13"/>
  <c r="B53" i="13"/>
  <c r="B52" i="13"/>
  <c r="B51" i="13"/>
  <c r="C37" i="13"/>
  <c r="BM37" i="13" s="1"/>
  <c r="C36" i="13"/>
  <c r="BM36" i="13" s="1"/>
  <c r="C35" i="13"/>
  <c r="BD35" i="13" s="1"/>
  <c r="P35" i="13" s="1"/>
  <c r="C34" i="13"/>
  <c r="BM34" i="13" s="1"/>
  <c r="BM33" i="13"/>
  <c r="BD33" i="13"/>
  <c r="P33" i="13" s="1"/>
  <c r="C33" i="13"/>
  <c r="C32" i="13"/>
  <c r="BD32" i="13" s="1"/>
  <c r="P32" i="13" s="1"/>
  <c r="BM31" i="13"/>
  <c r="BL31" i="13"/>
  <c r="BK31" i="13"/>
  <c r="BJ31" i="13"/>
  <c r="BI31" i="13"/>
  <c r="BH31" i="13"/>
  <c r="BG31" i="13"/>
  <c r="BF31" i="13"/>
  <c r="BD31" i="13"/>
  <c r="BC31" i="13"/>
  <c r="BB31" i="13"/>
  <c r="BA31" i="13"/>
  <c r="AZ31" i="13"/>
  <c r="AY31" i="13"/>
  <c r="C31" i="13"/>
  <c r="AX31" i="13" s="1"/>
  <c r="B25" i="13"/>
  <c r="B24" i="13"/>
  <c r="B23" i="13"/>
  <c r="B22" i="13"/>
  <c r="B21" i="13"/>
  <c r="AC17" i="13"/>
  <c r="Z17" i="13"/>
  <c r="U17" i="13"/>
  <c r="P17" i="13"/>
  <c r="K17" i="13"/>
  <c r="G17" i="13"/>
  <c r="AC16" i="13"/>
  <c r="Z16" i="13"/>
  <c r="U16" i="13"/>
  <c r="P16" i="13"/>
  <c r="K16" i="13"/>
  <c r="K13" i="13" s="1"/>
  <c r="G16" i="13"/>
  <c r="AC15" i="13"/>
  <c r="Z15" i="13"/>
  <c r="U15" i="13"/>
  <c r="P15" i="13"/>
  <c r="K15" i="13"/>
  <c r="G15" i="13"/>
  <c r="AC14" i="13"/>
  <c r="Z14" i="13"/>
  <c r="U14" i="13"/>
  <c r="U13" i="13" s="1"/>
  <c r="P14" i="13"/>
  <c r="P13" i="13" s="1"/>
  <c r="K14" i="13"/>
  <c r="G14" i="13"/>
  <c r="AE13" i="13"/>
  <c r="AD13" i="13"/>
  <c r="AC13" i="13"/>
  <c r="AB13" i="13"/>
  <c r="AA13" i="13"/>
  <c r="Z13" i="13"/>
  <c r="Y13" i="13"/>
  <c r="X13" i="13"/>
  <c r="W13" i="13"/>
  <c r="V13" i="13"/>
  <c r="T13" i="13"/>
  <c r="S13" i="13"/>
  <c r="R13" i="13"/>
  <c r="Q13" i="13"/>
  <c r="O13" i="13"/>
  <c r="N13" i="13"/>
  <c r="M13" i="13"/>
  <c r="L13" i="13"/>
  <c r="J13" i="13"/>
  <c r="I13" i="13"/>
  <c r="H13" i="13"/>
  <c r="G13" i="13"/>
  <c r="F13" i="13"/>
  <c r="E13" i="13"/>
  <c r="D13" i="13"/>
  <c r="C13" i="13"/>
  <c r="B13" i="13"/>
  <c r="A5" i="13"/>
  <c r="A4" i="13"/>
  <c r="A3" i="13"/>
  <c r="A2" i="13"/>
  <c r="A204" i="13" l="1"/>
  <c r="AT112" i="13"/>
  <c r="H112" i="13" s="1"/>
  <c r="BD34" i="13"/>
  <c r="P34" i="13" s="1"/>
  <c r="BM35" i="13"/>
  <c r="BC109" i="13"/>
  <c r="BD36" i="13"/>
  <c r="P36" i="13" s="1"/>
  <c r="BC110" i="13"/>
  <c r="AT114" i="13"/>
  <c r="H114" i="13" s="1"/>
  <c r="AT107" i="13"/>
  <c r="H107" i="13" s="1"/>
  <c r="BC107" i="13"/>
  <c r="AT108" i="13"/>
  <c r="H108" i="13" s="1"/>
  <c r="BC113" i="13"/>
  <c r="BD37" i="13"/>
  <c r="P37" i="13" s="1"/>
  <c r="BM32" i="13"/>
  <c r="B204" i="13" s="1"/>
  <c r="AW31" i="13"/>
  <c r="P31" i="13" s="1"/>
  <c r="AT106" i="13"/>
  <c r="H106" i="13" s="1"/>
  <c r="AT111" i="13"/>
  <c r="H111" i="13" s="1"/>
  <c r="AU119" i="13"/>
  <c r="H119" i="13" s="1"/>
  <c r="J152" i="12" l="1"/>
  <c r="I152" i="12"/>
  <c r="H152" i="12"/>
  <c r="G152" i="12"/>
  <c r="F152" i="12"/>
  <c r="E152" i="12"/>
  <c r="D152" i="12"/>
  <c r="C152" i="12"/>
  <c r="B151" i="12"/>
  <c r="B150" i="12"/>
  <c r="B149" i="12"/>
  <c r="B148" i="12"/>
  <c r="B147" i="12"/>
  <c r="B146" i="12"/>
  <c r="B145" i="12"/>
  <c r="B144" i="12"/>
  <c r="B143" i="12"/>
  <c r="B152" i="12" s="1"/>
  <c r="I139" i="12"/>
  <c r="H139" i="12"/>
  <c r="G139" i="12"/>
  <c r="F139" i="12"/>
  <c r="E139" i="12"/>
  <c r="D139" i="12"/>
  <c r="C139" i="12"/>
  <c r="B139" i="12"/>
  <c r="H122" i="12"/>
  <c r="G122" i="12"/>
  <c r="F122" i="12"/>
  <c r="E122" i="12"/>
  <c r="D122" i="12"/>
  <c r="C122" i="12"/>
  <c r="B122" i="12"/>
  <c r="B119" i="12"/>
  <c r="BD119" i="12" s="1"/>
  <c r="BC118" i="12"/>
  <c r="B118" i="12"/>
  <c r="AT118" i="12" s="1"/>
  <c r="H118" i="12" s="1"/>
  <c r="G114" i="12"/>
  <c r="F114" i="12"/>
  <c r="E114" i="12"/>
  <c r="D114" i="12"/>
  <c r="C114" i="12"/>
  <c r="B113" i="12"/>
  <c r="AT113" i="12" s="1"/>
  <c r="H113" i="12" s="1"/>
  <c r="B112" i="12"/>
  <c r="BC112" i="12" s="1"/>
  <c r="B111" i="12"/>
  <c r="BC111" i="12" s="1"/>
  <c r="AT110" i="12"/>
  <c r="H110" i="12" s="1"/>
  <c r="B110" i="12"/>
  <c r="BC110" i="12" s="1"/>
  <c r="AT109" i="12"/>
  <c r="H109" i="12" s="1"/>
  <c r="B109" i="12"/>
  <c r="BC109" i="12" s="1"/>
  <c r="B108" i="12"/>
  <c r="BC108" i="12" s="1"/>
  <c r="B107" i="12"/>
  <c r="BC107" i="12" s="1"/>
  <c r="B106" i="12"/>
  <c r="BC106" i="12" s="1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102" i="12"/>
  <c r="BC101" i="12"/>
  <c r="AT101" i="12"/>
  <c r="R101" i="12"/>
  <c r="BC100" i="12"/>
  <c r="AT100" i="12"/>
  <c r="R100" i="12"/>
  <c r="BC99" i="12"/>
  <c r="AT99" i="12"/>
  <c r="R99" i="12"/>
  <c r="BC98" i="12"/>
  <c r="AT98" i="12"/>
  <c r="R98" i="12"/>
  <c r="BC97" i="12"/>
  <c r="AT97" i="12"/>
  <c r="R97" i="12"/>
  <c r="BC96" i="12"/>
  <c r="AT96" i="12"/>
  <c r="R96" i="12"/>
  <c r="BC95" i="12"/>
  <c r="AT95" i="12"/>
  <c r="R95" i="12" s="1"/>
  <c r="BC94" i="12"/>
  <c r="AT94" i="12"/>
  <c r="R94" i="12"/>
  <c r="BC93" i="12"/>
  <c r="AT93" i="12"/>
  <c r="R93" i="12" s="1"/>
  <c r="BC92" i="12"/>
  <c r="AT92" i="12"/>
  <c r="R92" i="12"/>
  <c r="BC91" i="12"/>
  <c r="AT91" i="12"/>
  <c r="R91" i="12"/>
  <c r="BC90" i="12"/>
  <c r="AT90" i="12"/>
  <c r="R90" i="12"/>
  <c r="BC89" i="12"/>
  <c r="AT89" i="12"/>
  <c r="R89" i="12"/>
  <c r="C84" i="12"/>
  <c r="C83" i="12"/>
  <c r="C82" i="12"/>
  <c r="C81" i="12"/>
  <c r="C80" i="12"/>
  <c r="G69" i="12"/>
  <c r="F69" i="12"/>
  <c r="E69" i="12"/>
  <c r="D69" i="12"/>
  <c r="C69" i="12"/>
  <c r="B68" i="12"/>
  <c r="B67" i="12"/>
  <c r="B66" i="12"/>
  <c r="B65" i="12"/>
  <c r="B64" i="12"/>
  <c r="B63" i="12"/>
  <c r="B69" i="12" s="1"/>
  <c r="B59" i="12"/>
  <c r="B58" i="12"/>
  <c r="B57" i="12"/>
  <c r="B53" i="12"/>
  <c r="B52" i="12"/>
  <c r="B51" i="12"/>
  <c r="BM37" i="12"/>
  <c r="BD37" i="12"/>
  <c r="P37" i="12" s="1"/>
  <c r="C37" i="12"/>
  <c r="C36" i="12"/>
  <c r="BM36" i="12" s="1"/>
  <c r="C35" i="12"/>
  <c r="BM35" i="12" s="1"/>
  <c r="C34" i="12"/>
  <c r="BM34" i="12" s="1"/>
  <c r="BM33" i="12"/>
  <c r="BD33" i="12"/>
  <c r="P33" i="12" s="1"/>
  <c r="C33" i="12"/>
  <c r="BM32" i="12"/>
  <c r="BD32" i="12"/>
  <c r="P32" i="12" s="1"/>
  <c r="C32" i="12"/>
  <c r="BC31" i="12"/>
  <c r="BB31" i="12"/>
  <c r="BA31" i="12"/>
  <c r="AZ31" i="12"/>
  <c r="AY31" i="12"/>
  <c r="C31" i="12"/>
  <c r="AX31" i="12" s="1"/>
  <c r="B25" i="12"/>
  <c r="B24" i="12"/>
  <c r="B23" i="12"/>
  <c r="B22" i="12"/>
  <c r="B21" i="12"/>
  <c r="AC17" i="12"/>
  <c r="Z17" i="12"/>
  <c r="U17" i="12"/>
  <c r="P17" i="12"/>
  <c r="K17" i="12"/>
  <c r="G17" i="12"/>
  <c r="AC16" i="12"/>
  <c r="Z16" i="12"/>
  <c r="U16" i="12"/>
  <c r="U13" i="12" s="1"/>
  <c r="P16" i="12"/>
  <c r="P13" i="12" s="1"/>
  <c r="K16" i="12"/>
  <c r="K13" i="12" s="1"/>
  <c r="G16" i="12"/>
  <c r="AC15" i="12"/>
  <c r="Z15" i="12"/>
  <c r="U15" i="12"/>
  <c r="P15" i="12"/>
  <c r="K15" i="12"/>
  <c r="G15" i="12"/>
  <c r="AC14" i="12"/>
  <c r="Z14" i="12"/>
  <c r="U14" i="12"/>
  <c r="P14" i="12"/>
  <c r="K14" i="12"/>
  <c r="G14" i="12"/>
  <c r="AE13" i="12"/>
  <c r="AD13" i="12"/>
  <c r="AC13" i="12"/>
  <c r="AB13" i="12"/>
  <c r="AA13" i="12"/>
  <c r="Z13" i="12"/>
  <c r="Y13" i="12"/>
  <c r="X13" i="12"/>
  <c r="W13" i="12"/>
  <c r="V13" i="12"/>
  <c r="T13" i="12"/>
  <c r="S13" i="12"/>
  <c r="R13" i="12"/>
  <c r="Q13" i="12"/>
  <c r="O13" i="12"/>
  <c r="N13" i="12"/>
  <c r="M13" i="12"/>
  <c r="L13" i="12"/>
  <c r="J13" i="12"/>
  <c r="I13" i="12"/>
  <c r="H13" i="12"/>
  <c r="G13" i="12"/>
  <c r="F13" i="12"/>
  <c r="E13" i="12"/>
  <c r="D13" i="12"/>
  <c r="C13" i="12"/>
  <c r="B13" i="12"/>
  <c r="A204" i="12" s="1"/>
  <c r="A5" i="12"/>
  <c r="A4" i="12"/>
  <c r="A3" i="12"/>
  <c r="A2" i="12"/>
  <c r="A2" i="11"/>
  <c r="A3" i="11"/>
  <c r="A4" i="11"/>
  <c r="A5" i="11"/>
  <c r="B13" i="11"/>
  <c r="C13" i="11"/>
  <c r="D13" i="11"/>
  <c r="E13" i="11"/>
  <c r="F13" i="11"/>
  <c r="H13" i="11"/>
  <c r="I13" i="11"/>
  <c r="J13" i="11"/>
  <c r="L13" i="11"/>
  <c r="M13" i="11"/>
  <c r="N13" i="11"/>
  <c r="O13" i="11"/>
  <c r="P13" i="11"/>
  <c r="Q13" i="11"/>
  <c r="R13" i="11"/>
  <c r="S13" i="11"/>
  <c r="T13" i="11"/>
  <c r="V13" i="11"/>
  <c r="W13" i="11"/>
  <c r="X13" i="11"/>
  <c r="Y13" i="11"/>
  <c r="AA13" i="11"/>
  <c r="AB13" i="11"/>
  <c r="AD13" i="11"/>
  <c r="AE13" i="11"/>
  <c r="G14" i="11"/>
  <c r="G13" i="11" s="1"/>
  <c r="K14" i="11"/>
  <c r="K13" i="11" s="1"/>
  <c r="P14" i="11"/>
  <c r="U14" i="11"/>
  <c r="U13" i="11" s="1"/>
  <c r="Z14" i="11"/>
  <c r="Z13" i="11" s="1"/>
  <c r="AC14" i="11"/>
  <c r="AC13" i="11" s="1"/>
  <c r="G15" i="11"/>
  <c r="K15" i="11"/>
  <c r="P15" i="11"/>
  <c r="U15" i="11"/>
  <c r="Z15" i="11"/>
  <c r="AC15" i="11"/>
  <c r="G16" i="11"/>
  <c r="K16" i="11"/>
  <c r="P16" i="11"/>
  <c r="U16" i="11"/>
  <c r="Z16" i="11"/>
  <c r="AC16" i="11"/>
  <c r="G17" i="11"/>
  <c r="K17" i="11"/>
  <c r="P17" i="11"/>
  <c r="U17" i="11"/>
  <c r="Z17" i="11"/>
  <c r="AC17" i="11"/>
  <c r="B21" i="11"/>
  <c r="B22" i="11"/>
  <c r="B23" i="11"/>
  <c r="B24" i="11"/>
  <c r="B25" i="11"/>
  <c r="C31" i="11"/>
  <c r="AW31" i="11" s="1"/>
  <c r="AY31" i="11"/>
  <c r="AZ31" i="11"/>
  <c r="BA31" i="11"/>
  <c r="BB31" i="11"/>
  <c r="BC31" i="11"/>
  <c r="BD31" i="11"/>
  <c r="BF31" i="11"/>
  <c r="BG31" i="11"/>
  <c r="BH31" i="11"/>
  <c r="BI31" i="11"/>
  <c r="BJ31" i="11"/>
  <c r="BK31" i="11"/>
  <c r="BL31" i="11"/>
  <c r="BM31" i="11"/>
  <c r="C32" i="11"/>
  <c r="BD32" i="11" s="1"/>
  <c r="P32" i="11" s="1"/>
  <c r="C33" i="11"/>
  <c r="BD33" i="11"/>
  <c r="P33" i="11" s="1"/>
  <c r="BM33" i="11"/>
  <c r="C34" i="11"/>
  <c r="BD34" i="11"/>
  <c r="P34" i="11" s="1"/>
  <c r="BM34" i="11"/>
  <c r="C35" i="11"/>
  <c r="BD35" i="11"/>
  <c r="P35" i="11" s="1"/>
  <c r="BM35" i="11"/>
  <c r="C36" i="11"/>
  <c r="BM36" i="11" s="1"/>
  <c r="BD36" i="11"/>
  <c r="P36" i="11" s="1"/>
  <c r="C37" i="11"/>
  <c r="BD37" i="11" s="1"/>
  <c r="P37" i="11" s="1"/>
  <c r="B51" i="11"/>
  <c r="B52" i="11"/>
  <c r="B53" i="11"/>
  <c r="B57" i="11"/>
  <c r="B58" i="11"/>
  <c r="B59" i="11"/>
  <c r="B63" i="11"/>
  <c r="B64" i="11"/>
  <c r="B65" i="11"/>
  <c r="B66" i="11"/>
  <c r="B67" i="11"/>
  <c r="B68" i="11"/>
  <c r="B69" i="11"/>
  <c r="C69" i="11"/>
  <c r="D69" i="11"/>
  <c r="E69" i="11"/>
  <c r="F69" i="11"/>
  <c r="G69" i="11"/>
  <c r="C80" i="11"/>
  <c r="C81" i="11"/>
  <c r="C82" i="11"/>
  <c r="C83" i="11"/>
  <c r="C84" i="11"/>
  <c r="AT89" i="11"/>
  <c r="R89" i="11" s="1"/>
  <c r="BC89" i="11"/>
  <c r="AT90" i="11"/>
  <c r="R90" i="11" s="1"/>
  <c r="BC90" i="11"/>
  <c r="AT91" i="11"/>
  <c r="R91" i="11" s="1"/>
  <c r="BC91" i="11"/>
  <c r="AT92" i="11"/>
  <c r="R92" i="11" s="1"/>
  <c r="BC92" i="11"/>
  <c r="AT93" i="11"/>
  <c r="R93" i="11" s="1"/>
  <c r="BC93" i="11"/>
  <c r="AT94" i="11"/>
  <c r="R94" i="11" s="1"/>
  <c r="BC94" i="11"/>
  <c r="AT95" i="11"/>
  <c r="R95" i="11" s="1"/>
  <c r="BC95" i="11"/>
  <c r="AT96" i="11"/>
  <c r="R96" i="11" s="1"/>
  <c r="BC96" i="11"/>
  <c r="AT97" i="11"/>
  <c r="R97" i="11" s="1"/>
  <c r="BC97" i="11"/>
  <c r="AT98" i="11"/>
  <c r="R98" i="11" s="1"/>
  <c r="BC98" i="11"/>
  <c r="AT99" i="11"/>
  <c r="R99" i="11" s="1"/>
  <c r="BC99" i="11"/>
  <c r="R100" i="11"/>
  <c r="AT100" i="11"/>
  <c r="BC100" i="11"/>
  <c r="AT101" i="11"/>
  <c r="R101" i="11" s="1"/>
  <c r="BC101" i="11"/>
  <c r="B102" i="11"/>
  <c r="C102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B106" i="11"/>
  <c r="BC106" i="11" s="1"/>
  <c r="AT106" i="11"/>
  <c r="H106" i="11" s="1"/>
  <c r="B107" i="11"/>
  <c r="AT107" i="11"/>
  <c r="H107" i="11" s="1"/>
  <c r="BC107" i="11"/>
  <c r="B108" i="11"/>
  <c r="AT108" i="11"/>
  <c r="H108" i="11" s="1"/>
  <c r="BC108" i="11"/>
  <c r="B109" i="11"/>
  <c r="B114" i="11" s="1"/>
  <c r="AT109" i="11"/>
  <c r="H109" i="11" s="1"/>
  <c r="BC109" i="11"/>
  <c r="B110" i="11"/>
  <c r="AT110" i="11" s="1"/>
  <c r="H110" i="11" s="1"/>
  <c r="B111" i="11"/>
  <c r="BC111" i="11" s="1"/>
  <c r="AT111" i="11"/>
  <c r="H111" i="11" s="1"/>
  <c r="B112" i="11"/>
  <c r="AT112" i="11"/>
  <c r="H112" i="11" s="1"/>
  <c r="BC112" i="11"/>
  <c r="B113" i="11"/>
  <c r="AT113" i="11"/>
  <c r="H113" i="11" s="1"/>
  <c r="BC113" i="11"/>
  <c r="C114" i="11"/>
  <c r="D114" i="11"/>
  <c r="E114" i="11"/>
  <c r="F114" i="11"/>
  <c r="G114" i="11"/>
  <c r="B118" i="11"/>
  <c r="AT118" i="11" s="1"/>
  <c r="H118" i="11" s="1"/>
  <c r="BC118" i="11"/>
  <c r="B119" i="11"/>
  <c r="AU119" i="11"/>
  <c r="H119" i="11" s="1"/>
  <c r="BD119" i="11"/>
  <c r="B122" i="11"/>
  <c r="C122" i="11"/>
  <c r="D122" i="11"/>
  <c r="E122" i="11"/>
  <c r="F122" i="11"/>
  <c r="G122" i="11"/>
  <c r="H122" i="11"/>
  <c r="B139" i="11"/>
  <c r="C139" i="11"/>
  <c r="D139" i="11"/>
  <c r="E139" i="11"/>
  <c r="F139" i="11"/>
  <c r="G139" i="11"/>
  <c r="H139" i="11"/>
  <c r="I139" i="11"/>
  <c r="B143" i="11"/>
  <c r="B144" i="11"/>
  <c r="B145" i="11"/>
  <c r="B146" i="11"/>
  <c r="B147" i="11"/>
  <c r="B148" i="11"/>
  <c r="B149" i="11"/>
  <c r="B150" i="11"/>
  <c r="B151" i="11"/>
  <c r="B152" i="11"/>
  <c r="C152" i="11"/>
  <c r="D152" i="11"/>
  <c r="E152" i="11"/>
  <c r="F152" i="11"/>
  <c r="G152" i="11"/>
  <c r="H152" i="11"/>
  <c r="I152" i="11"/>
  <c r="J152" i="11"/>
  <c r="AU119" i="12" l="1"/>
  <c r="H119" i="12" s="1"/>
  <c r="AT108" i="12"/>
  <c r="H108" i="12" s="1"/>
  <c r="BG31" i="12"/>
  <c r="BC113" i="12"/>
  <c r="BH31" i="12"/>
  <c r="BD35" i="12"/>
  <c r="P35" i="12" s="1"/>
  <c r="B114" i="12"/>
  <c r="BC114" i="12" s="1"/>
  <c r="BI31" i="12"/>
  <c r="AT112" i="12"/>
  <c r="H112" i="12" s="1"/>
  <c r="BD34" i="12"/>
  <c r="P34" i="12" s="1"/>
  <c r="BD31" i="12"/>
  <c r="B204" i="12" s="1"/>
  <c r="BF31" i="12"/>
  <c r="BJ31" i="12"/>
  <c r="BK31" i="12"/>
  <c r="BL31" i="12"/>
  <c r="BD36" i="12"/>
  <c r="P36" i="12" s="1"/>
  <c r="BM31" i="12"/>
  <c r="AT107" i="12"/>
  <c r="H107" i="12" s="1"/>
  <c r="AT106" i="12"/>
  <c r="H106" i="12" s="1"/>
  <c r="AT111" i="12"/>
  <c r="H111" i="12" s="1"/>
  <c r="AW31" i="12"/>
  <c r="A204" i="11"/>
  <c r="AT114" i="11"/>
  <c r="H114" i="11" s="1"/>
  <c r="AX31" i="11"/>
  <c r="P31" i="11" s="1"/>
  <c r="BM37" i="11"/>
  <c r="BM32" i="11"/>
  <c r="B204" i="11" s="1"/>
  <c r="BC114" i="11"/>
  <c r="BC110" i="11"/>
  <c r="P31" i="12" l="1"/>
  <c r="AT114" i="12"/>
  <c r="H114" i="12" s="1"/>
  <c r="J152" i="10" l="1"/>
  <c r="I152" i="10"/>
  <c r="H152" i="10"/>
  <c r="G152" i="10"/>
  <c r="F152" i="10"/>
  <c r="E152" i="10"/>
  <c r="D152" i="10"/>
  <c r="C152" i="10"/>
  <c r="B151" i="10"/>
  <c r="B150" i="10"/>
  <c r="B149" i="10"/>
  <c r="B148" i="10"/>
  <c r="B147" i="10"/>
  <c r="B146" i="10"/>
  <c r="B145" i="10"/>
  <c r="B144" i="10"/>
  <c r="B143" i="10"/>
  <c r="B152" i="10" s="1"/>
  <c r="I139" i="10"/>
  <c r="H139" i="10"/>
  <c r="G139" i="10"/>
  <c r="F139" i="10"/>
  <c r="E139" i="10"/>
  <c r="D139" i="10"/>
  <c r="C139" i="10"/>
  <c r="B139" i="10"/>
  <c r="H122" i="10"/>
  <c r="G122" i="10"/>
  <c r="F122" i="10"/>
  <c r="E122" i="10"/>
  <c r="D122" i="10"/>
  <c r="C122" i="10"/>
  <c r="B122" i="10"/>
  <c r="B119" i="10"/>
  <c r="AU119" i="10" s="1"/>
  <c r="H119" i="10" s="1"/>
  <c r="BC118" i="10"/>
  <c r="B118" i="10"/>
  <c r="AT118" i="10" s="1"/>
  <c r="H118" i="10" s="1"/>
  <c r="G114" i="10"/>
  <c r="F114" i="10"/>
  <c r="E114" i="10"/>
  <c r="D114" i="10"/>
  <c r="C114" i="10"/>
  <c r="B113" i="10"/>
  <c r="BC113" i="10" s="1"/>
  <c r="B112" i="10"/>
  <c r="AT112" i="10" s="1"/>
  <c r="H112" i="10" s="1"/>
  <c r="B111" i="10"/>
  <c r="BC111" i="10" s="1"/>
  <c r="B110" i="10"/>
  <c r="BC110" i="10" s="1"/>
  <c r="B109" i="10"/>
  <c r="AT109" i="10" s="1"/>
  <c r="H109" i="10" s="1"/>
  <c r="B108" i="10"/>
  <c r="BC108" i="10" s="1"/>
  <c r="B107" i="10"/>
  <c r="B114" i="10" s="1"/>
  <c r="B106" i="10"/>
  <c r="BC106" i="10" s="1"/>
  <c r="Q102" i="10"/>
  <c r="P102" i="10"/>
  <c r="O102" i="10"/>
  <c r="N102" i="10"/>
  <c r="M102" i="10"/>
  <c r="L102" i="10"/>
  <c r="K102" i="10"/>
  <c r="J102" i="10"/>
  <c r="I102" i="10"/>
  <c r="H102" i="10"/>
  <c r="G102" i="10"/>
  <c r="F102" i="10"/>
  <c r="E102" i="10"/>
  <c r="D102" i="10"/>
  <c r="C102" i="10"/>
  <c r="B102" i="10"/>
  <c r="BC101" i="10"/>
  <c r="AT101" i="10"/>
  <c r="R101" i="10" s="1"/>
  <c r="BC100" i="10"/>
  <c r="AT100" i="10"/>
  <c r="R100" i="10"/>
  <c r="BC99" i="10"/>
  <c r="AT99" i="10"/>
  <c r="R99" i="10"/>
  <c r="BC98" i="10"/>
  <c r="AT98" i="10"/>
  <c r="R98" i="10"/>
  <c r="BC97" i="10"/>
  <c r="AT97" i="10"/>
  <c r="R97" i="10"/>
  <c r="BC96" i="10"/>
  <c r="AT96" i="10"/>
  <c r="R96" i="10"/>
  <c r="BC95" i="10"/>
  <c r="AT95" i="10"/>
  <c r="R95" i="10" s="1"/>
  <c r="BC94" i="10"/>
  <c r="AT94" i="10"/>
  <c r="R94" i="10"/>
  <c r="BC93" i="10"/>
  <c r="AT93" i="10"/>
  <c r="R93" i="10"/>
  <c r="BC92" i="10"/>
  <c r="AT92" i="10"/>
  <c r="R92" i="10"/>
  <c r="BC91" i="10"/>
  <c r="AT91" i="10"/>
  <c r="R91" i="10"/>
  <c r="BC90" i="10"/>
  <c r="AT90" i="10"/>
  <c r="R90" i="10"/>
  <c r="BC89" i="10"/>
  <c r="AT89" i="10"/>
  <c r="R89" i="10"/>
  <c r="C84" i="10"/>
  <c r="C83" i="10"/>
  <c r="C82" i="10"/>
  <c r="C81" i="10"/>
  <c r="C80" i="10"/>
  <c r="G69" i="10"/>
  <c r="F69" i="10"/>
  <c r="E69" i="10"/>
  <c r="D69" i="10"/>
  <c r="C69" i="10"/>
  <c r="B68" i="10"/>
  <c r="B67" i="10"/>
  <c r="B66" i="10"/>
  <c r="B65" i="10"/>
  <c r="B64" i="10"/>
  <c r="B63" i="10"/>
  <c r="B69" i="10" s="1"/>
  <c r="B59" i="10"/>
  <c r="B58" i="10"/>
  <c r="B57" i="10"/>
  <c r="B53" i="10"/>
  <c r="B52" i="10"/>
  <c r="B51" i="10"/>
  <c r="C37" i="10"/>
  <c r="BM37" i="10" s="1"/>
  <c r="C36" i="10"/>
  <c r="BD36" i="10" s="1"/>
  <c r="P36" i="10" s="1"/>
  <c r="C35" i="10"/>
  <c r="BM35" i="10" s="1"/>
  <c r="C34" i="10"/>
  <c r="BD34" i="10" s="1"/>
  <c r="P34" i="10" s="1"/>
  <c r="BM33" i="10"/>
  <c r="BD33" i="10"/>
  <c r="P33" i="10" s="1"/>
  <c r="C33" i="10"/>
  <c r="C32" i="10"/>
  <c r="BM32" i="10" s="1"/>
  <c r="BM31" i="10"/>
  <c r="BL31" i="10"/>
  <c r="BK31" i="10"/>
  <c r="BJ31" i="10"/>
  <c r="BI31" i="10"/>
  <c r="BH31" i="10"/>
  <c r="BG31" i="10"/>
  <c r="BF31" i="10"/>
  <c r="BD31" i="10"/>
  <c r="BC31" i="10"/>
  <c r="BB31" i="10"/>
  <c r="BA31" i="10"/>
  <c r="AZ31" i="10"/>
  <c r="AY31" i="10"/>
  <c r="C31" i="10"/>
  <c r="AX31" i="10" s="1"/>
  <c r="B25" i="10"/>
  <c r="B24" i="10"/>
  <c r="B23" i="10"/>
  <c r="B22" i="10"/>
  <c r="B21" i="10"/>
  <c r="AC17" i="10"/>
  <c r="Z17" i="10"/>
  <c r="U17" i="10"/>
  <c r="P17" i="10"/>
  <c r="K17" i="10"/>
  <c r="G17" i="10"/>
  <c r="AC16" i="10"/>
  <c r="Z16" i="10"/>
  <c r="U16" i="10"/>
  <c r="P16" i="10"/>
  <c r="K16" i="10"/>
  <c r="K13" i="10" s="1"/>
  <c r="G16" i="10"/>
  <c r="AC15" i="10"/>
  <c r="Z15" i="10"/>
  <c r="U15" i="10"/>
  <c r="P15" i="10"/>
  <c r="K15" i="10"/>
  <c r="G15" i="10"/>
  <c r="AC14" i="10"/>
  <c r="Z14" i="10"/>
  <c r="U14" i="10"/>
  <c r="U13" i="10" s="1"/>
  <c r="P14" i="10"/>
  <c r="P13" i="10" s="1"/>
  <c r="K14" i="10"/>
  <c r="G14" i="10"/>
  <c r="AE13" i="10"/>
  <c r="AD13" i="10"/>
  <c r="AC13" i="10"/>
  <c r="AB13" i="10"/>
  <c r="AA13" i="10"/>
  <c r="Z13" i="10"/>
  <c r="Y13" i="10"/>
  <c r="X13" i="10"/>
  <c r="W13" i="10"/>
  <c r="V13" i="10"/>
  <c r="T13" i="10"/>
  <c r="S13" i="10"/>
  <c r="R13" i="10"/>
  <c r="Q13" i="10"/>
  <c r="O13" i="10"/>
  <c r="N13" i="10"/>
  <c r="M13" i="10"/>
  <c r="L13" i="10"/>
  <c r="J13" i="10"/>
  <c r="I13" i="10"/>
  <c r="H13" i="10"/>
  <c r="G13" i="10"/>
  <c r="F13" i="10"/>
  <c r="E13" i="10"/>
  <c r="D13" i="10"/>
  <c r="C13" i="10"/>
  <c r="B13" i="10"/>
  <c r="A204" i="10" s="1"/>
  <c r="A5" i="10"/>
  <c r="A4" i="10"/>
  <c r="A3" i="10"/>
  <c r="A2" i="10"/>
  <c r="BC114" i="10" l="1"/>
  <c r="BC107" i="10"/>
  <c r="AT113" i="10"/>
  <c r="H113" i="10" s="1"/>
  <c r="BD35" i="10"/>
  <c r="P35" i="10" s="1"/>
  <c r="BC109" i="10"/>
  <c r="BM36" i="10"/>
  <c r="AT114" i="10"/>
  <c r="H114" i="10" s="1"/>
  <c r="BD32" i="10"/>
  <c r="P32" i="10" s="1"/>
  <c r="BD37" i="10"/>
  <c r="P37" i="10" s="1"/>
  <c r="AT107" i="10"/>
  <c r="H107" i="10" s="1"/>
  <c r="BC112" i="10"/>
  <c r="BD119" i="10"/>
  <c r="BM34" i="10"/>
  <c r="AT108" i="10"/>
  <c r="H108" i="10" s="1"/>
  <c r="AT106" i="10"/>
  <c r="H106" i="10" s="1"/>
  <c r="AT111" i="10"/>
  <c r="H111" i="10" s="1"/>
  <c r="AT110" i="10"/>
  <c r="H110" i="10" s="1"/>
  <c r="AW31" i="10"/>
  <c r="P31" i="10" s="1"/>
  <c r="B204" i="10" l="1"/>
  <c r="J152" i="9" l="1"/>
  <c r="I152" i="9"/>
  <c r="H152" i="9"/>
  <c r="G152" i="9"/>
  <c r="F152" i="9"/>
  <c r="E152" i="9"/>
  <c r="D152" i="9"/>
  <c r="C152" i="9"/>
  <c r="B151" i="9"/>
  <c r="B150" i="9"/>
  <c r="B149" i="9"/>
  <c r="B148" i="9"/>
  <c r="B147" i="9"/>
  <c r="B146" i="9"/>
  <c r="B145" i="9"/>
  <c r="B144" i="9"/>
  <c r="B143" i="9"/>
  <c r="B152" i="9" s="1"/>
  <c r="I139" i="9"/>
  <c r="H139" i="9"/>
  <c r="G139" i="9"/>
  <c r="F139" i="9"/>
  <c r="E139" i="9"/>
  <c r="D139" i="9"/>
  <c r="C139" i="9"/>
  <c r="B139" i="9"/>
  <c r="H122" i="9"/>
  <c r="G122" i="9"/>
  <c r="F122" i="9"/>
  <c r="E122" i="9"/>
  <c r="D122" i="9"/>
  <c r="C122" i="9"/>
  <c r="B122" i="9"/>
  <c r="B119" i="9"/>
  <c r="AU119" i="9" s="1"/>
  <c r="H119" i="9" s="1"/>
  <c r="BC118" i="9"/>
  <c r="B118" i="9"/>
  <c r="AT118" i="9" s="1"/>
  <c r="H118" i="9" s="1"/>
  <c r="G114" i="9"/>
  <c r="F114" i="9"/>
  <c r="E114" i="9"/>
  <c r="D114" i="9"/>
  <c r="C114" i="9"/>
  <c r="B113" i="9"/>
  <c r="AT113" i="9" s="1"/>
  <c r="H113" i="9" s="1"/>
  <c r="B112" i="9"/>
  <c r="AT112" i="9" s="1"/>
  <c r="H112" i="9" s="1"/>
  <c r="B111" i="9"/>
  <c r="BC111" i="9" s="1"/>
  <c r="B110" i="9"/>
  <c r="AT110" i="9" s="1"/>
  <c r="H110" i="9" s="1"/>
  <c r="B109" i="9"/>
  <c r="AT109" i="9" s="1"/>
  <c r="H109" i="9" s="1"/>
  <c r="B108" i="9"/>
  <c r="BC108" i="9" s="1"/>
  <c r="B107" i="9"/>
  <c r="BC107" i="9" s="1"/>
  <c r="B106" i="9"/>
  <c r="BC106" i="9" s="1"/>
  <c r="Q102" i="9"/>
  <c r="P102" i="9"/>
  <c r="O102" i="9"/>
  <c r="N102" i="9"/>
  <c r="M102" i="9"/>
  <c r="L102" i="9"/>
  <c r="K102" i="9"/>
  <c r="J102" i="9"/>
  <c r="I102" i="9"/>
  <c r="H102" i="9"/>
  <c r="F102" i="9"/>
  <c r="E102" i="9"/>
  <c r="D102" i="9"/>
  <c r="C102" i="9"/>
  <c r="B102" i="9"/>
  <c r="BC101" i="9"/>
  <c r="AT101" i="9"/>
  <c r="R101" i="9" s="1"/>
  <c r="BC100" i="9"/>
  <c r="AT100" i="9"/>
  <c r="R100" i="9"/>
  <c r="BC99" i="9"/>
  <c r="AT99" i="9"/>
  <c r="R99" i="9"/>
  <c r="BC98" i="9"/>
  <c r="AT98" i="9"/>
  <c r="R98" i="9"/>
  <c r="BC97" i="9"/>
  <c r="AT97" i="9"/>
  <c r="R97" i="9"/>
  <c r="BC96" i="9"/>
  <c r="AT96" i="9"/>
  <c r="R96" i="9"/>
  <c r="BC95" i="9"/>
  <c r="AT95" i="9"/>
  <c r="R95" i="9" s="1"/>
  <c r="BC94" i="9"/>
  <c r="AT94" i="9"/>
  <c r="R94" i="9"/>
  <c r="BC93" i="9"/>
  <c r="AT93" i="9"/>
  <c r="R93" i="9"/>
  <c r="BC92" i="9"/>
  <c r="AT92" i="9"/>
  <c r="R92" i="9"/>
  <c r="BC91" i="9"/>
  <c r="AT91" i="9"/>
  <c r="R91" i="9"/>
  <c r="BC90" i="9"/>
  <c r="AT90" i="9"/>
  <c r="R90" i="9"/>
  <c r="G89" i="9"/>
  <c r="G102" i="9" s="1"/>
  <c r="E89" i="9"/>
  <c r="C84" i="9"/>
  <c r="C83" i="9"/>
  <c r="C82" i="9"/>
  <c r="C81" i="9"/>
  <c r="C80" i="9"/>
  <c r="G69" i="9"/>
  <c r="F69" i="9"/>
  <c r="E69" i="9"/>
  <c r="D69" i="9"/>
  <c r="C69" i="9"/>
  <c r="B68" i="9"/>
  <c r="B67" i="9"/>
  <c r="B66" i="9"/>
  <c r="B65" i="9"/>
  <c r="B64" i="9"/>
  <c r="B63" i="9"/>
  <c r="B69" i="9" s="1"/>
  <c r="B59" i="9"/>
  <c r="B58" i="9"/>
  <c r="B57" i="9"/>
  <c r="B53" i="9"/>
  <c r="B52" i="9"/>
  <c r="B51" i="9"/>
  <c r="C37" i="9"/>
  <c r="BD37" i="9" s="1"/>
  <c r="P37" i="9" s="1"/>
  <c r="C36" i="9"/>
  <c r="BD36" i="9" s="1"/>
  <c r="P36" i="9" s="1"/>
  <c r="C35" i="9"/>
  <c r="BD35" i="9" s="1"/>
  <c r="P35" i="9" s="1"/>
  <c r="C34" i="9"/>
  <c r="BM34" i="9" s="1"/>
  <c r="C33" i="9"/>
  <c r="BM33" i="9" s="1"/>
  <c r="C32" i="9"/>
  <c r="BM32" i="9" s="1"/>
  <c r="BM31" i="9"/>
  <c r="BL31" i="9"/>
  <c r="BK31" i="9"/>
  <c r="BJ31" i="9"/>
  <c r="BI31" i="9"/>
  <c r="BH31" i="9"/>
  <c r="BG31" i="9"/>
  <c r="BF31" i="9"/>
  <c r="BD31" i="9"/>
  <c r="BC31" i="9"/>
  <c r="BB31" i="9"/>
  <c r="BA31" i="9"/>
  <c r="C31" i="9"/>
  <c r="AZ31" i="9" s="1"/>
  <c r="B25" i="9"/>
  <c r="B24" i="9"/>
  <c r="B23" i="9"/>
  <c r="B22" i="9"/>
  <c r="B21" i="9"/>
  <c r="AC17" i="9"/>
  <c r="Z17" i="9"/>
  <c r="U17" i="9"/>
  <c r="P17" i="9"/>
  <c r="K17" i="9"/>
  <c r="G17" i="9"/>
  <c r="AC16" i="9"/>
  <c r="Z16" i="9"/>
  <c r="U16" i="9"/>
  <c r="P16" i="9"/>
  <c r="K16" i="9"/>
  <c r="G16" i="9"/>
  <c r="AC15" i="9"/>
  <c r="Z15" i="9"/>
  <c r="U15" i="9"/>
  <c r="P15" i="9"/>
  <c r="K15" i="9"/>
  <c r="G15" i="9"/>
  <c r="AC14" i="9"/>
  <c r="Z14" i="9"/>
  <c r="Z13" i="9" s="1"/>
  <c r="U14" i="9"/>
  <c r="U13" i="9" s="1"/>
  <c r="P14" i="9"/>
  <c r="P13" i="9" s="1"/>
  <c r="K14" i="9"/>
  <c r="G14" i="9"/>
  <c r="AE13" i="9"/>
  <c r="AD13" i="9"/>
  <c r="AC13" i="9"/>
  <c r="AB13" i="9"/>
  <c r="AA13" i="9"/>
  <c r="Y13" i="9"/>
  <c r="X13" i="9"/>
  <c r="W13" i="9"/>
  <c r="V13" i="9"/>
  <c r="T13" i="9"/>
  <c r="S13" i="9"/>
  <c r="R13" i="9"/>
  <c r="Q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A204" i="9" s="1"/>
  <c r="A5" i="9"/>
  <c r="A4" i="9"/>
  <c r="A3" i="9"/>
  <c r="A2" i="9"/>
  <c r="BD34" i="9" l="1"/>
  <c r="P34" i="9" s="1"/>
  <c r="AT89" i="9"/>
  <c r="R89" i="9" s="1"/>
  <c r="BC112" i="9"/>
  <c r="BD119" i="9"/>
  <c r="AT108" i="9"/>
  <c r="H108" i="9" s="1"/>
  <c r="BM35" i="9"/>
  <c r="BC113" i="9"/>
  <c r="B114" i="9"/>
  <c r="BC114" i="9" s="1"/>
  <c r="BM36" i="9"/>
  <c r="BC109" i="9"/>
  <c r="BD32" i="9"/>
  <c r="P32" i="9" s="1"/>
  <c r="BM37" i="9"/>
  <c r="BC110" i="9"/>
  <c r="AW31" i="9"/>
  <c r="AX31" i="9"/>
  <c r="AT114" i="9"/>
  <c r="H114" i="9" s="1"/>
  <c r="AT107" i="9"/>
  <c r="H107" i="9" s="1"/>
  <c r="BC89" i="9"/>
  <c r="AY31" i="9"/>
  <c r="BD33" i="9"/>
  <c r="P33" i="9" s="1"/>
  <c r="AT106" i="9"/>
  <c r="H106" i="9" s="1"/>
  <c r="AT111" i="9"/>
  <c r="H111" i="9" s="1"/>
  <c r="P31" i="9" l="1"/>
  <c r="B204" i="9"/>
  <c r="J152" i="8" l="1"/>
  <c r="I152" i="8"/>
  <c r="H152" i="8"/>
  <c r="G152" i="8"/>
  <c r="F152" i="8"/>
  <c r="E152" i="8"/>
  <c r="D152" i="8"/>
  <c r="C152" i="8"/>
  <c r="B151" i="8"/>
  <c r="B150" i="8"/>
  <c r="B149" i="8"/>
  <c r="B148" i="8"/>
  <c r="B147" i="8"/>
  <c r="B146" i="8"/>
  <c r="B145" i="8"/>
  <c r="B144" i="8"/>
  <c r="B143" i="8"/>
  <c r="B152" i="8" s="1"/>
  <c r="I139" i="8"/>
  <c r="H139" i="8"/>
  <c r="G139" i="8"/>
  <c r="F139" i="8"/>
  <c r="E139" i="8"/>
  <c r="D139" i="8"/>
  <c r="C139" i="8"/>
  <c r="B139" i="8"/>
  <c r="H122" i="8"/>
  <c r="G122" i="8"/>
  <c r="F122" i="8"/>
  <c r="E122" i="8"/>
  <c r="D122" i="8"/>
  <c r="C122" i="8"/>
  <c r="B122" i="8"/>
  <c r="B119" i="8"/>
  <c r="AU119" i="8" s="1"/>
  <c r="H119" i="8" s="1"/>
  <c r="BC118" i="8"/>
  <c r="B118" i="8"/>
  <c r="AT118" i="8" s="1"/>
  <c r="H118" i="8" s="1"/>
  <c r="G114" i="8"/>
  <c r="F114" i="8"/>
  <c r="E114" i="8"/>
  <c r="D114" i="8"/>
  <c r="C114" i="8"/>
  <c r="B113" i="8"/>
  <c r="AT113" i="8" s="1"/>
  <c r="H113" i="8" s="1"/>
  <c r="B112" i="8"/>
  <c r="BC112" i="8" s="1"/>
  <c r="B111" i="8"/>
  <c r="BC111" i="8" s="1"/>
  <c r="B110" i="8"/>
  <c r="BC110" i="8" s="1"/>
  <c r="B109" i="8"/>
  <c r="AT109" i="8" s="1"/>
  <c r="H109" i="8" s="1"/>
  <c r="B108" i="8"/>
  <c r="BC108" i="8" s="1"/>
  <c r="B107" i="8"/>
  <c r="BC107" i="8" s="1"/>
  <c r="B106" i="8"/>
  <c r="BC106" i="8" s="1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BC101" i="8"/>
  <c r="AT101" i="8"/>
  <c r="R101" i="8"/>
  <c r="BC100" i="8"/>
  <c r="AT100" i="8"/>
  <c r="R100" i="8"/>
  <c r="BC99" i="8"/>
  <c r="AT99" i="8"/>
  <c r="R99" i="8"/>
  <c r="BC98" i="8"/>
  <c r="AT98" i="8"/>
  <c r="R98" i="8"/>
  <c r="BC97" i="8"/>
  <c r="AT97" i="8"/>
  <c r="R97" i="8"/>
  <c r="BC96" i="8"/>
  <c r="AT96" i="8"/>
  <c r="R96" i="8" s="1"/>
  <c r="BC95" i="8"/>
  <c r="AT95" i="8"/>
  <c r="R95" i="8" s="1"/>
  <c r="BC94" i="8"/>
  <c r="AT94" i="8"/>
  <c r="R94" i="8"/>
  <c r="BC93" i="8"/>
  <c r="AT93" i="8"/>
  <c r="R93" i="8" s="1"/>
  <c r="BC92" i="8"/>
  <c r="AT92" i="8"/>
  <c r="R92" i="8"/>
  <c r="BC91" i="8"/>
  <c r="AT91" i="8"/>
  <c r="R91" i="8"/>
  <c r="BC90" i="8"/>
  <c r="AT90" i="8"/>
  <c r="R90" i="8"/>
  <c r="BC89" i="8"/>
  <c r="AT89" i="8"/>
  <c r="R89" i="8" s="1"/>
  <c r="C84" i="8"/>
  <c r="C83" i="8"/>
  <c r="C82" i="8"/>
  <c r="C81" i="8"/>
  <c r="C80" i="8"/>
  <c r="G69" i="8"/>
  <c r="F69" i="8"/>
  <c r="E69" i="8"/>
  <c r="D69" i="8"/>
  <c r="C69" i="8"/>
  <c r="B68" i="8"/>
  <c r="B67" i="8"/>
  <c r="B66" i="8"/>
  <c r="B65" i="8"/>
  <c r="B64" i="8"/>
  <c r="B63" i="8"/>
  <c r="B69" i="8" s="1"/>
  <c r="B59" i="8"/>
  <c r="B58" i="8"/>
  <c r="B57" i="8"/>
  <c r="B53" i="8"/>
  <c r="B52" i="8"/>
  <c r="B51" i="8"/>
  <c r="C37" i="8"/>
  <c r="BM37" i="8" s="1"/>
  <c r="C36" i="8"/>
  <c r="BM36" i="8" s="1"/>
  <c r="BD35" i="8"/>
  <c r="P35" i="8" s="1"/>
  <c r="C35" i="8"/>
  <c r="BM35" i="8" s="1"/>
  <c r="C34" i="8"/>
  <c r="BM34" i="8" s="1"/>
  <c r="BM33" i="8"/>
  <c r="BD33" i="8"/>
  <c r="P33" i="8" s="1"/>
  <c r="C33" i="8"/>
  <c r="C32" i="8"/>
  <c r="BD32" i="8" s="1"/>
  <c r="P32" i="8" s="1"/>
  <c r="BM31" i="8"/>
  <c r="BL31" i="8"/>
  <c r="BK31" i="8"/>
  <c r="BJ31" i="8"/>
  <c r="BI31" i="8"/>
  <c r="BH31" i="8"/>
  <c r="BG31" i="8"/>
  <c r="BF31" i="8"/>
  <c r="BD31" i="8"/>
  <c r="BC31" i="8"/>
  <c r="BB31" i="8"/>
  <c r="BA31" i="8"/>
  <c r="AZ31" i="8"/>
  <c r="AY31" i="8"/>
  <c r="C31" i="8"/>
  <c r="AX31" i="8" s="1"/>
  <c r="B25" i="8"/>
  <c r="B24" i="8"/>
  <c r="B23" i="8"/>
  <c r="B22" i="8"/>
  <c r="B21" i="8"/>
  <c r="AC17" i="8"/>
  <c r="Z17" i="8"/>
  <c r="U17" i="8"/>
  <c r="P17" i="8"/>
  <c r="K17" i="8"/>
  <c r="G17" i="8"/>
  <c r="AC16" i="8"/>
  <c r="Z16" i="8"/>
  <c r="U16" i="8"/>
  <c r="P16" i="8"/>
  <c r="K16" i="8"/>
  <c r="K13" i="8" s="1"/>
  <c r="G16" i="8"/>
  <c r="AC15" i="8"/>
  <c r="Z15" i="8"/>
  <c r="U15" i="8"/>
  <c r="P15" i="8"/>
  <c r="K15" i="8"/>
  <c r="G15" i="8"/>
  <c r="AC14" i="8"/>
  <c r="Z14" i="8"/>
  <c r="U14" i="8"/>
  <c r="U13" i="8" s="1"/>
  <c r="P14" i="8"/>
  <c r="P13" i="8" s="1"/>
  <c r="K14" i="8"/>
  <c r="G14" i="8"/>
  <c r="AE13" i="8"/>
  <c r="AD13" i="8"/>
  <c r="AC13" i="8"/>
  <c r="AB13" i="8"/>
  <c r="AA13" i="8"/>
  <c r="Z13" i="8"/>
  <c r="Y13" i="8"/>
  <c r="X13" i="8"/>
  <c r="W13" i="8"/>
  <c r="V13" i="8"/>
  <c r="T13" i="8"/>
  <c r="S13" i="8"/>
  <c r="R13" i="8"/>
  <c r="Q13" i="8"/>
  <c r="O13" i="8"/>
  <c r="N13" i="8"/>
  <c r="M13" i="8"/>
  <c r="L13" i="8"/>
  <c r="J13" i="8"/>
  <c r="I13" i="8"/>
  <c r="H13" i="8"/>
  <c r="G13" i="8"/>
  <c r="F13" i="8"/>
  <c r="E13" i="8"/>
  <c r="D13" i="8"/>
  <c r="C13" i="8"/>
  <c r="B13" i="8"/>
  <c r="A204" i="8" s="1"/>
  <c r="A5" i="8"/>
  <c r="A4" i="8"/>
  <c r="A3" i="8"/>
  <c r="A2" i="8"/>
  <c r="BD34" i="8" l="1"/>
  <c r="P34" i="8" s="1"/>
  <c r="AT112" i="8"/>
  <c r="H112" i="8" s="1"/>
  <c r="BD119" i="8"/>
  <c r="AT108" i="8"/>
  <c r="H108" i="8" s="1"/>
  <c r="BC113" i="8"/>
  <c r="BC109" i="8"/>
  <c r="AT110" i="8"/>
  <c r="H110" i="8" s="1"/>
  <c r="AT107" i="8"/>
  <c r="H107" i="8" s="1"/>
  <c r="B114" i="8"/>
  <c r="AT114" i="8" s="1"/>
  <c r="H114" i="8" s="1"/>
  <c r="BD37" i="8"/>
  <c r="P37" i="8" s="1"/>
  <c r="BC114" i="8"/>
  <c r="BM32" i="8"/>
  <c r="B204" i="8" s="1"/>
  <c r="AW31" i="8"/>
  <c r="P31" i="8" s="1"/>
  <c r="AT106" i="8"/>
  <c r="H106" i="8" s="1"/>
  <c r="AT111" i="8"/>
  <c r="H111" i="8" s="1"/>
  <c r="BD36" i="8"/>
  <c r="P36" i="8" s="1"/>
  <c r="J152" i="7" l="1"/>
  <c r="I152" i="7"/>
  <c r="H152" i="7"/>
  <c r="G152" i="7"/>
  <c r="F152" i="7"/>
  <c r="E152" i="7"/>
  <c r="D152" i="7"/>
  <c r="C152" i="7"/>
  <c r="B151" i="7"/>
  <c r="B150" i="7"/>
  <c r="B149" i="7"/>
  <c r="B148" i="7"/>
  <c r="B147" i="7"/>
  <c r="B146" i="7"/>
  <c r="B145" i="7"/>
  <c r="B144" i="7"/>
  <c r="B143" i="7"/>
  <c r="B152" i="7" s="1"/>
  <c r="I139" i="7"/>
  <c r="H139" i="7"/>
  <c r="G139" i="7"/>
  <c r="F139" i="7"/>
  <c r="E139" i="7"/>
  <c r="D139" i="7"/>
  <c r="C139" i="7"/>
  <c r="B139" i="7"/>
  <c r="H122" i="7"/>
  <c r="G122" i="7"/>
  <c r="F122" i="7"/>
  <c r="E122" i="7"/>
  <c r="D122" i="7"/>
  <c r="C122" i="7"/>
  <c r="B122" i="7"/>
  <c r="B119" i="7"/>
  <c r="BD119" i="7" s="1"/>
  <c r="BC118" i="7"/>
  <c r="AT118" i="7"/>
  <c r="H118" i="7" s="1"/>
  <c r="B118" i="7"/>
  <c r="G114" i="7"/>
  <c r="F114" i="7"/>
  <c r="E114" i="7"/>
  <c r="D114" i="7"/>
  <c r="C114" i="7"/>
  <c r="B113" i="7"/>
  <c r="AT113" i="7" s="1"/>
  <c r="H113" i="7" s="1"/>
  <c r="B112" i="7"/>
  <c r="AT112" i="7" s="1"/>
  <c r="H112" i="7" s="1"/>
  <c r="B111" i="7"/>
  <c r="BC111" i="7" s="1"/>
  <c r="B110" i="7"/>
  <c r="BC110" i="7" s="1"/>
  <c r="B109" i="7"/>
  <c r="BC109" i="7" s="1"/>
  <c r="B108" i="7"/>
  <c r="BC108" i="7" s="1"/>
  <c r="B107" i="7"/>
  <c r="BC107" i="7" s="1"/>
  <c r="B106" i="7"/>
  <c r="BC106" i="7" s="1"/>
  <c r="Q102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D102" i="7"/>
  <c r="C102" i="7"/>
  <c r="B102" i="7"/>
  <c r="BC101" i="7"/>
  <c r="AT101" i="7"/>
  <c r="R101" i="7" s="1"/>
  <c r="BC100" i="7"/>
  <c r="AT100" i="7"/>
  <c r="R100" i="7"/>
  <c r="BC99" i="7"/>
  <c r="AT99" i="7"/>
  <c r="R99" i="7" s="1"/>
  <c r="BC98" i="7"/>
  <c r="AT98" i="7"/>
  <c r="R98" i="7"/>
  <c r="BC97" i="7"/>
  <c r="AT97" i="7"/>
  <c r="R97" i="7"/>
  <c r="BC96" i="7"/>
  <c r="AT96" i="7"/>
  <c r="R96" i="7"/>
  <c r="BC95" i="7"/>
  <c r="AT95" i="7"/>
  <c r="R95" i="7" s="1"/>
  <c r="BC94" i="7"/>
  <c r="AT94" i="7"/>
  <c r="R94" i="7"/>
  <c r="BC93" i="7"/>
  <c r="AT93" i="7"/>
  <c r="R93" i="7"/>
  <c r="BC92" i="7"/>
  <c r="AT92" i="7"/>
  <c r="R92" i="7"/>
  <c r="BC91" i="7"/>
  <c r="AT91" i="7"/>
  <c r="R91" i="7"/>
  <c r="BC90" i="7"/>
  <c r="AT90" i="7"/>
  <c r="R90" i="7"/>
  <c r="BC89" i="7"/>
  <c r="AT89" i="7"/>
  <c r="R89" i="7"/>
  <c r="C84" i="7"/>
  <c r="C83" i="7"/>
  <c r="C82" i="7"/>
  <c r="C81" i="7"/>
  <c r="C80" i="7"/>
  <c r="G69" i="7"/>
  <c r="F69" i="7"/>
  <c r="E69" i="7"/>
  <c r="D69" i="7"/>
  <c r="C69" i="7"/>
  <c r="B68" i="7"/>
  <c r="B67" i="7"/>
  <c r="B66" i="7"/>
  <c r="B65" i="7"/>
  <c r="B64" i="7"/>
  <c r="B63" i="7"/>
  <c r="B69" i="7" s="1"/>
  <c r="B59" i="7"/>
  <c r="B58" i="7"/>
  <c r="B57" i="7"/>
  <c r="B53" i="7"/>
  <c r="B52" i="7"/>
  <c r="B51" i="7"/>
  <c r="C37" i="7"/>
  <c r="BD37" i="7" s="1"/>
  <c r="P37" i="7" s="1"/>
  <c r="BM36" i="7"/>
  <c r="BD36" i="7"/>
  <c r="P36" i="7" s="1"/>
  <c r="C36" i="7"/>
  <c r="C35" i="7"/>
  <c r="BM35" i="7" s="1"/>
  <c r="C34" i="7"/>
  <c r="BD34" i="7" s="1"/>
  <c r="P34" i="7" s="1"/>
  <c r="BM33" i="7"/>
  <c r="BD33" i="7"/>
  <c r="P33" i="7" s="1"/>
  <c r="C33" i="7"/>
  <c r="C32" i="7"/>
  <c r="BD32" i="7" s="1"/>
  <c r="P32" i="7" s="1"/>
  <c r="BM31" i="7"/>
  <c r="BL31" i="7"/>
  <c r="BJ31" i="7"/>
  <c r="BI31" i="7"/>
  <c r="BH31" i="7"/>
  <c r="BG31" i="7"/>
  <c r="BF31" i="7"/>
  <c r="BD31" i="7"/>
  <c r="BC31" i="7"/>
  <c r="BB31" i="7"/>
  <c r="BA31" i="7"/>
  <c r="AZ31" i="7"/>
  <c r="AY31" i="7"/>
  <c r="C31" i="7"/>
  <c r="AX31" i="7" s="1"/>
  <c r="B25" i="7"/>
  <c r="B24" i="7"/>
  <c r="B23" i="7"/>
  <c r="B22" i="7"/>
  <c r="B21" i="7"/>
  <c r="AC17" i="7"/>
  <c r="Z17" i="7"/>
  <c r="U17" i="7"/>
  <c r="P17" i="7"/>
  <c r="K17" i="7"/>
  <c r="G17" i="7"/>
  <c r="AC16" i="7"/>
  <c r="Z16" i="7"/>
  <c r="U16" i="7"/>
  <c r="P16" i="7"/>
  <c r="K16" i="7"/>
  <c r="K13" i="7" s="1"/>
  <c r="G16" i="7"/>
  <c r="AC15" i="7"/>
  <c r="Z15" i="7"/>
  <c r="U15" i="7"/>
  <c r="P15" i="7"/>
  <c r="K15" i="7"/>
  <c r="G15" i="7"/>
  <c r="AC14" i="7"/>
  <c r="Z14" i="7"/>
  <c r="U14" i="7"/>
  <c r="U13" i="7" s="1"/>
  <c r="P14" i="7"/>
  <c r="P13" i="7" s="1"/>
  <c r="K14" i="7"/>
  <c r="G14" i="7"/>
  <c r="AE13" i="7"/>
  <c r="AD13" i="7"/>
  <c r="AC13" i="7"/>
  <c r="AB13" i="7"/>
  <c r="AA13" i="7"/>
  <c r="Z13" i="7"/>
  <c r="Y13" i="7"/>
  <c r="X13" i="7"/>
  <c r="W13" i="7"/>
  <c r="V13" i="7"/>
  <c r="T13" i="7"/>
  <c r="S13" i="7"/>
  <c r="R13" i="7"/>
  <c r="Q13" i="7"/>
  <c r="O13" i="7"/>
  <c r="N13" i="7"/>
  <c r="M13" i="7"/>
  <c r="L13" i="7"/>
  <c r="J13" i="7"/>
  <c r="I13" i="7"/>
  <c r="H13" i="7"/>
  <c r="G13" i="7"/>
  <c r="F13" i="7"/>
  <c r="E13" i="7"/>
  <c r="D13" i="7"/>
  <c r="C13" i="7"/>
  <c r="B13" i="7"/>
  <c r="A5" i="7"/>
  <c r="A4" i="7"/>
  <c r="A3" i="7"/>
  <c r="A2" i="7"/>
  <c r="A204" i="7" l="1"/>
  <c r="BC112" i="7"/>
  <c r="BM34" i="7"/>
  <c r="AT108" i="7"/>
  <c r="H108" i="7" s="1"/>
  <c r="BC113" i="7"/>
  <c r="BD35" i="7"/>
  <c r="P35" i="7" s="1"/>
  <c r="B114" i="7"/>
  <c r="BC114" i="7" s="1"/>
  <c r="AT109" i="7"/>
  <c r="H109" i="7" s="1"/>
  <c r="BK31" i="7"/>
  <c r="B204" i="7" s="1"/>
  <c r="AT107" i="7"/>
  <c r="H107" i="7" s="1"/>
  <c r="AT110" i="7"/>
  <c r="H110" i="7" s="1"/>
  <c r="AT114" i="7"/>
  <c r="H114" i="7" s="1"/>
  <c r="BM32" i="7"/>
  <c r="BM37" i="7"/>
  <c r="AU119" i="7"/>
  <c r="H119" i="7" s="1"/>
  <c r="AW31" i="7"/>
  <c r="P31" i="7" s="1"/>
  <c r="AT106" i="7"/>
  <c r="H106" i="7" s="1"/>
  <c r="AT111" i="7"/>
  <c r="H111" i="7" s="1"/>
  <c r="J152" i="6" l="1"/>
  <c r="I152" i="6"/>
  <c r="H152" i="6"/>
  <c r="G152" i="6"/>
  <c r="F152" i="6"/>
  <c r="E152" i="6"/>
  <c r="D152" i="6"/>
  <c r="C152" i="6"/>
  <c r="B151" i="6"/>
  <c r="B150" i="6"/>
  <c r="B149" i="6"/>
  <c r="B148" i="6"/>
  <c r="B147" i="6"/>
  <c r="B146" i="6"/>
  <c r="B145" i="6"/>
  <c r="B144" i="6"/>
  <c r="B143" i="6"/>
  <c r="B152" i="6" s="1"/>
  <c r="I139" i="6"/>
  <c r="H139" i="6"/>
  <c r="G139" i="6"/>
  <c r="F139" i="6"/>
  <c r="E139" i="6"/>
  <c r="D139" i="6"/>
  <c r="C139" i="6"/>
  <c r="B139" i="6"/>
  <c r="H122" i="6"/>
  <c r="G122" i="6"/>
  <c r="F122" i="6"/>
  <c r="E122" i="6"/>
  <c r="D122" i="6"/>
  <c r="C122" i="6"/>
  <c r="B122" i="6"/>
  <c r="B119" i="6"/>
  <c r="BD119" i="6" s="1"/>
  <c r="BC118" i="6"/>
  <c r="AT118" i="6"/>
  <c r="H118" i="6"/>
  <c r="B118" i="6"/>
  <c r="G114" i="6"/>
  <c r="F114" i="6"/>
  <c r="E114" i="6"/>
  <c r="D114" i="6"/>
  <c r="C114" i="6"/>
  <c r="B113" i="6"/>
  <c r="BC113" i="6" s="1"/>
  <c r="B112" i="6"/>
  <c r="BC112" i="6" s="1"/>
  <c r="BC111" i="6"/>
  <c r="AT111" i="6"/>
  <c r="H111" i="6" s="1"/>
  <c r="B111" i="6"/>
  <c r="B110" i="6"/>
  <c r="BC110" i="6" s="1"/>
  <c r="B109" i="6"/>
  <c r="BC109" i="6" s="1"/>
  <c r="B108" i="6"/>
  <c r="AT108" i="6" s="1"/>
  <c r="H108" i="6" s="1"/>
  <c r="B107" i="6"/>
  <c r="AT107" i="6" s="1"/>
  <c r="H107" i="6" s="1"/>
  <c r="BC106" i="6"/>
  <c r="AT106" i="6"/>
  <c r="H106" i="6" s="1"/>
  <c r="B106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B102" i="6"/>
  <c r="BC101" i="6"/>
  <c r="AT101" i="6"/>
  <c r="R101" i="6" s="1"/>
  <c r="BC100" i="6"/>
  <c r="AT100" i="6"/>
  <c r="R100" i="6"/>
  <c r="BC99" i="6"/>
  <c r="AT99" i="6"/>
  <c r="R99" i="6" s="1"/>
  <c r="BC98" i="6"/>
  <c r="AT98" i="6"/>
  <c r="R98" i="6"/>
  <c r="BC97" i="6"/>
  <c r="AT97" i="6"/>
  <c r="R97" i="6"/>
  <c r="BC96" i="6"/>
  <c r="AT96" i="6"/>
  <c r="R96" i="6"/>
  <c r="BC95" i="6"/>
  <c r="AT95" i="6"/>
  <c r="R95" i="6" s="1"/>
  <c r="BC94" i="6"/>
  <c r="AT94" i="6"/>
  <c r="R94" i="6"/>
  <c r="BC93" i="6"/>
  <c r="AT93" i="6"/>
  <c r="R93" i="6"/>
  <c r="BC92" i="6"/>
  <c r="AT92" i="6"/>
  <c r="R92" i="6"/>
  <c r="BC91" i="6"/>
  <c r="AT91" i="6"/>
  <c r="R91" i="6"/>
  <c r="BC90" i="6"/>
  <c r="AT90" i="6"/>
  <c r="R90" i="6"/>
  <c r="BC89" i="6"/>
  <c r="AT89" i="6"/>
  <c r="R89" i="6"/>
  <c r="C84" i="6"/>
  <c r="C83" i="6"/>
  <c r="C82" i="6"/>
  <c r="C81" i="6"/>
  <c r="C80" i="6"/>
  <c r="G69" i="6"/>
  <c r="F69" i="6"/>
  <c r="E69" i="6"/>
  <c r="D69" i="6"/>
  <c r="C69" i="6"/>
  <c r="B68" i="6"/>
  <c r="B67" i="6"/>
  <c r="B66" i="6"/>
  <c r="B65" i="6"/>
  <c r="B64" i="6"/>
  <c r="B63" i="6"/>
  <c r="B69" i="6" s="1"/>
  <c r="B59" i="6"/>
  <c r="B58" i="6"/>
  <c r="B57" i="6"/>
  <c r="B53" i="6"/>
  <c r="B52" i="6"/>
  <c r="B51" i="6"/>
  <c r="C37" i="6"/>
  <c r="BM37" i="6" s="1"/>
  <c r="BD36" i="6"/>
  <c r="P36" i="6" s="1"/>
  <c r="C36" i="6"/>
  <c r="BM36" i="6" s="1"/>
  <c r="C35" i="6"/>
  <c r="BM35" i="6" s="1"/>
  <c r="C34" i="6"/>
  <c r="BD34" i="6" s="1"/>
  <c r="P34" i="6" s="1"/>
  <c r="C33" i="6"/>
  <c r="BD33" i="6" s="1"/>
  <c r="P33" i="6" s="1"/>
  <c r="C32" i="6"/>
  <c r="BM32" i="6" s="1"/>
  <c r="BM31" i="6"/>
  <c r="BL31" i="6"/>
  <c r="BK31" i="6"/>
  <c r="BJ31" i="6"/>
  <c r="BI31" i="6"/>
  <c r="BH31" i="6"/>
  <c r="BG31" i="6"/>
  <c r="BF31" i="6"/>
  <c r="BD31" i="6"/>
  <c r="BC31" i="6"/>
  <c r="BB31" i="6"/>
  <c r="BA31" i="6"/>
  <c r="AZ31" i="6"/>
  <c r="AY31" i="6"/>
  <c r="AX31" i="6"/>
  <c r="AW31" i="6"/>
  <c r="P31" i="6" s="1"/>
  <c r="C31" i="6"/>
  <c r="B25" i="6"/>
  <c r="B24" i="6"/>
  <c r="B23" i="6"/>
  <c r="B22" i="6"/>
  <c r="B21" i="6"/>
  <c r="AC17" i="6"/>
  <c r="Z17" i="6"/>
  <c r="U17" i="6"/>
  <c r="P17" i="6"/>
  <c r="K17" i="6"/>
  <c r="G17" i="6"/>
  <c r="AC16" i="6"/>
  <c r="Z16" i="6"/>
  <c r="U16" i="6"/>
  <c r="P16" i="6"/>
  <c r="K16" i="6"/>
  <c r="K13" i="6" s="1"/>
  <c r="G16" i="6"/>
  <c r="AC15" i="6"/>
  <c r="AC13" i="6" s="1"/>
  <c r="Z15" i="6"/>
  <c r="U15" i="6"/>
  <c r="P15" i="6"/>
  <c r="K15" i="6"/>
  <c r="G15" i="6"/>
  <c r="AC14" i="6"/>
  <c r="Z14" i="6"/>
  <c r="U14" i="6"/>
  <c r="U13" i="6" s="1"/>
  <c r="P14" i="6"/>
  <c r="P13" i="6" s="1"/>
  <c r="K14" i="6"/>
  <c r="G14" i="6"/>
  <c r="AE13" i="6"/>
  <c r="AD13" i="6"/>
  <c r="AB13" i="6"/>
  <c r="AA13" i="6"/>
  <c r="Z13" i="6"/>
  <c r="Y13" i="6"/>
  <c r="X13" i="6"/>
  <c r="W13" i="6"/>
  <c r="V13" i="6"/>
  <c r="T13" i="6"/>
  <c r="S13" i="6"/>
  <c r="R13" i="6"/>
  <c r="Q13" i="6"/>
  <c r="O13" i="6"/>
  <c r="N13" i="6"/>
  <c r="M13" i="6"/>
  <c r="L13" i="6"/>
  <c r="J13" i="6"/>
  <c r="I13" i="6"/>
  <c r="H13" i="6"/>
  <c r="G13" i="6"/>
  <c r="F13" i="6"/>
  <c r="E13" i="6"/>
  <c r="D13" i="6"/>
  <c r="C13" i="6"/>
  <c r="B13" i="6"/>
  <c r="A5" i="6"/>
  <c r="A4" i="6"/>
  <c r="A3" i="6"/>
  <c r="A2" i="6"/>
  <c r="A204" i="6" l="1"/>
  <c r="BM34" i="6"/>
  <c r="AT113" i="6"/>
  <c r="H113" i="6" s="1"/>
  <c r="BC108" i="6"/>
  <c r="BD35" i="6"/>
  <c r="P35" i="6" s="1"/>
  <c r="AT109" i="6"/>
  <c r="H109" i="6" s="1"/>
  <c r="BM33" i="6"/>
  <c r="AT112" i="6"/>
  <c r="H112" i="6" s="1"/>
  <c r="BC107" i="6"/>
  <c r="B114" i="6"/>
  <c r="BC114" i="6" s="1"/>
  <c r="AT110" i="6"/>
  <c r="H110" i="6" s="1"/>
  <c r="AT114" i="6"/>
  <c r="H114" i="6" s="1"/>
  <c r="AU119" i="6"/>
  <c r="H119" i="6" s="1"/>
  <c r="BD32" i="6"/>
  <c r="P32" i="6" s="1"/>
  <c r="BD37" i="6"/>
  <c r="P37" i="6" s="1"/>
  <c r="B204" i="6" l="1"/>
  <c r="J152" i="5" l="1"/>
  <c r="I152" i="5"/>
  <c r="H152" i="5"/>
  <c r="G152" i="5"/>
  <c r="F152" i="5"/>
  <c r="E152" i="5"/>
  <c r="D152" i="5"/>
  <c r="C152" i="5"/>
  <c r="B151" i="5"/>
  <c r="B150" i="5"/>
  <c r="B149" i="5"/>
  <c r="B148" i="5"/>
  <c r="B147" i="5"/>
  <c r="B146" i="5"/>
  <c r="B145" i="5"/>
  <c r="B144" i="5"/>
  <c r="B143" i="5"/>
  <c r="B152" i="5" s="1"/>
  <c r="I139" i="5"/>
  <c r="H139" i="5"/>
  <c r="G139" i="5"/>
  <c r="F139" i="5"/>
  <c r="E139" i="5"/>
  <c r="D139" i="5"/>
  <c r="C139" i="5"/>
  <c r="B139" i="5"/>
  <c r="H122" i="5"/>
  <c r="G122" i="5"/>
  <c r="F122" i="5"/>
  <c r="E122" i="5"/>
  <c r="D122" i="5"/>
  <c r="C122" i="5"/>
  <c r="B122" i="5"/>
  <c r="B119" i="5"/>
  <c r="BD119" i="5" s="1"/>
  <c r="BC118" i="5"/>
  <c r="B118" i="5"/>
  <c r="AT118" i="5" s="1"/>
  <c r="H118" i="5" s="1"/>
  <c r="G114" i="5"/>
  <c r="F114" i="5"/>
  <c r="E114" i="5"/>
  <c r="D114" i="5"/>
  <c r="C114" i="5"/>
  <c r="B113" i="5"/>
  <c r="AT113" i="5" s="1"/>
  <c r="H113" i="5" s="1"/>
  <c r="B112" i="5"/>
  <c r="BC112" i="5" s="1"/>
  <c r="B111" i="5"/>
  <c r="BC111" i="5" s="1"/>
  <c r="B110" i="5"/>
  <c r="AT110" i="5" s="1"/>
  <c r="H110" i="5" s="1"/>
  <c r="B109" i="5"/>
  <c r="BC109" i="5" s="1"/>
  <c r="B108" i="5"/>
  <c r="BC108" i="5" s="1"/>
  <c r="B107" i="5"/>
  <c r="B114" i="5" s="1"/>
  <c r="B106" i="5"/>
  <c r="BC106" i="5" s="1"/>
  <c r="Q102" i="5"/>
  <c r="P102" i="5"/>
  <c r="O102" i="5"/>
  <c r="N102" i="5"/>
  <c r="M102" i="5"/>
  <c r="L102" i="5"/>
  <c r="J102" i="5"/>
  <c r="I102" i="5"/>
  <c r="H102" i="5"/>
  <c r="BC114" i="5" s="1"/>
  <c r="G102" i="5"/>
  <c r="F102" i="5"/>
  <c r="E102" i="5"/>
  <c r="D102" i="5"/>
  <c r="C102" i="5"/>
  <c r="B102" i="5"/>
  <c r="BC101" i="5"/>
  <c r="AT101" i="5"/>
  <c r="R101" i="5" s="1"/>
  <c r="BC100" i="5"/>
  <c r="AT100" i="5"/>
  <c r="R100" i="5"/>
  <c r="BC99" i="5"/>
  <c r="AT99" i="5"/>
  <c r="R99" i="5"/>
  <c r="BC98" i="5"/>
  <c r="AT98" i="5"/>
  <c r="R98" i="5"/>
  <c r="BC97" i="5"/>
  <c r="AT97" i="5"/>
  <c r="R97" i="5"/>
  <c r="BC96" i="5"/>
  <c r="AT96" i="5"/>
  <c r="R96" i="5"/>
  <c r="BC95" i="5"/>
  <c r="AT95" i="5"/>
  <c r="R95" i="5" s="1"/>
  <c r="BC94" i="5"/>
  <c r="AT94" i="5"/>
  <c r="R94" i="5"/>
  <c r="BC93" i="5"/>
  <c r="AT93" i="5"/>
  <c r="R93" i="5"/>
  <c r="BC92" i="5"/>
  <c r="AT92" i="5"/>
  <c r="R92" i="5"/>
  <c r="BC91" i="5"/>
  <c r="AT91" i="5"/>
  <c r="R91" i="5"/>
  <c r="BC90" i="5"/>
  <c r="AT90" i="5"/>
  <c r="R90" i="5"/>
  <c r="BC89" i="5"/>
  <c r="AT89" i="5"/>
  <c r="R89" i="5"/>
  <c r="K89" i="5"/>
  <c r="K102" i="5" s="1"/>
  <c r="G89" i="5"/>
  <c r="C84" i="5"/>
  <c r="C83" i="5"/>
  <c r="C82" i="5"/>
  <c r="C81" i="5"/>
  <c r="C80" i="5"/>
  <c r="G69" i="5"/>
  <c r="F69" i="5"/>
  <c r="E69" i="5"/>
  <c r="D69" i="5"/>
  <c r="C69" i="5"/>
  <c r="B68" i="5"/>
  <c r="B67" i="5"/>
  <c r="B66" i="5"/>
  <c r="B65" i="5"/>
  <c r="B64" i="5"/>
  <c r="B63" i="5"/>
  <c r="B69" i="5" s="1"/>
  <c r="B59" i="5"/>
  <c r="B58" i="5"/>
  <c r="B57" i="5"/>
  <c r="B53" i="5"/>
  <c r="B52" i="5"/>
  <c r="B51" i="5"/>
  <c r="C37" i="5"/>
  <c r="BD37" i="5" s="1"/>
  <c r="P37" i="5" s="1"/>
  <c r="C36" i="5"/>
  <c r="BM36" i="5" s="1"/>
  <c r="C35" i="5"/>
  <c r="BM35" i="5" s="1"/>
  <c r="C34" i="5"/>
  <c r="BM34" i="5" s="1"/>
  <c r="C33" i="5"/>
  <c r="BM33" i="5" s="1"/>
  <c r="C32" i="5"/>
  <c r="BM32" i="5" s="1"/>
  <c r="BM31" i="5"/>
  <c r="BL31" i="5"/>
  <c r="BK31" i="5"/>
  <c r="BJ31" i="5"/>
  <c r="BI31" i="5"/>
  <c r="BH31" i="5"/>
  <c r="BG31" i="5"/>
  <c r="BF31" i="5"/>
  <c r="BD31" i="5"/>
  <c r="BC31" i="5"/>
  <c r="BB31" i="5"/>
  <c r="BA31" i="5"/>
  <c r="C31" i="5"/>
  <c r="AZ31" i="5" s="1"/>
  <c r="B25" i="5"/>
  <c r="B24" i="5"/>
  <c r="B23" i="5"/>
  <c r="B22" i="5"/>
  <c r="B21" i="5"/>
  <c r="AC17" i="5"/>
  <c r="Z17" i="5"/>
  <c r="U17" i="5"/>
  <c r="P17" i="5"/>
  <c r="K17" i="5"/>
  <c r="G17" i="5"/>
  <c r="AC16" i="5"/>
  <c r="Z16" i="5"/>
  <c r="U16" i="5"/>
  <c r="P16" i="5"/>
  <c r="K16" i="5"/>
  <c r="G16" i="5"/>
  <c r="AC15" i="5"/>
  <c r="Z15" i="5"/>
  <c r="U15" i="5"/>
  <c r="P15" i="5"/>
  <c r="K15" i="5"/>
  <c r="G15" i="5"/>
  <c r="AC14" i="5"/>
  <c r="Z14" i="5"/>
  <c r="Z13" i="5" s="1"/>
  <c r="U14" i="5"/>
  <c r="U13" i="5" s="1"/>
  <c r="P14" i="5"/>
  <c r="P13" i="5" s="1"/>
  <c r="K14" i="5"/>
  <c r="G14" i="5"/>
  <c r="AE13" i="5"/>
  <c r="AD13" i="5"/>
  <c r="AC13" i="5"/>
  <c r="AB13" i="5"/>
  <c r="AA13" i="5"/>
  <c r="Y13" i="5"/>
  <c r="X13" i="5"/>
  <c r="W13" i="5"/>
  <c r="V13" i="5"/>
  <c r="T13" i="5"/>
  <c r="S13" i="5"/>
  <c r="R13" i="5"/>
  <c r="Q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A204" i="5" s="1"/>
  <c r="A5" i="5"/>
  <c r="A4" i="5"/>
  <c r="A3" i="5"/>
  <c r="A2" i="5"/>
  <c r="AU119" i="5" l="1"/>
  <c r="H119" i="5" s="1"/>
  <c r="BD34" i="5"/>
  <c r="P34" i="5" s="1"/>
  <c r="AT107" i="5"/>
  <c r="H107" i="5" s="1"/>
  <c r="BC107" i="5"/>
  <c r="BD35" i="5"/>
  <c r="P35" i="5" s="1"/>
  <c r="AT108" i="5"/>
  <c r="H108" i="5" s="1"/>
  <c r="BC113" i="5"/>
  <c r="BD36" i="5"/>
  <c r="P36" i="5" s="1"/>
  <c r="AT109" i="5"/>
  <c r="H109" i="5" s="1"/>
  <c r="BM37" i="5"/>
  <c r="BC110" i="5"/>
  <c r="AW31" i="5"/>
  <c r="AX31" i="5"/>
  <c r="AT112" i="5"/>
  <c r="H112" i="5" s="1"/>
  <c r="BD32" i="5"/>
  <c r="P32" i="5" s="1"/>
  <c r="AT114" i="5"/>
  <c r="H114" i="5" s="1"/>
  <c r="AY31" i="5"/>
  <c r="BD33" i="5"/>
  <c r="P33" i="5" s="1"/>
  <c r="AT106" i="5"/>
  <c r="H106" i="5" s="1"/>
  <c r="AT111" i="5"/>
  <c r="H111" i="5" s="1"/>
  <c r="P31" i="5" l="1"/>
  <c r="B204" i="5"/>
  <c r="J152" i="4" l="1"/>
  <c r="I152" i="4"/>
  <c r="H152" i="4"/>
  <c r="G152" i="4"/>
  <c r="F152" i="4"/>
  <c r="E152" i="4"/>
  <c r="D152" i="4"/>
  <c r="C152" i="4"/>
  <c r="B152" i="4"/>
  <c r="B151" i="4"/>
  <c r="B150" i="4"/>
  <c r="B149" i="4"/>
  <c r="B148" i="4"/>
  <c r="B147" i="4"/>
  <c r="B146" i="4"/>
  <c r="B145" i="4"/>
  <c r="B144" i="4"/>
  <c r="B143" i="4"/>
  <c r="I139" i="4"/>
  <c r="H139" i="4"/>
  <c r="G139" i="4"/>
  <c r="F139" i="4"/>
  <c r="E139" i="4"/>
  <c r="D139" i="4"/>
  <c r="C139" i="4"/>
  <c r="B139" i="4"/>
  <c r="H122" i="4"/>
  <c r="G122" i="4"/>
  <c r="F122" i="4"/>
  <c r="E122" i="4"/>
  <c r="D122" i="4"/>
  <c r="C122" i="4"/>
  <c r="B122" i="4"/>
  <c r="B119" i="4"/>
  <c r="BD119" i="4" s="1"/>
  <c r="BC118" i="4"/>
  <c r="B118" i="4"/>
  <c r="AT118" i="4" s="1"/>
  <c r="H118" i="4" s="1"/>
  <c r="G114" i="4"/>
  <c r="F114" i="4"/>
  <c r="E114" i="4"/>
  <c r="D114" i="4"/>
  <c r="C114" i="4"/>
  <c r="B113" i="4"/>
  <c r="BC113" i="4" s="1"/>
  <c r="B112" i="4"/>
  <c r="BC112" i="4" s="1"/>
  <c r="B111" i="4"/>
  <c r="BC111" i="4" s="1"/>
  <c r="B110" i="4"/>
  <c r="BC110" i="4" s="1"/>
  <c r="BC109" i="4"/>
  <c r="AT109" i="4"/>
  <c r="H109" i="4"/>
  <c r="B109" i="4"/>
  <c r="B108" i="4"/>
  <c r="BC108" i="4" s="1"/>
  <c r="B107" i="4"/>
  <c r="BC107" i="4" s="1"/>
  <c r="B106" i="4"/>
  <c r="BC106" i="4" s="1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BC101" i="4"/>
  <c r="AT101" i="4"/>
  <c r="R101" i="4"/>
  <c r="BC100" i="4"/>
  <c r="AT100" i="4"/>
  <c r="R100" i="4"/>
  <c r="BC99" i="4"/>
  <c r="AT99" i="4"/>
  <c r="R99" i="4"/>
  <c r="BC98" i="4"/>
  <c r="AT98" i="4"/>
  <c r="R98" i="4" s="1"/>
  <c r="BC97" i="4"/>
  <c r="AT97" i="4"/>
  <c r="R97" i="4"/>
  <c r="BC96" i="4"/>
  <c r="AT96" i="4"/>
  <c r="R96" i="4"/>
  <c r="BC95" i="4"/>
  <c r="AT95" i="4"/>
  <c r="R95" i="4" s="1"/>
  <c r="BC94" i="4"/>
  <c r="AT94" i="4"/>
  <c r="R94" i="4"/>
  <c r="BC93" i="4"/>
  <c r="AT93" i="4"/>
  <c r="R93" i="4"/>
  <c r="BC92" i="4"/>
  <c r="AT92" i="4"/>
  <c r="R92" i="4"/>
  <c r="BC91" i="4"/>
  <c r="AT91" i="4"/>
  <c r="R91" i="4"/>
  <c r="BC90" i="4"/>
  <c r="AT90" i="4"/>
  <c r="R90" i="4"/>
  <c r="BC89" i="4"/>
  <c r="AT89" i="4"/>
  <c r="R89" i="4"/>
  <c r="C84" i="4"/>
  <c r="C83" i="4"/>
  <c r="C82" i="4"/>
  <c r="C81" i="4"/>
  <c r="C80" i="4"/>
  <c r="G69" i="4"/>
  <c r="F69" i="4"/>
  <c r="E69" i="4"/>
  <c r="D69" i="4"/>
  <c r="C69" i="4"/>
  <c r="B68" i="4"/>
  <c r="B69" i="4" s="1"/>
  <c r="B67" i="4"/>
  <c r="B66" i="4"/>
  <c r="B65" i="4"/>
  <c r="B64" i="4"/>
  <c r="B63" i="4"/>
  <c r="B59" i="4"/>
  <c r="B58" i="4"/>
  <c r="B57" i="4"/>
  <c r="B53" i="4"/>
  <c r="B52" i="4"/>
  <c r="B51" i="4"/>
  <c r="C37" i="4"/>
  <c r="BM37" i="4" s="1"/>
  <c r="C36" i="4"/>
  <c r="BM36" i="4" s="1"/>
  <c r="BM35" i="4"/>
  <c r="C35" i="4"/>
  <c r="BD35" i="4" s="1"/>
  <c r="P35" i="4" s="1"/>
  <c r="C34" i="4"/>
  <c r="BM34" i="4" s="1"/>
  <c r="BM33" i="4"/>
  <c r="BD33" i="4"/>
  <c r="P33" i="4" s="1"/>
  <c r="C33" i="4"/>
  <c r="C32" i="4"/>
  <c r="BM32" i="4" s="1"/>
  <c r="BM31" i="4"/>
  <c r="BL31" i="4"/>
  <c r="BK31" i="4"/>
  <c r="BJ31" i="4"/>
  <c r="BI31" i="4"/>
  <c r="BH31" i="4"/>
  <c r="BG31" i="4"/>
  <c r="BF31" i="4"/>
  <c r="BD31" i="4"/>
  <c r="BC31" i="4"/>
  <c r="BB31" i="4"/>
  <c r="BA31" i="4"/>
  <c r="AZ31" i="4"/>
  <c r="AY31" i="4"/>
  <c r="C31" i="4"/>
  <c r="AX31" i="4" s="1"/>
  <c r="B25" i="4"/>
  <c r="B24" i="4"/>
  <c r="B23" i="4"/>
  <c r="B22" i="4"/>
  <c r="B21" i="4"/>
  <c r="AC17" i="4"/>
  <c r="Z17" i="4"/>
  <c r="Z13" i="4" s="1"/>
  <c r="U17" i="4"/>
  <c r="P17" i="4"/>
  <c r="K17" i="4"/>
  <c r="G17" i="4"/>
  <c r="AC16" i="4"/>
  <c r="Z16" i="4"/>
  <c r="U16" i="4"/>
  <c r="P16" i="4"/>
  <c r="K16" i="4"/>
  <c r="G16" i="4"/>
  <c r="AC15" i="4"/>
  <c r="Z15" i="4"/>
  <c r="U15" i="4"/>
  <c r="P15" i="4"/>
  <c r="K15" i="4"/>
  <c r="K13" i="4" s="1"/>
  <c r="G15" i="4"/>
  <c r="AC14" i="4"/>
  <c r="AC13" i="4" s="1"/>
  <c r="Z14" i="4"/>
  <c r="U14" i="4"/>
  <c r="U13" i="4" s="1"/>
  <c r="P14" i="4"/>
  <c r="P13" i="4" s="1"/>
  <c r="K14" i="4"/>
  <c r="G14" i="4"/>
  <c r="AE13" i="4"/>
  <c r="AD13" i="4"/>
  <c r="AB13" i="4"/>
  <c r="AA13" i="4"/>
  <c r="Y13" i="4"/>
  <c r="X13" i="4"/>
  <c r="W13" i="4"/>
  <c r="V13" i="4"/>
  <c r="T13" i="4"/>
  <c r="S13" i="4"/>
  <c r="R13" i="4"/>
  <c r="Q13" i="4"/>
  <c r="O13" i="4"/>
  <c r="N13" i="4"/>
  <c r="M13" i="4"/>
  <c r="L13" i="4"/>
  <c r="J13" i="4"/>
  <c r="I13" i="4"/>
  <c r="H13" i="4"/>
  <c r="G13" i="4"/>
  <c r="F13" i="4"/>
  <c r="E13" i="4"/>
  <c r="D13" i="4"/>
  <c r="C13" i="4"/>
  <c r="B13" i="4"/>
  <c r="A204" i="4" s="1"/>
  <c r="A5" i="4"/>
  <c r="A4" i="4"/>
  <c r="A3" i="4"/>
  <c r="A2" i="4"/>
  <c r="AT107" i="4" l="1"/>
  <c r="H107" i="4" s="1"/>
  <c r="AT112" i="4"/>
  <c r="H112" i="4" s="1"/>
  <c r="AU119" i="4"/>
  <c r="H119" i="4" s="1"/>
  <c r="BD34" i="4"/>
  <c r="P34" i="4" s="1"/>
  <c r="AT108" i="4"/>
  <c r="H108" i="4" s="1"/>
  <c r="AT113" i="4"/>
  <c r="H113" i="4" s="1"/>
  <c r="B114" i="4"/>
  <c r="AT114" i="4" s="1"/>
  <c r="H114" i="4" s="1"/>
  <c r="BD36" i="4"/>
  <c r="P36" i="4" s="1"/>
  <c r="AT110" i="4"/>
  <c r="H110" i="4" s="1"/>
  <c r="BD32" i="4"/>
  <c r="P32" i="4" s="1"/>
  <c r="BD37" i="4"/>
  <c r="P37" i="4" s="1"/>
  <c r="AW31" i="4"/>
  <c r="P31" i="4" s="1"/>
  <c r="AT106" i="4"/>
  <c r="H106" i="4" s="1"/>
  <c r="AT111" i="4"/>
  <c r="H111" i="4" s="1"/>
  <c r="BC114" i="4" l="1"/>
  <c r="B204" i="4"/>
  <c r="J152" i="3" l="1"/>
  <c r="I152" i="3"/>
  <c r="H152" i="3"/>
  <c r="G152" i="3"/>
  <c r="F152" i="3"/>
  <c r="E152" i="3"/>
  <c r="D152" i="3"/>
  <c r="C152" i="3"/>
  <c r="B151" i="3"/>
  <c r="B150" i="3"/>
  <c r="B149" i="3"/>
  <c r="B148" i="3"/>
  <c r="B147" i="3"/>
  <c r="B146" i="3"/>
  <c r="B145" i="3"/>
  <c r="B144" i="3"/>
  <c r="B143" i="3"/>
  <c r="B152" i="3" s="1"/>
  <c r="I139" i="3"/>
  <c r="H139" i="3"/>
  <c r="G139" i="3"/>
  <c r="F139" i="3"/>
  <c r="E139" i="3"/>
  <c r="D139" i="3"/>
  <c r="C139" i="3"/>
  <c r="B139" i="3"/>
  <c r="H122" i="3"/>
  <c r="G122" i="3"/>
  <c r="F122" i="3"/>
  <c r="E122" i="3"/>
  <c r="D122" i="3"/>
  <c r="C122" i="3"/>
  <c r="B122" i="3"/>
  <c r="B119" i="3"/>
  <c r="BD119" i="3" s="1"/>
  <c r="BC118" i="3"/>
  <c r="B118" i="3"/>
  <c r="AT118" i="3" s="1"/>
  <c r="H118" i="3" s="1"/>
  <c r="G114" i="3"/>
  <c r="F114" i="3"/>
  <c r="E114" i="3"/>
  <c r="D114" i="3"/>
  <c r="C114" i="3"/>
  <c r="B113" i="3"/>
  <c r="BC113" i="3" s="1"/>
  <c r="B112" i="3"/>
  <c r="AT112" i="3" s="1"/>
  <c r="H112" i="3" s="1"/>
  <c r="B111" i="3"/>
  <c r="BC111" i="3" s="1"/>
  <c r="B110" i="3"/>
  <c r="AT110" i="3" s="1"/>
  <c r="H110" i="3" s="1"/>
  <c r="BC109" i="3"/>
  <c r="AT109" i="3"/>
  <c r="H109" i="3"/>
  <c r="B109" i="3"/>
  <c r="B108" i="3"/>
  <c r="BC108" i="3" s="1"/>
  <c r="B107" i="3"/>
  <c r="B114" i="3" s="1"/>
  <c r="B106" i="3"/>
  <c r="BC106" i="3" s="1"/>
  <c r="Q102" i="3"/>
  <c r="P102" i="3"/>
  <c r="O102" i="3"/>
  <c r="N102" i="3"/>
  <c r="M102" i="3"/>
  <c r="L102" i="3"/>
  <c r="K102" i="3"/>
  <c r="J102" i="3"/>
  <c r="I102" i="3"/>
  <c r="H102" i="3"/>
  <c r="BC114" i="3" s="1"/>
  <c r="G102" i="3"/>
  <c r="F102" i="3"/>
  <c r="E102" i="3"/>
  <c r="D102" i="3"/>
  <c r="C102" i="3"/>
  <c r="B102" i="3"/>
  <c r="BC101" i="3"/>
  <c r="AT101" i="3"/>
  <c r="R101" i="3"/>
  <c r="BC100" i="3"/>
  <c r="AT100" i="3"/>
  <c r="R100" i="3"/>
  <c r="BC99" i="3"/>
  <c r="AT99" i="3"/>
  <c r="R99" i="3"/>
  <c r="BC98" i="3"/>
  <c r="AT98" i="3"/>
  <c r="R98" i="3" s="1"/>
  <c r="BC97" i="3"/>
  <c r="AT97" i="3"/>
  <c r="R97" i="3"/>
  <c r="BC96" i="3"/>
  <c r="AT96" i="3"/>
  <c r="R96" i="3"/>
  <c r="BC95" i="3"/>
  <c r="AT95" i="3"/>
  <c r="R95" i="3" s="1"/>
  <c r="BC94" i="3"/>
  <c r="AT94" i="3"/>
  <c r="R94" i="3"/>
  <c r="BC93" i="3"/>
  <c r="AT93" i="3"/>
  <c r="R93" i="3"/>
  <c r="BC92" i="3"/>
  <c r="AT92" i="3"/>
  <c r="R92" i="3"/>
  <c r="BC91" i="3"/>
  <c r="AT91" i="3"/>
  <c r="R91" i="3"/>
  <c r="BC90" i="3"/>
  <c r="AT90" i="3"/>
  <c r="R90" i="3"/>
  <c r="BC89" i="3"/>
  <c r="AT89" i="3"/>
  <c r="R89" i="3"/>
  <c r="C84" i="3"/>
  <c r="C83" i="3"/>
  <c r="C82" i="3"/>
  <c r="C81" i="3"/>
  <c r="C80" i="3"/>
  <c r="G69" i="3"/>
  <c r="F69" i="3"/>
  <c r="E69" i="3"/>
  <c r="D69" i="3"/>
  <c r="C69" i="3"/>
  <c r="B68" i="3"/>
  <c r="B69" i="3" s="1"/>
  <c r="B67" i="3"/>
  <c r="B66" i="3"/>
  <c r="B65" i="3"/>
  <c r="B64" i="3"/>
  <c r="B63" i="3"/>
  <c r="B59" i="3"/>
  <c r="B58" i="3"/>
  <c r="B57" i="3"/>
  <c r="B53" i="3"/>
  <c r="B52" i="3"/>
  <c r="B51" i="3"/>
  <c r="C37" i="3"/>
  <c r="BM37" i="3" s="1"/>
  <c r="C36" i="3"/>
  <c r="BD36" i="3" s="1"/>
  <c r="P36" i="3" s="1"/>
  <c r="BM35" i="3"/>
  <c r="C35" i="3"/>
  <c r="BD35" i="3" s="1"/>
  <c r="P35" i="3" s="1"/>
  <c r="C34" i="3"/>
  <c r="BM34" i="3" s="1"/>
  <c r="BM33" i="3"/>
  <c r="BD33" i="3"/>
  <c r="P33" i="3" s="1"/>
  <c r="C33" i="3"/>
  <c r="C32" i="3"/>
  <c r="BM32" i="3" s="1"/>
  <c r="BM31" i="3"/>
  <c r="BL31" i="3"/>
  <c r="BK31" i="3"/>
  <c r="BJ31" i="3"/>
  <c r="BI31" i="3"/>
  <c r="BH31" i="3"/>
  <c r="BG31" i="3"/>
  <c r="BF31" i="3"/>
  <c r="BD31" i="3"/>
  <c r="BC31" i="3"/>
  <c r="BB31" i="3"/>
  <c r="BA31" i="3"/>
  <c r="AZ31" i="3"/>
  <c r="AY31" i="3"/>
  <c r="C31" i="3"/>
  <c r="AX31" i="3" s="1"/>
  <c r="B25" i="3"/>
  <c r="B24" i="3"/>
  <c r="B23" i="3"/>
  <c r="B22" i="3"/>
  <c r="B21" i="3"/>
  <c r="AC17" i="3"/>
  <c r="AC13" i="3" s="1"/>
  <c r="Z17" i="3"/>
  <c r="U17" i="3"/>
  <c r="P17" i="3"/>
  <c r="K17" i="3"/>
  <c r="G17" i="3"/>
  <c r="AC16" i="3"/>
  <c r="Z16" i="3"/>
  <c r="U16" i="3"/>
  <c r="P16" i="3"/>
  <c r="K16" i="3"/>
  <c r="K13" i="3" s="1"/>
  <c r="G16" i="3"/>
  <c r="AC15" i="3"/>
  <c r="Z15" i="3"/>
  <c r="U15" i="3"/>
  <c r="P15" i="3"/>
  <c r="K15" i="3"/>
  <c r="G15" i="3"/>
  <c r="AC14" i="3"/>
  <c r="Z14" i="3"/>
  <c r="U14" i="3"/>
  <c r="U13" i="3" s="1"/>
  <c r="P14" i="3"/>
  <c r="P13" i="3" s="1"/>
  <c r="K14" i="3"/>
  <c r="G14" i="3"/>
  <c r="AE13" i="3"/>
  <c r="AD13" i="3"/>
  <c r="AB13" i="3"/>
  <c r="AA13" i="3"/>
  <c r="Z13" i="3"/>
  <c r="Y13" i="3"/>
  <c r="X13" i="3"/>
  <c r="W13" i="3"/>
  <c r="V13" i="3"/>
  <c r="T13" i="3"/>
  <c r="S13" i="3"/>
  <c r="R13" i="3"/>
  <c r="Q13" i="3"/>
  <c r="O13" i="3"/>
  <c r="N13" i="3"/>
  <c r="M13" i="3"/>
  <c r="L13" i="3"/>
  <c r="J13" i="3"/>
  <c r="I13" i="3"/>
  <c r="H13" i="3"/>
  <c r="G13" i="3"/>
  <c r="F13" i="3"/>
  <c r="E13" i="3"/>
  <c r="D13" i="3"/>
  <c r="C13" i="3"/>
  <c r="B13" i="3"/>
  <c r="A5" i="3"/>
  <c r="A4" i="3"/>
  <c r="A3" i="3"/>
  <c r="A2" i="3"/>
  <c r="A204" i="3" l="1"/>
  <c r="AT107" i="3"/>
  <c r="H107" i="3" s="1"/>
  <c r="BC107" i="3"/>
  <c r="BC112" i="3"/>
  <c r="AU119" i="3"/>
  <c r="H119" i="3" s="1"/>
  <c r="BD34" i="3"/>
  <c r="P34" i="3" s="1"/>
  <c r="AT108" i="3"/>
  <c r="H108" i="3" s="1"/>
  <c r="AT113" i="3"/>
  <c r="H113" i="3" s="1"/>
  <c r="BM36" i="3"/>
  <c r="BC110" i="3"/>
  <c r="AT114" i="3"/>
  <c r="H114" i="3" s="1"/>
  <c r="BD32" i="3"/>
  <c r="P32" i="3" s="1"/>
  <c r="BD37" i="3"/>
  <c r="P37" i="3" s="1"/>
  <c r="AW31" i="3"/>
  <c r="P31" i="3" s="1"/>
  <c r="AT106" i="3"/>
  <c r="H106" i="3" s="1"/>
  <c r="AT111" i="3"/>
  <c r="H111" i="3" s="1"/>
  <c r="B204" i="3" l="1"/>
  <c r="J152" i="2" l="1"/>
  <c r="I152" i="2"/>
  <c r="H152" i="2"/>
  <c r="G152" i="2"/>
  <c r="F152" i="2"/>
  <c r="E152" i="2"/>
  <c r="D152" i="2"/>
  <c r="C152" i="2"/>
  <c r="B151" i="2"/>
  <c r="B150" i="2"/>
  <c r="B149" i="2"/>
  <c r="B148" i="2"/>
  <c r="B147" i="2"/>
  <c r="B146" i="2"/>
  <c r="B145" i="2"/>
  <c r="B144" i="2"/>
  <c r="B143" i="2"/>
  <c r="B152" i="2" s="1"/>
  <c r="I139" i="2"/>
  <c r="H139" i="2"/>
  <c r="G139" i="2"/>
  <c r="F139" i="2"/>
  <c r="E139" i="2"/>
  <c r="D139" i="2"/>
  <c r="C139" i="2"/>
  <c r="B139" i="2"/>
  <c r="H122" i="2"/>
  <c r="G122" i="2"/>
  <c r="F122" i="2"/>
  <c r="E122" i="2"/>
  <c r="D122" i="2"/>
  <c r="C122" i="2"/>
  <c r="B122" i="2"/>
  <c r="B119" i="2"/>
  <c r="BD119" i="2" s="1"/>
  <c r="B118" i="2"/>
  <c r="BC118" i="2" s="1"/>
  <c r="G114" i="2"/>
  <c r="F114" i="2"/>
  <c r="E114" i="2"/>
  <c r="D114" i="2"/>
  <c r="C114" i="2"/>
  <c r="BC113" i="2"/>
  <c r="AT113" i="2"/>
  <c r="H113" i="2" s="1"/>
  <c r="B113" i="2"/>
  <c r="B112" i="2"/>
  <c r="BC112" i="2" s="1"/>
  <c r="B111" i="2"/>
  <c r="BC111" i="2" s="1"/>
  <c r="B110" i="2"/>
  <c r="BC110" i="2" s="1"/>
  <c r="AT109" i="2"/>
  <c r="H109" i="2" s="1"/>
  <c r="B109" i="2"/>
  <c r="BC109" i="2" s="1"/>
  <c r="BC108" i="2"/>
  <c r="AT108" i="2"/>
  <c r="H108" i="2" s="1"/>
  <c r="B108" i="2"/>
  <c r="B107" i="2"/>
  <c r="BC107" i="2" s="1"/>
  <c r="B106" i="2"/>
  <c r="B114" i="2" s="1"/>
  <c r="Q102" i="2"/>
  <c r="P102" i="2"/>
  <c r="BC114" i="2" s="1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BC101" i="2"/>
  <c r="AT101" i="2"/>
  <c r="R101" i="2"/>
  <c r="BC100" i="2"/>
  <c r="AT100" i="2"/>
  <c r="R100" i="2"/>
  <c r="BC99" i="2"/>
  <c r="AT99" i="2"/>
  <c r="R99" i="2" s="1"/>
  <c r="BC98" i="2"/>
  <c r="AT98" i="2"/>
  <c r="R98" i="2"/>
  <c r="BC97" i="2"/>
  <c r="AT97" i="2"/>
  <c r="R97" i="2" s="1"/>
  <c r="BC96" i="2"/>
  <c r="AT96" i="2"/>
  <c r="R96" i="2"/>
  <c r="BC95" i="2"/>
  <c r="AT95" i="2"/>
  <c r="R95" i="2"/>
  <c r="BC94" i="2"/>
  <c r="AT94" i="2"/>
  <c r="R94" i="2"/>
  <c r="BC93" i="2"/>
  <c r="AT93" i="2"/>
  <c r="R93" i="2"/>
  <c r="BC92" i="2"/>
  <c r="AT92" i="2"/>
  <c r="R92" i="2"/>
  <c r="BC91" i="2"/>
  <c r="AT91" i="2"/>
  <c r="R91" i="2"/>
  <c r="BC90" i="2"/>
  <c r="AT90" i="2"/>
  <c r="R90" i="2"/>
  <c r="BC89" i="2"/>
  <c r="AT89" i="2"/>
  <c r="R89" i="2"/>
  <c r="C84" i="2"/>
  <c r="C83" i="2"/>
  <c r="C82" i="2"/>
  <c r="C81" i="2"/>
  <c r="C80" i="2"/>
  <c r="G69" i="2"/>
  <c r="F69" i="2"/>
  <c r="E69" i="2"/>
  <c r="D69" i="2"/>
  <c r="C69" i="2"/>
  <c r="B68" i="2"/>
  <c r="B67" i="2"/>
  <c r="B66" i="2"/>
  <c r="B65" i="2"/>
  <c r="B64" i="2"/>
  <c r="B63" i="2"/>
  <c r="B69" i="2" s="1"/>
  <c r="B59" i="2"/>
  <c r="B58" i="2"/>
  <c r="B57" i="2"/>
  <c r="B53" i="2"/>
  <c r="B52" i="2"/>
  <c r="B51" i="2"/>
  <c r="C37" i="2"/>
  <c r="BM37" i="2" s="1"/>
  <c r="BM36" i="2"/>
  <c r="BD36" i="2"/>
  <c r="P36" i="2" s="1"/>
  <c r="C36" i="2"/>
  <c r="C35" i="2"/>
  <c r="BM35" i="2" s="1"/>
  <c r="C34" i="2"/>
  <c r="BM34" i="2" s="1"/>
  <c r="C33" i="2"/>
  <c r="BM33" i="2" s="1"/>
  <c r="C32" i="2"/>
  <c r="BM32" i="2" s="1"/>
  <c r="BM31" i="2"/>
  <c r="BL31" i="2"/>
  <c r="C31" i="2"/>
  <c r="BK31" i="2" s="1"/>
  <c r="B25" i="2"/>
  <c r="B24" i="2"/>
  <c r="B23" i="2"/>
  <c r="B22" i="2"/>
  <c r="B21" i="2"/>
  <c r="AC17" i="2"/>
  <c r="Z17" i="2"/>
  <c r="U17" i="2"/>
  <c r="P17" i="2"/>
  <c r="K17" i="2"/>
  <c r="G17" i="2"/>
  <c r="AC16" i="2"/>
  <c r="Z16" i="2"/>
  <c r="U16" i="2"/>
  <c r="P16" i="2"/>
  <c r="K16" i="2"/>
  <c r="G16" i="2"/>
  <c r="AC15" i="2"/>
  <c r="Z15" i="2"/>
  <c r="Z13" i="2" s="1"/>
  <c r="U15" i="2"/>
  <c r="P15" i="2"/>
  <c r="K15" i="2"/>
  <c r="K13" i="2" s="1"/>
  <c r="G15" i="2"/>
  <c r="AC14" i="2"/>
  <c r="AC13" i="2" s="1"/>
  <c r="Z14" i="2"/>
  <c r="U14" i="2"/>
  <c r="P14" i="2"/>
  <c r="P13" i="2" s="1"/>
  <c r="K14" i="2"/>
  <c r="G14" i="2"/>
  <c r="G13" i="2" s="1"/>
  <c r="AE13" i="2"/>
  <c r="AD13" i="2"/>
  <c r="AB13" i="2"/>
  <c r="AA13" i="2"/>
  <c r="Y13" i="2"/>
  <c r="X13" i="2"/>
  <c r="W13" i="2"/>
  <c r="V13" i="2"/>
  <c r="U13" i="2"/>
  <c r="T13" i="2"/>
  <c r="S13" i="2"/>
  <c r="R13" i="2"/>
  <c r="Q13" i="2"/>
  <c r="O13" i="2"/>
  <c r="N13" i="2"/>
  <c r="M13" i="2"/>
  <c r="L13" i="2"/>
  <c r="J13" i="2"/>
  <c r="I13" i="2"/>
  <c r="H13" i="2"/>
  <c r="F13" i="2"/>
  <c r="E13" i="2"/>
  <c r="D13" i="2"/>
  <c r="C13" i="2"/>
  <c r="B13" i="2"/>
  <c r="A5" i="2"/>
  <c r="A4" i="2"/>
  <c r="A3" i="2"/>
  <c r="A2" i="2"/>
  <c r="A204" i="2" l="1"/>
  <c r="AT110" i="2"/>
  <c r="H110" i="2" s="1"/>
  <c r="BD32" i="2"/>
  <c r="P32" i="2" s="1"/>
  <c r="AX31" i="2"/>
  <c r="BC106" i="2"/>
  <c r="AT118" i="2"/>
  <c r="H118" i="2" s="1"/>
  <c r="AY31" i="2"/>
  <c r="BD33" i="2"/>
  <c r="P33" i="2" s="1"/>
  <c r="AZ31" i="2"/>
  <c r="BA31" i="2"/>
  <c r="AT107" i="2"/>
  <c r="H107" i="2" s="1"/>
  <c r="AT112" i="2"/>
  <c r="H112" i="2" s="1"/>
  <c r="BB31" i="2"/>
  <c r="AU119" i="2"/>
  <c r="H119" i="2" s="1"/>
  <c r="BC31" i="2"/>
  <c r="BD34" i="2"/>
  <c r="P34" i="2" s="1"/>
  <c r="BD31" i="2"/>
  <c r="AT114" i="2"/>
  <c r="H114" i="2" s="1"/>
  <c r="BD37" i="2"/>
  <c r="P37" i="2" s="1"/>
  <c r="AW31" i="2"/>
  <c r="P31" i="2" s="1"/>
  <c r="AT106" i="2"/>
  <c r="H106" i="2" s="1"/>
  <c r="AT111" i="2"/>
  <c r="H111" i="2" s="1"/>
  <c r="BF31" i="2"/>
  <c r="BG31" i="2"/>
  <c r="BH31" i="2"/>
  <c r="BD35" i="2"/>
  <c r="P35" i="2" s="1"/>
  <c r="BI31" i="2"/>
  <c r="BJ31" i="2"/>
  <c r="B204" i="2" l="1"/>
  <c r="D21" i="1" l="1"/>
  <c r="B15" i="1"/>
  <c r="C15" i="1"/>
  <c r="D15" i="1"/>
  <c r="D14" i="1"/>
  <c r="C14" i="1"/>
  <c r="B14" i="1"/>
  <c r="J144" i="1" l="1"/>
  <c r="J152" i="1" s="1"/>
  <c r="I144" i="1"/>
  <c r="I152" i="1" s="1"/>
  <c r="H151" i="1"/>
  <c r="G151" i="1"/>
  <c r="F151" i="1"/>
  <c r="E151" i="1"/>
  <c r="D151" i="1"/>
  <c r="C151" i="1"/>
  <c r="H150" i="1"/>
  <c r="G150" i="1"/>
  <c r="F150" i="1"/>
  <c r="E150" i="1"/>
  <c r="D150" i="1"/>
  <c r="C150" i="1"/>
  <c r="H149" i="1"/>
  <c r="G149" i="1"/>
  <c r="F149" i="1"/>
  <c r="E149" i="1"/>
  <c r="D149" i="1"/>
  <c r="C149" i="1"/>
  <c r="H148" i="1"/>
  <c r="G148" i="1"/>
  <c r="F148" i="1"/>
  <c r="E148" i="1"/>
  <c r="D148" i="1"/>
  <c r="C148" i="1"/>
  <c r="H147" i="1"/>
  <c r="G147" i="1"/>
  <c r="F147" i="1"/>
  <c r="E147" i="1"/>
  <c r="D147" i="1"/>
  <c r="C147" i="1"/>
  <c r="H146" i="1"/>
  <c r="G146" i="1"/>
  <c r="F146" i="1"/>
  <c r="E146" i="1"/>
  <c r="D146" i="1"/>
  <c r="C146" i="1"/>
  <c r="H145" i="1"/>
  <c r="G145" i="1"/>
  <c r="F145" i="1"/>
  <c r="E145" i="1"/>
  <c r="D145" i="1"/>
  <c r="C145" i="1"/>
  <c r="H144" i="1"/>
  <c r="G144" i="1"/>
  <c r="F144" i="1"/>
  <c r="E144" i="1"/>
  <c r="D144" i="1"/>
  <c r="C144" i="1"/>
  <c r="H143" i="1"/>
  <c r="G143" i="1"/>
  <c r="F143" i="1"/>
  <c r="E143" i="1"/>
  <c r="D143" i="1"/>
  <c r="C143" i="1"/>
  <c r="I138" i="1"/>
  <c r="H138" i="1"/>
  <c r="G138" i="1"/>
  <c r="F138" i="1"/>
  <c r="E138" i="1"/>
  <c r="D138" i="1"/>
  <c r="C138" i="1"/>
  <c r="B138" i="1"/>
  <c r="I137" i="1"/>
  <c r="H137" i="1"/>
  <c r="G137" i="1"/>
  <c r="F137" i="1"/>
  <c r="E137" i="1"/>
  <c r="D137" i="1"/>
  <c r="C137" i="1"/>
  <c r="B137" i="1"/>
  <c r="I136" i="1"/>
  <c r="H136" i="1"/>
  <c r="G136" i="1"/>
  <c r="F136" i="1"/>
  <c r="E136" i="1"/>
  <c r="D136" i="1"/>
  <c r="C136" i="1"/>
  <c r="B136" i="1"/>
  <c r="I135" i="1"/>
  <c r="H135" i="1"/>
  <c r="G135" i="1"/>
  <c r="F135" i="1"/>
  <c r="E135" i="1"/>
  <c r="D135" i="1"/>
  <c r="C135" i="1"/>
  <c r="B135" i="1"/>
  <c r="I134" i="1"/>
  <c r="H134" i="1"/>
  <c r="G134" i="1"/>
  <c r="F134" i="1"/>
  <c r="E134" i="1"/>
  <c r="D134" i="1"/>
  <c r="C134" i="1"/>
  <c r="B134" i="1"/>
  <c r="I133" i="1"/>
  <c r="H133" i="1"/>
  <c r="G133" i="1"/>
  <c r="F133" i="1"/>
  <c r="E133" i="1"/>
  <c r="D133" i="1"/>
  <c r="C133" i="1"/>
  <c r="B133" i="1"/>
  <c r="I132" i="1"/>
  <c r="H132" i="1"/>
  <c r="G132" i="1"/>
  <c r="F132" i="1"/>
  <c r="E132" i="1"/>
  <c r="D132" i="1"/>
  <c r="C132" i="1"/>
  <c r="B132" i="1"/>
  <c r="I131" i="1"/>
  <c r="H131" i="1"/>
  <c r="G131" i="1"/>
  <c r="F131" i="1"/>
  <c r="E131" i="1"/>
  <c r="D131" i="1"/>
  <c r="C131" i="1"/>
  <c r="B131" i="1"/>
  <c r="I130" i="1"/>
  <c r="H130" i="1"/>
  <c r="G130" i="1"/>
  <c r="F130" i="1"/>
  <c r="E130" i="1"/>
  <c r="D130" i="1"/>
  <c r="C130" i="1"/>
  <c r="B130" i="1"/>
  <c r="I129" i="1"/>
  <c r="H129" i="1"/>
  <c r="G129" i="1"/>
  <c r="F129" i="1"/>
  <c r="E129" i="1"/>
  <c r="D129" i="1"/>
  <c r="C129" i="1"/>
  <c r="B129" i="1"/>
  <c r="I128" i="1"/>
  <c r="H128" i="1"/>
  <c r="G128" i="1"/>
  <c r="F128" i="1"/>
  <c r="E128" i="1"/>
  <c r="D128" i="1"/>
  <c r="C128" i="1"/>
  <c r="B128" i="1"/>
  <c r="I127" i="1"/>
  <c r="H127" i="1"/>
  <c r="G127" i="1"/>
  <c r="F127" i="1"/>
  <c r="E127" i="1"/>
  <c r="D127" i="1"/>
  <c r="C127" i="1"/>
  <c r="B127" i="1"/>
  <c r="H124" i="1"/>
  <c r="G124" i="1"/>
  <c r="F124" i="1"/>
  <c r="E124" i="1"/>
  <c r="D124" i="1"/>
  <c r="C124" i="1"/>
  <c r="B124" i="1"/>
  <c r="H123" i="1"/>
  <c r="G123" i="1"/>
  <c r="F123" i="1"/>
  <c r="E123" i="1"/>
  <c r="D123" i="1"/>
  <c r="C123" i="1"/>
  <c r="B123" i="1"/>
  <c r="G119" i="1"/>
  <c r="F118" i="1"/>
  <c r="E119" i="1"/>
  <c r="D119" i="1"/>
  <c r="C119" i="1"/>
  <c r="E118" i="1"/>
  <c r="D118" i="1"/>
  <c r="C118" i="1"/>
  <c r="G113" i="1"/>
  <c r="F113" i="1"/>
  <c r="E113" i="1"/>
  <c r="D113" i="1"/>
  <c r="C113" i="1"/>
  <c r="G112" i="1"/>
  <c r="F112" i="1"/>
  <c r="E112" i="1"/>
  <c r="D112" i="1"/>
  <c r="C112" i="1"/>
  <c r="G111" i="1"/>
  <c r="F111" i="1"/>
  <c r="E111" i="1"/>
  <c r="D111" i="1"/>
  <c r="C111" i="1"/>
  <c r="G110" i="1"/>
  <c r="F110" i="1"/>
  <c r="E110" i="1"/>
  <c r="D110" i="1"/>
  <c r="C110" i="1"/>
  <c r="G109" i="1"/>
  <c r="F109" i="1"/>
  <c r="E109" i="1"/>
  <c r="D109" i="1"/>
  <c r="C109" i="1"/>
  <c r="G108" i="1"/>
  <c r="F108" i="1"/>
  <c r="E108" i="1"/>
  <c r="D108" i="1"/>
  <c r="C108" i="1"/>
  <c r="G107" i="1"/>
  <c r="F107" i="1"/>
  <c r="E107" i="1"/>
  <c r="D107" i="1"/>
  <c r="C107" i="1"/>
  <c r="G106" i="1"/>
  <c r="F106" i="1"/>
  <c r="E106" i="1"/>
  <c r="D106" i="1"/>
  <c r="C106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B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B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B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B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B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B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Q89" i="1"/>
  <c r="P89" i="1"/>
  <c r="O89" i="1"/>
  <c r="N89" i="1"/>
  <c r="M89" i="1"/>
  <c r="L89" i="1"/>
  <c r="K89" i="1"/>
  <c r="J89" i="1"/>
  <c r="I89" i="1"/>
  <c r="H89" i="1"/>
  <c r="G89" i="1"/>
  <c r="G102" i="1" s="1"/>
  <c r="F89" i="1"/>
  <c r="E89" i="1"/>
  <c r="D89" i="1"/>
  <c r="C89" i="1"/>
  <c r="B89" i="1"/>
  <c r="I84" i="1"/>
  <c r="H84" i="1"/>
  <c r="G84" i="1"/>
  <c r="F84" i="1"/>
  <c r="E84" i="1"/>
  <c r="D84" i="1"/>
  <c r="I83" i="1"/>
  <c r="H83" i="1"/>
  <c r="G83" i="1"/>
  <c r="F83" i="1"/>
  <c r="E83" i="1"/>
  <c r="D83" i="1"/>
  <c r="I82" i="1"/>
  <c r="H82" i="1"/>
  <c r="G82" i="1"/>
  <c r="F82" i="1"/>
  <c r="E82" i="1"/>
  <c r="D82" i="1"/>
  <c r="I81" i="1"/>
  <c r="H81" i="1"/>
  <c r="G81" i="1"/>
  <c r="F81" i="1"/>
  <c r="E81" i="1"/>
  <c r="D81" i="1"/>
  <c r="I80" i="1"/>
  <c r="H80" i="1"/>
  <c r="G80" i="1"/>
  <c r="F80" i="1"/>
  <c r="E80" i="1"/>
  <c r="D80" i="1"/>
  <c r="I76" i="1"/>
  <c r="H76" i="1"/>
  <c r="G76" i="1"/>
  <c r="F76" i="1"/>
  <c r="E76" i="1"/>
  <c r="D76" i="1"/>
  <c r="C76" i="1"/>
  <c r="B76" i="1"/>
  <c r="I75" i="1"/>
  <c r="H75" i="1"/>
  <c r="G75" i="1"/>
  <c r="F75" i="1"/>
  <c r="E75" i="1"/>
  <c r="D75" i="1"/>
  <c r="C75" i="1"/>
  <c r="B75" i="1"/>
  <c r="I74" i="1"/>
  <c r="H74" i="1"/>
  <c r="G74" i="1"/>
  <c r="F74" i="1"/>
  <c r="E74" i="1"/>
  <c r="D74" i="1"/>
  <c r="C74" i="1"/>
  <c r="B74" i="1"/>
  <c r="I73" i="1"/>
  <c r="H73" i="1"/>
  <c r="G73" i="1"/>
  <c r="F73" i="1"/>
  <c r="E73" i="1"/>
  <c r="D73" i="1"/>
  <c r="C73" i="1"/>
  <c r="B73" i="1"/>
  <c r="I72" i="1"/>
  <c r="H72" i="1"/>
  <c r="G72" i="1"/>
  <c r="F72" i="1"/>
  <c r="E72" i="1"/>
  <c r="D72" i="1"/>
  <c r="C72" i="1"/>
  <c r="B72" i="1"/>
  <c r="G68" i="1"/>
  <c r="F68" i="1"/>
  <c r="E68" i="1"/>
  <c r="D68" i="1"/>
  <c r="C68" i="1"/>
  <c r="G67" i="1"/>
  <c r="F67" i="1"/>
  <c r="E67" i="1"/>
  <c r="D67" i="1"/>
  <c r="C67" i="1"/>
  <c r="G66" i="1"/>
  <c r="F66" i="1"/>
  <c r="E66" i="1"/>
  <c r="D66" i="1"/>
  <c r="C66" i="1"/>
  <c r="G65" i="1"/>
  <c r="F65" i="1"/>
  <c r="E65" i="1"/>
  <c r="D65" i="1"/>
  <c r="C65" i="1"/>
  <c r="G64" i="1"/>
  <c r="F64" i="1"/>
  <c r="E64" i="1"/>
  <c r="D64" i="1"/>
  <c r="C64" i="1"/>
  <c r="G63" i="1"/>
  <c r="F63" i="1"/>
  <c r="E63" i="1"/>
  <c r="D63" i="1"/>
  <c r="C63" i="1"/>
  <c r="F59" i="1"/>
  <c r="E59" i="1"/>
  <c r="D59" i="1"/>
  <c r="C59" i="1"/>
  <c r="F58" i="1"/>
  <c r="E58" i="1"/>
  <c r="D58" i="1"/>
  <c r="C58" i="1"/>
  <c r="F57" i="1"/>
  <c r="E57" i="1"/>
  <c r="D57" i="1"/>
  <c r="C57" i="1"/>
  <c r="E53" i="1"/>
  <c r="D53" i="1"/>
  <c r="C53" i="1"/>
  <c r="E52" i="1"/>
  <c r="D52" i="1"/>
  <c r="C52" i="1"/>
  <c r="E51" i="1"/>
  <c r="D51" i="1"/>
  <c r="C51" i="1"/>
  <c r="B48" i="1"/>
  <c r="B47" i="1"/>
  <c r="B46" i="1"/>
  <c r="B45" i="1"/>
  <c r="B44" i="1"/>
  <c r="B43" i="1"/>
  <c r="B42" i="1"/>
  <c r="B41" i="1"/>
  <c r="B40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M31" i="1"/>
  <c r="L31" i="1"/>
  <c r="K31" i="1"/>
  <c r="J31" i="1"/>
  <c r="I31" i="1"/>
  <c r="H31" i="1"/>
  <c r="G37" i="1"/>
  <c r="F37" i="1"/>
  <c r="E37" i="1"/>
  <c r="D37" i="1"/>
  <c r="G36" i="1"/>
  <c r="F36" i="1"/>
  <c r="E36" i="1"/>
  <c r="D36" i="1"/>
  <c r="G35" i="1"/>
  <c r="F35" i="1"/>
  <c r="E35" i="1"/>
  <c r="D35" i="1"/>
  <c r="G34" i="1"/>
  <c r="F34" i="1"/>
  <c r="E34" i="1"/>
  <c r="D34" i="1"/>
  <c r="G33" i="1"/>
  <c r="F33" i="1"/>
  <c r="E33" i="1"/>
  <c r="D33" i="1"/>
  <c r="G32" i="1"/>
  <c r="F32" i="1"/>
  <c r="E32" i="1"/>
  <c r="D32" i="1"/>
  <c r="G31" i="1"/>
  <c r="F31" i="1"/>
  <c r="E31" i="1"/>
  <c r="D31" i="1"/>
  <c r="D25" i="1"/>
  <c r="B25" i="1" s="1"/>
  <c r="D24" i="1"/>
  <c r="B24" i="1" s="1"/>
  <c r="D23" i="1"/>
  <c r="B23" i="1" s="1"/>
  <c r="D22" i="1"/>
  <c r="B22" i="1" s="1"/>
  <c r="B21" i="1"/>
  <c r="AE17" i="1"/>
  <c r="AD17" i="1"/>
  <c r="AE16" i="1"/>
  <c r="AD16" i="1"/>
  <c r="AE15" i="1"/>
  <c r="AD15" i="1"/>
  <c r="AE14" i="1"/>
  <c r="AD14" i="1"/>
  <c r="AB17" i="1"/>
  <c r="AA17" i="1"/>
  <c r="AB16" i="1"/>
  <c r="AA16" i="1"/>
  <c r="AB15" i="1"/>
  <c r="AA15" i="1"/>
  <c r="AB14" i="1"/>
  <c r="AA14" i="1"/>
  <c r="Y17" i="1"/>
  <c r="X17" i="1"/>
  <c r="W17" i="1"/>
  <c r="V17" i="1"/>
  <c r="Y16" i="1"/>
  <c r="X16" i="1"/>
  <c r="W16" i="1"/>
  <c r="V16" i="1"/>
  <c r="Y15" i="1"/>
  <c r="X15" i="1"/>
  <c r="W15" i="1"/>
  <c r="V15" i="1"/>
  <c r="Y14" i="1"/>
  <c r="X14" i="1"/>
  <c r="W14" i="1"/>
  <c r="V14" i="1"/>
  <c r="V13" i="1" s="1"/>
  <c r="T17" i="1"/>
  <c r="S17" i="1"/>
  <c r="R17" i="1"/>
  <c r="Q17" i="1"/>
  <c r="T16" i="1"/>
  <c r="S16" i="1"/>
  <c r="R16" i="1"/>
  <c r="Q16" i="1"/>
  <c r="T15" i="1"/>
  <c r="S15" i="1"/>
  <c r="R15" i="1"/>
  <c r="Q15" i="1"/>
  <c r="T14" i="1"/>
  <c r="S14" i="1"/>
  <c r="R14" i="1"/>
  <c r="Q14" i="1"/>
  <c r="O17" i="1"/>
  <c r="N17" i="1"/>
  <c r="M17" i="1"/>
  <c r="L17" i="1"/>
  <c r="O16" i="1"/>
  <c r="N16" i="1"/>
  <c r="M16" i="1"/>
  <c r="L16" i="1"/>
  <c r="O15" i="1"/>
  <c r="N15" i="1"/>
  <c r="M15" i="1"/>
  <c r="L15" i="1"/>
  <c r="O14" i="1"/>
  <c r="N14" i="1"/>
  <c r="M14" i="1"/>
  <c r="L14" i="1"/>
  <c r="J17" i="1"/>
  <c r="I17" i="1"/>
  <c r="H17" i="1"/>
  <c r="J16" i="1"/>
  <c r="I16" i="1"/>
  <c r="H16" i="1"/>
  <c r="J15" i="1"/>
  <c r="I15" i="1"/>
  <c r="H15" i="1"/>
  <c r="J14" i="1"/>
  <c r="I14" i="1"/>
  <c r="H14" i="1"/>
  <c r="F17" i="1"/>
  <c r="E17" i="1"/>
  <c r="D17" i="1"/>
  <c r="C17" i="1"/>
  <c r="B17" i="1"/>
  <c r="F16" i="1"/>
  <c r="E16" i="1"/>
  <c r="D16" i="1"/>
  <c r="C16" i="1"/>
  <c r="B16" i="1"/>
  <c r="F15" i="1"/>
  <c r="E15" i="1"/>
  <c r="F14" i="1"/>
  <c r="E14" i="1"/>
  <c r="A5" i="1"/>
  <c r="A4" i="1"/>
  <c r="A3" i="1"/>
  <c r="A2" i="1"/>
  <c r="F102" i="1" l="1"/>
  <c r="E102" i="1"/>
  <c r="Q13" i="1"/>
  <c r="G139" i="1"/>
  <c r="I102" i="1"/>
  <c r="R13" i="1"/>
  <c r="S13" i="1"/>
  <c r="O102" i="1"/>
  <c r="O13" i="1"/>
  <c r="H139" i="1"/>
  <c r="D139" i="1"/>
  <c r="L13" i="1"/>
  <c r="E139" i="1"/>
  <c r="I139" i="1"/>
  <c r="H102" i="1"/>
  <c r="K102" i="1"/>
  <c r="L102" i="1"/>
  <c r="T13" i="1"/>
  <c r="N102" i="1"/>
  <c r="P102" i="1"/>
  <c r="J102" i="1"/>
  <c r="F139" i="1"/>
  <c r="B102" i="1"/>
  <c r="B139" i="1"/>
  <c r="C102" i="1"/>
  <c r="M13" i="1"/>
  <c r="M102" i="1"/>
  <c r="C139" i="1"/>
  <c r="Q102" i="1"/>
  <c r="W13" i="1"/>
  <c r="X13" i="1"/>
  <c r="Y13" i="1"/>
  <c r="AC15" i="1"/>
  <c r="B113" i="1"/>
  <c r="BC113" i="1" s="1"/>
  <c r="E152" i="1"/>
  <c r="N13" i="1"/>
  <c r="E13" i="1"/>
  <c r="B63" i="1"/>
  <c r="B67" i="1"/>
  <c r="B110" i="1"/>
  <c r="AT110" i="1" s="1"/>
  <c r="H110" i="1" s="1"/>
  <c r="C122" i="1"/>
  <c r="G122" i="1"/>
  <c r="K17" i="1"/>
  <c r="AC14" i="1"/>
  <c r="AC16" i="1"/>
  <c r="C34" i="1"/>
  <c r="BM34" i="1" s="1"/>
  <c r="B53" i="1"/>
  <c r="B58" i="1"/>
  <c r="B68" i="1"/>
  <c r="BC94" i="1"/>
  <c r="BC98" i="1"/>
  <c r="B107" i="1"/>
  <c r="BC107" i="1" s="1"/>
  <c r="B111" i="1"/>
  <c r="AT111" i="1" s="1"/>
  <c r="H111" i="1" s="1"/>
  <c r="D122" i="1"/>
  <c r="H122" i="1"/>
  <c r="AD13" i="1"/>
  <c r="D152" i="1"/>
  <c r="F152" i="1"/>
  <c r="G69" i="1"/>
  <c r="B119" i="1"/>
  <c r="BD119" i="1" s="1"/>
  <c r="F122" i="1"/>
  <c r="AB13" i="1"/>
  <c r="H152" i="1"/>
  <c r="U14" i="1"/>
  <c r="AE13" i="1"/>
  <c r="B57" i="1"/>
  <c r="B59" i="1"/>
  <c r="B150" i="1"/>
  <c r="D13" i="1"/>
  <c r="C13" i="1"/>
  <c r="B13" i="1"/>
  <c r="J13" i="1"/>
  <c r="G16" i="1"/>
  <c r="G17" i="1"/>
  <c r="K15" i="1"/>
  <c r="K16" i="1"/>
  <c r="U15" i="1"/>
  <c r="U16" i="1"/>
  <c r="U17" i="1"/>
  <c r="Z15" i="1"/>
  <c r="Z17" i="1"/>
  <c r="AC17" i="1"/>
  <c r="C32" i="1"/>
  <c r="BD32" i="1" s="1"/>
  <c r="P32" i="1" s="1"/>
  <c r="C33" i="1"/>
  <c r="BD33" i="1" s="1"/>
  <c r="P33" i="1" s="1"/>
  <c r="C36" i="1"/>
  <c r="BD36" i="1" s="1"/>
  <c r="P36" i="1" s="1"/>
  <c r="C37" i="1"/>
  <c r="BD37" i="1" s="1"/>
  <c r="P37" i="1" s="1"/>
  <c r="B51" i="1"/>
  <c r="B65" i="1"/>
  <c r="C83" i="1"/>
  <c r="BC90" i="1"/>
  <c r="BC93" i="1"/>
  <c r="AT95" i="1"/>
  <c r="R95" i="1" s="1"/>
  <c r="AT96" i="1"/>
  <c r="R96" i="1" s="1"/>
  <c r="BC97" i="1"/>
  <c r="AT99" i="1"/>
  <c r="R99" i="1" s="1"/>
  <c r="BC100" i="1"/>
  <c r="BC101" i="1"/>
  <c r="F114" i="1"/>
  <c r="D114" i="1"/>
  <c r="B109" i="1"/>
  <c r="BC109" i="1" s="1"/>
  <c r="B122" i="1"/>
  <c r="B146" i="1"/>
  <c r="E69" i="1"/>
  <c r="B66" i="1"/>
  <c r="C80" i="1"/>
  <c r="C114" i="1"/>
  <c r="G114" i="1"/>
  <c r="F13" i="1"/>
  <c r="H13" i="1"/>
  <c r="G15" i="1"/>
  <c r="P14" i="1"/>
  <c r="P15" i="1"/>
  <c r="P16" i="1"/>
  <c r="P17" i="1"/>
  <c r="Z14" i="1"/>
  <c r="Z16" i="1"/>
  <c r="I13" i="1"/>
  <c r="C35" i="1"/>
  <c r="BM35" i="1" s="1"/>
  <c r="F69" i="1"/>
  <c r="C81" i="1"/>
  <c r="C84" i="1"/>
  <c r="K14" i="1"/>
  <c r="C69" i="1"/>
  <c r="C31" i="1"/>
  <c r="BL31" i="1" s="1"/>
  <c r="B52" i="1"/>
  <c r="D69" i="1"/>
  <c r="C82" i="1"/>
  <c r="AT89" i="1"/>
  <c r="R89" i="1" s="1"/>
  <c r="AT90" i="1"/>
  <c r="R90" i="1" s="1"/>
  <c r="BC91" i="1"/>
  <c r="AT92" i="1"/>
  <c r="R92" i="1" s="1"/>
  <c r="AT93" i="1"/>
  <c r="R93" i="1" s="1"/>
  <c r="AT94" i="1"/>
  <c r="R94" i="1" s="1"/>
  <c r="BC95" i="1"/>
  <c r="BC96" i="1"/>
  <c r="AT97" i="1"/>
  <c r="R97" i="1" s="1"/>
  <c r="AT98" i="1"/>
  <c r="R98" i="1" s="1"/>
  <c r="BC99" i="1"/>
  <c r="AT100" i="1"/>
  <c r="R100" i="1" s="1"/>
  <c r="AT101" i="1"/>
  <c r="R101" i="1" s="1"/>
  <c r="E114" i="1"/>
  <c r="B108" i="1"/>
  <c r="AT108" i="1" s="1"/>
  <c r="H108" i="1" s="1"/>
  <c r="B112" i="1"/>
  <c r="AT112" i="1" s="1"/>
  <c r="H112" i="1" s="1"/>
  <c r="B118" i="1"/>
  <c r="AT118" i="1" s="1"/>
  <c r="H118" i="1" s="1"/>
  <c r="E122" i="1"/>
  <c r="B143" i="1"/>
  <c r="G152" i="1"/>
  <c r="B144" i="1"/>
  <c r="B145" i="1"/>
  <c r="B147" i="1"/>
  <c r="B148" i="1"/>
  <c r="B149" i="1"/>
  <c r="B151" i="1"/>
  <c r="C152" i="1"/>
  <c r="B106" i="1"/>
  <c r="BC89" i="1"/>
  <c r="AT91" i="1"/>
  <c r="R91" i="1" s="1"/>
  <c r="BC92" i="1"/>
  <c r="D102" i="1"/>
  <c r="B64" i="1"/>
  <c r="AA13" i="1"/>
  <c r="G14" i="1"/>
  <c r="AT107" i="1" l="1"/>
  <c r="H107" i="1" s="1"/>
  <c r="AT113" i="1"/>
  <c r="H113" i="1" s="1"/>
  <c r="BC111" i="1"/>
  <c r="BD34" i="1"/>
  <c r="P34" i="1" s="1"/>
  <c r="AZ31" i="1"/>
  <c r="AC13" i="1"/>
  <c r="BC110" i="1"/>
  <c r="BD35" i="1"/>
  <c r="P35" i="1" s="1"/>
  <c r="BM36" i="1"/>
  <c r="BC118" i="1"/>
  <c r="AU119" i="1"/>
  <c r="H119" i="1" s="1"/>
  <c r="U13" i="1"/>
  <c r="BC31" i="1"/>
  <c r="BM33" i="1"/>
  <c r="BJ31" i="1"/>
  <c r="AT109" i="1"/>
  <c r="H109" i="1" s="1"/>
  <c r="Z13" i="1"/>
  <c r="AY31" i="1"/>
  <c r="BM37" i="1"/>
  <c r="BG31" i="1"/>
  <c r="BC108" i="1"/>
  <c r="BM32" i="1"/>
  <c r="BA31" i="1"/>
  <c r="BI31" i="1"/>
  <c r="BD31" i="1"/>
  <c r="B152" i="1"/>
  <c r="K13" i="1"/>
  <c r="BC112" i="1"/>
  <c r="BH31" i="1"/>
  <c r="BB31" i="1"/>
  <c r="BK31" i="1"/>
  <c r="AX31" i="1"/>
  <c r="B69" i="1"/>
  <c r="P13" i="1"/>
  <c r="G13" i="1"/>
  <c r="AW31" i="1"/>
  <c r="BF31" i="1"/>
  <c r="BM31" i="1"/>
  <c r="B114" i="1"/>
  <c r="AT106" i="1"/>
  <c r="H106" i="1" s="1"/>
  <c r="BC106" i="1"/>
  <c r="P31" i="1" l="1"/>
  <c r="A204" i="1"/>
  <c r="AT114" i="1"/>
  <c r="H114" i="1" s="1"/>
  <c r="BC114" i="1"/>
  <c r="B204" i="1" s="1"/>
</calcChain>
</file>

<file path=xl/sharedStrings.xml><?xml version="1.0" encoding="utf-8"?>
<sst xmlns="http://schemas.openxmlformats.org/spreadsheetml/2006/main" count="3947" uniqueCount="218">
  <si>
    <t>SERVICIO DE SALUD</t>
  </si>
  <si>
    <t xml:space="preserve">               </t>
  </si>
  <si>
    <t xml:space="preserve">                                                                             </t>
  </si>
  <si>
    <t>REM-21.   QUIRÓFANOS Y OTROS RECURSOS HOSPITALARIOS</t>
  </si>
  <si>
    <t>SECCIÓN A:  CAPACIDAD INSTALADA Y UTILIZACIÓN DE LOS QUIRÓFANOS CIRUGÍA MAYOR</t>
  </si>
  <si>
    <t>TIPO DE QUIRÓFANOS</t>
  </si>
  <si>
    <t>Número de Quirófanos en Dotación</t>
  </si>
  <si>
    <t>Promedio Mensual de Quirófanos Habilitados</t>
  </si>
  <si>
    <t>Promedio Mensual de Quirófanos en Trabajo</t>
  </si>
  <si>
    <t>Total de Horas Mensuales de Quirófanos Habilitados (Horario Hábil)</t>
  </si>
  <si>
    <t>Total de Horas Mensuales de Quirófanos en Trabajo (Horario Hábil)</t>
  </si>
  <si>
    <t>QUIRÓFANOS CIRUGIA MAYOR</t>
  </si>
  <si>
    <t>CIRUGIAS MENORES Y PROCEDIMIENTOS *</t>
  </si>
  <si>
    <r>
      <t xml:space="preserve">Horas Mensuales </t>
    </r>
    <r>
      <rPr>
        <b/>
        <sz val="8"/>
        <color theme="1"/>
        <rFont val="Verdana"/>
        <family val="2"/>
      </rPr>
      <t>Programadas</t>
    </r>
    <r>
      <rPr>
        <sz val="8"/>
        <color theme="1"/>
        <rFont val="Verdana"/>
        <family val="2"/>
      </rPr>
      <t xml:space="preserve"> de Tabla Quirúrgica de Quirófanos en Trabajo, Horario Hábil</t>
    </r>
  </si>
  <si>
    <r>
      <t xml:space="preserve">Horas Mensuales </t>
    </r>
    <r>
      <rPr>
        <b/>
        <sz val="8"/>
        <color theme="1"/>
        <rFont val="Verdana"/>
        <family val="2"/>
      </rPr>
      <t xml:space="preserve">Ocupadas </t>
    </r>
    <r>
      <rPr>
        <sz val="8"/>
        <color theme="1"/>
        <rFont val="Verdana"/>
        <family val="2"/>
      </rPr>
      <t>de Quirófanos en Trabajo Horario Hábil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</si>
  <si>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Inhábil de Lunes a Viernes</t>
    </r>
  </si>
  <si>
    <r>
      <t xml:space="preserve">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 Horario Sábado, Domingo y Festivo</t>
    </r>
  </si>
  <si>
    <r>
      <t xml:space="preserve">Total Horas Mensuales </t>
    </r>
    <r>
      <rPr>
        <b/>
        <sz val="8"/>
        <color theme="1"/>
        <rFont val="Verdana"/>
        <family val="2"/>
      </rPr>
      <t>Ocupadas</t>
    </r>
    <r>
      <rPr>
        <sz val="8"/>
        <color theme="1"/>
        <rFont val="Verdana"/>
        <family val="2"/>
      </rPr>
      <t xml:space="preserve"> de Quirófanos en Trabajo, Horario Hábil</t>
    </r>
  </si>
  <si>
    <r>
      <t>Total Horas Mensuales</t>
    </r>
    <r>
      <rPr>
        <b/>
        <sz val="8"/>
        <color theme="1"/>
        <rFont val="Verdana"/>
        <family val="2"/>
      </rPr>
      <t xml:space="preserve"> Ocupadas</t>
    </r>
    <r>
      <rPr>
        <sz val="8"/>
        <color theme="1"/>
        <rFont val="Verdana"/>
        <family val="2"/>
      </rPr>
      <t xml:space="preserve"> de Quirófanos en Trabajo, Horario Inhábil</t>
    </r>
  </si>
  <si>
    <t>Total</t>
  </si>
  <si>
    <t>Beneficiarios MAI</t>
  </si>
  <si>
    <t>Beneficiarios MLE</t>
  </si>
  <si>
    <t>Otros</t>
  </si>
  <si>
    <t>De recambio</t>
  </si>
  <si>
    <t>Cirugía Menor</t>
  </si>
  <si>
    <t>Otros Procedimientos</t>
  </si>
  <si>
    <t>TOTAL QUIRÓFANOS</t>
  </si>
  <si>
    <t>De Cirugía Electiva</t>
  </si>
  <si>
    <t>De Urgencia</t>
  </si>
  <si>
    <t>Obstétrico</t>
  </si>
  <si>
    <t>Indiferenciado</t>
  </si>
  <si>
    <r>
      <rPr>
        <b/>
        <sz val="11"/>
        <color theme="1"/>
        <rFont val="Verdana"/>
        <family val="2"/>
      </rPr>
      <t>*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Las</t>
    </r>
    <r>
      <rPr>
        <b/>
        <sz val="12"/>
        <color theme="1"/>
        <rFont val="Verdana"/>
        <family val="2"/>
      </rPr>
      <t xml:space="preserve"> </t>
    </r>
    <r>
      <rPr>
        <b/>
        <sz val="8"/>
        <color theme="1"/>
        <rFont val="Verdana"/>
        <family val="2"/>
      </rPr>
      <t>horas informadas en cirugía menores y procedimientos, deben estar contenidas en las horas ocupadas, en quirófanos para cirugía mayor.</t>
    </r>
  </si>
  <si>
    <t>SECCIÓN B:  PROCEDIMIENTOS COMPLEJOS AMBULATORIOS</t>
  </si>
  <si>
    <t>COMPONENTES</t>
  </si>
  <si>
    <t>TOTAL</t>
  </si>
  <si>
    <t>Hemodiálisis</t>
  </si>
  <si>
    <t>Cirugía Mayor Ambulatoria</t>
  </si>
  <si>
    <t>Coronariografía</t>
  </si>
  <si>
    <t>Otras</t>
  </si>
  <si>
    <t>Recurso Disponible</t>
  </si>
  <si>
    <t>Ingresos</t>
  </si>
  <si>
    <t>Personas Atendidas</t>
  </si>
  <si>
    <t>Días Personas Atendidas</t>
  </si>
  <si>
    <t>Altas</t>
  </si>
  <si>
    <t xml:space="preserve">SECCIÓN C:  HOSPITALIZACIÓN DOMICILIARIA Y ATENCIÓN VENTILATORIA EN DOMICILIO </t>
  </si>
  <si>
    <t xml:space="preserve">SECCIÓN C.1:HOSPITALIZACIÓN DOMICILIARIA </t>
  </si>
  <si>
    <t>SECCIÓN C.1.1:  PERSONAS ATENDIDAS EN EL PROGRAMA</t>
  </si>
  <si>
    <t>RANGO ETARIO</t>
  </si>
  <si>
    <t xml:space="preserve">ORIGEN DE LA DERIVACIÓN </t>
  </si>
  <si>
    <t>SEXO</t>
  </si>
  <si>
    <t>Menor de 15 años</t>
  </si>
  <si>
    <t>15 - 19 años</t>
  </si>
  <si>
    <t>20 - 59 años</t>
  </si>
  <si>
    <t>60 y más años</t>
  </si>
  <si>
    <t>APS</t>
  </si>
  <si>
    <t>Urgencia</t>
  </si>
  <si>
    <t>Hospitalización</t>
  </si>
  <si>
    <t>Ambulatorio</t>
  </si>
  <si>
    <t>Ley de Urgencia</t>
  </si>
  <si>
    <t>UGCC</t>
  </si>
  <si>
    <t>Hombres</t>
  </si>
  <si>
    <t>Mujeres</t>
  </si>
  <si>
    <t>Fallecidos</t>
  </si>
  <si>
    <t>Esperados</t>
  </si>
  <si>
    <t xml:space="preserve">No esperados </t>
  </si>
  <si>
    <t xml:space="preserve">Reingresos a Hospitalización Tradicional	</t>
  </si>
  <si>
    <t xml:space="preserve">SECCIÓN C.1.2:  VISITAS REALIZADAS </t>
  </si>
  <si>
    <t>PROFESIONALES</t>
  </si>
  <si>
    <t>Total de Visitas</t>
  </si>
  <si>
    <t>Médico</t>
  </si>
  <si>
    <t>Enfermera</t>
  </si>
  <si>
    <t>Técnico en Enfermería</t>
  </si>
  <si>
    <t>Matrona</t>
  </si>
  <si>
    <t>Kinesiólogo</t>
  </si>
  <si>
    <t>Psicólogo</t>
  </si>
  <si>
    <t>Fonoaudiólogo/a</t>
  </si>
  <si>
    <t>Trabajador/a Social</t>
  </si>
  <si>
    <t>Terapeuta Ocupacional</t>
  </si>
  <si>
    <t>SECCIÓN C.1.3:  CUPOS DISPONIBLES EN UNIDAD DE HOSPITALIZACIÓN DOMICILIARIA</t>
  </si>
  <si>
    <t>N° de Cupos</t>
  </si>
  <si>
    <t>N° de cupos Campaña Invierno Adicionales</t>
  </si>
  <si>
    <t>N° de cupos Campaña de Invierno</t>
  </si>
  <si>
    <t>Número Cupos Programados</t>
  </si>
  <si>
    <t>Número Cupos Utilizados</t>
  </si>
  <si>
    <t>Número de Cupos Disponibles</t>
  </si>
  <si>
    <t xml:space="preserve">SECCIÓN C.2 ATENCIÓN VENTILATORIA EN DOMICILIO </t>
  </si>
  <si>
    <t>SECCIÓN C.2.1: ASISTENCIA VENTILATORIA Y OXÍGENO EN DOMICILIO</t>
  </si>
  <si>
    <t>TIPO DE ESTRATEGIA</t>
  </si>
  <si>
    <t>0-9 años</t>
  </si>
  <si>
    <t>10 - 19 años</t>
  </si>
  <si>
    <t>20 y más años</t>
  </si>
  <si>
    <t>Estrategia de Asistencia Ventilatoria Invasiva en Domicilio</t>
  </si>
  <si>
    <t>Estrategia de Asistencia Ventilatoria no Invasiva en Domicilio</t>
  </si>
  <si>
    <t>Estrategia Oxígeno Domiciliario para pacientes Crónicos</t>
  </si>
  <si>
    <t>SECCIÓN C.2.2: INGRESOS Y EGRESOS AL PROGRAMA ASISTENCIA VENTILATORIA  EN DOMICILIO</t>
  </si>
  <si>
    <t>ACTIVIDAD</t>
  </si>
  <si>
    <t xml:space="preserve">INGRESOS </t>
  </si>
  <si>
    <t xml:space="preserve">Número de egresos </t>
  </si>
  <si>
    <t>Número de personas activas</t>
  </si>
  <si>
    <t>Número de controles médicos</t>
  </si>
  <si>
    <t>TOTAL
 (Ambos sexos)</t>
  </si>
  <si>
    <t>Asistencia Ventilatoria Invasiva Infantil (AVI)</t>
  </si>
  <si>
    <t>Asistencia Ventilatoria Invasiva Del Adulto (AVIA)</t>
  </si>
  <si>
    <t>Asistencia Ventilatoria no Invasiva Infantil (AVNI)</t>
  </si>
  <si>
    <t>Asistencia Ventilatoria no Invasiva Adulto (AVNIA)</t>
  </si>
  <si>
    <t>Oxigenoterapia Ambulatorio Crónico Respiratorio Infantil</t>
  </si>
  <si>
    <t>Oxigenoterapia Ambulatorio Crónico Respiratorio Adulto</t>
  </si>
  <si>
    <t>SECCIÓN C.2.3: INGRESO PROGRAMA ASISTENCIA VENTILATORIA Y OXÍGENO EN DOMICILIO SEGÚN DIAGNÓSTICO</t>
  </si>
  <si>
    <t xml:space="preserve">CAUSAS DE INGRESO </t>
  </si>
  <si>
    <t>Asistencia Ventilatoria  Invasiva Infantil (AVI)</t>
  </si>
  <si>
    <t>Asistencia Ventilatoria  Invasiva Del Adulto (AVIA)</t>
  </si>
  <si>
    <t>Pueblos originarios</t>
  </si>
  <si>
    <t xml:space="preserve">Migrantes </t>
  </si>
  <si>
    <t>Enfermedad neuromuscular</t>
  </si>
  <si>
    <t>Daño pulmonar crónico</t>
  </si>
  <si>
    <t>Daño sistema nervioso central</t>
  </si>
  <si>
    <t>Sindrome genético</t>
  </si>
  <si>
    <t>Displasia Broncopulmonar</t>
  </si>
  <si>
    <t>SECCIÓN D: APOYO PSICOSOCIAL EN NIÑOS, NIÑAS Y ADOLESCENTES HOSPITALIZADOS</t>
  </si>
  <si>
    <t>CONCEPTO</t>
  </si>
  <si>
    <t>INTERVENCIÓN</t>
  </si>
  <si>
    <t>Hasta 28 días</t>
  </si>
  <si>
    <t xml:space="preserve">29 días hasta menor de 1 año </t>
  </si>
  <si>
    <t>1 - 4 años</t>
  </si>
  <si>
    <t>5 - 9 años</t>
  </si>
  <si>
    <t>10 - 14 años</t>
  </si>
  <si>
    <t>TOTAL DE EGRESOS (en el período)</t>
  </si>
  <si>
    <t>Egresados con Apoyo Psicosocial (en el período)</t>
  </si>
  <si>
    <t>Intervención Psicosocial</t>
  </si>
  <si>
    <t>Estimulación del Desarrollo</t>
  </si>
  <si>
    <t>Nº de Atenciones (en el mes)</t>
  </si>
  <si>
    <t>SECCIÓN E: GESTIÓN DE PROCESOS DE PACIENTES QUIRÚRGICOS CON CIRUGÍA ELECTIVA</t>
  </si>
  <si>
    <t>ESPECIALIDAD</t>
  </si>
  <si>
    <t>DÍAS DE ESTADA PREQUIRÚRGICOS</t>
  </si>
  <si>
    <t>PACIENTES INTERVENIDOS</t>
  </si>
  <si>
    <t>HORARIO HÁBIL</t>
  </si>
  <si>
    <t>INHABIL DE LUNES A VIERNES</t>
  </si>
  <si>
    <t>SÁBADO, DOMINGO Y FESTIVO</t>
  </si>
  <si>
    <t>Pacientes Programados</t>
  </si>
  <si>
    <t>Pacientes Suspendidos</t>
  </si>
  <si>
    <t>15 y más años</t>
  </si>
  <si>
    <t>Cirugía General</t>
  </si>
  <si>
    <t>Cirugía Cardiovascular</t>
  </si>
  <si>
    <t>Cirugía Maxilofacial</t>
  </si>
  <si>
    <t>Cirugía Tórax</t>
  </si>
  <si>
    <t>Traumatología</t>
  </si>
  <si>
    <t>Neurocirugía</t>
  </si>
  <si>
    <t>Otorrinolaringología</t>
  </si>
  <si>
    <t>Oftalmología</t>
  </si>
  <si>
    <t>Obstetricia Y Ginecología</t>
  </si>
  <si>
    <t>Ginecología</t>
  </si>
  <si>
    <t>Urología</t>
  </si>
  <si>
    <t>Otras Especialidades</t>
  </si>
  <si>
    <t>Odontología</t>
  </si>
  <si>
    <t>SECCIÓN F: CAUSAS DE SUSPENSIÓN DE CIRUGÍAS ELECTIVAS</t>
  </si>
  <si>
    <t xml:space="preserve">CAUSAS DE SUSPENSIÓN ATRIBUIBLES A:
</t>
  </si>
  <si>
    <t>Nº DE PERSONAS</t>
  </si>
  <si>
    <t>TOTALES</t>
  </si>
  <si>
    <t>Paciente</t>
  </si>
  <si>
    <t>Administrativas</t>
  </si>
  <si>
    <t>Unidad de Apoyo Clínico</t>
  </si>
  <si>
    <t>Unidad de Apoyo Logístico</t>
  </si>
  <si>
    <t>Equipo Quirúrgico</t>
  </si>
  <si>
    <t>Infraestructura</t>
  </si>
  <si>
    <t>Emergencias</t>
  </si>
  <si>
    <t>Gremiales</t>
  </si>
  <si>
    <t>SECCIÓN G: ESTERILIZACIONES QUIRÚRGICAS</t>
  </si>
  <si>
    <t xml:space="preserve">TOTAL      </t>
  </si>
  <si>
    <t>TRANS</t>
  </si>
  <si>
    <t>Menor 
de 20 años</t>
  </si>
  <si>
    <t>20 - 34 años</t>
  </si>
  <si>
    <t>35 y más años</t>
  </si>
  <si>
    <t>Masculino</t>
  </si>
  <si>
    <t>Femenino</t>
  </si>
  <si>
    <t>Mujer</t>
  </si>
  <si>
    <t>Hombre</t>
  </si>
  <si>
    <t>SECCIÓN H : CAPACIDAD INSTALADA DE  QUIRÓFANOS DE CIRUGÍA MENOR</t>
  </si>
  <si>
    <t xml:space="preserve">  Horas Mensuales de Quirófanos Programadas   en Horario Hábil  </t>
  </si>
  <si>
    <t>Horas Mensuales de Quirófanos Programadas   en   Horario Inhábil de Lunes a Viernes</t>
  </si>
  <si>
    <t>Horas Mensuales Programadas    Sabado, Domingo, Festivo.</t>
  </si>
  <si>
    <t xml:space="preserve">  Horas Mensuales de Quirófanos Ocupadas   en Horario Hábil  </t>
  </si>
  <si>
    <t>Horas Mensuales de Quirófanos Ocupadas   en   Horario Inhábil de Lunes a Viernes</t>
  </si>
  <si>
    <t>Horas Mensuales Ocupadas Sabado, Domingo, Festivo.</t>
  </si>
  <si>
    <t>Medicina</t>
  </si>
  <si>
    <t>Odontología (quirófanos exclusivos de odontología)</t>
  </si>
  <si>
    <t>SECCIÓN I: GESTIÓN DE PROCESOS DE PACIENTES QUIRÚRGICOS CON CIRUGÍA MENOR</t>
  </si>
  <si>
    <t>Personas menor de 15 años Intervenidas  en Horario Hábil</t>
  </si>
  <si>
    <t>Personas mayores de  15 años y más Intervenidas en Horario Hábil</t>
  </si>
  <si>
    <t>Personas Programadas   Horario Hábil</t>
  </si>
  <si>
    <t>Personas Suspendidas Horario Hábil</t>
  </si>
  <si>
    <t>Personas Programadas  horario Inhábil de Lunes a Viernes</t>
  </si>
  <si>
    <t>Personas Suspendidas horario Inhábil de Lunes a Viernes</t>
  </si>
  <si>
    <t>Personas Programadas  Sábado, Domingo y Festivo</t>
  </si>
  <si>
    <t>Personas Suspendidas Sábado, Domingo y Festivo</t>
  </si>
  <si>
    <t>Dermatología</t>
  </si>
  <si>
    <t xml:space="preserve">Otras Especialidades </t>
  </si>
  <si>
    <t xml:space="preserve">SECCIÓN J: PROCEDIMIENTO ONCOLOGICOS </t>
  </si>
  <si>
    <t>INTERVENCIONES</t>
  </si>
  <si>
    <t xml:space="preserve">Menores de 18 años </t>
  </si>
  <si>
    <t>18 años y más</t>
  </si>
  <si>
    <t>Egresos</t>
  </si>
  <si>
    <t xml:space="preserve"> Hombres</t>
  </si>
  <si>
    <t xml:space="preserve">Quimioterapia oral </t>
  </si>
  <si>
    <t>Quimioterapias en Pacientes Ambulatorios</t>
  </si>
  <si>
    <t>Quimioterapias en Pacientes Hospitalizados</t>
  </si>
  <si>
    <t>Teleterapia por tratamiento</t>
  </si>
  <si>
    <t>Braquiterapia por sesión</t>
  </si>
  <si>
    <t>PET CT</t>
  </si>
  <si>
    <t>SPECT CT/SPECT/Gamma cámara</t>
  </si>
  <si>
    <t>Yodoterapia en pacientes ambulatorios</t>
  </si>
  <si>
    <t xml:space="preserve">Yodoterapia Hospitalaria en paciente hospitalizadas </t>
  </si>
  <si>
    <t xml:space="preserve">SECCIÓN C: PROGRAMA HOSPITALIZACIÓN DOMICILIARIA </t>
  </si>
  <si>
    <t>CUPOS</t>
  </si>
  <si>
    <t>Cupos Programados</t>
  </si>
  <si>
    <t>Cupos Utilizados</t>
  </si>
  <si>
    <t>Cupos Disponibles</t>
  </si>
  <si>
    <t>Ocupación</t>
  </si>
  <si>
    <t>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</si>
</sst>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6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0"/>
      <name val="Comic Sans MS"/>
      <family val="4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11"/>
      <color indexed="8"/>
      <name val="Calibri"/>
      <family val="2"/>
    </font>
    <font>
      <b/>
      <sz val="11"/>
      <color theme="1"/>
      <name val="Verdana"/>
      <family val="2"/>
    </font>
    <font>
      <sz val="1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5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rgb="FFB2B2B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rgb="FFFFFFFF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hair">
        <color auto="1"/>
      </bottom>
      <diagonal/>
    </border>
    <border>
      <left/>
      <right/>
      <top style="thin">
        <color rgb="FF000000"/>
      </top>
      <bottom style="hair">
        <color auto="1"/>
      </bottom>
      <diagonal/>
    </border>
    <border>
      <left/>
      <right style="double">
        <color indexed="64"/>
      </right>
      <top style="thin">
        <color rgb="FF000000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rgb="FF000000"/>
      </right>
      <top style="thin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thin">
        <color auto="1"/>
      </top>
      <bottom style="hair">
        <color indexed="64"/>
      </bottom>
      <diagonal/>
    </border>
    <border>
      <left/>
      <right style="double">
        <color rgb="FF00000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thin">
        <color auto="1"/>
      </right>
      <top/>
      <bottom style="thin">
        <color indexed="22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/>
      <right style="double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/>
      <top style="thin">
        <color indexed="64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auto="1"/>
      </bottom>
      <diagonal/>
    </border>
    <border>
      <left/>
      <right style="hair">
        <color indexed="9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/>
      <diagonal/>
    </border>
    <border>
      <left/>
      <right style="thin">
        <color auto="1"/>
      </right>
      <top style="thin">
        <color indexed="22"/>
      </top>
      <bottom/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hair">
        <color auto="1"/>
      </right>
      <top style="thin">
        <color indexed="22"/>
      </top>
      <bottom style="thin">
        <color auto="1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thin">
        <color indexed="22"/>
      </top>
      <bottom style="thin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 style="thin">
        <color indexed="22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thin">
        <color auto="1"/>
      </bottom>
      <diagonal/>
    </border>
    <border>
      <left/>
      <right style="hair">
        <color rgb="FF000000"/>
      </right>
      <top style="hair">
        <color auto="1"/>
      </top>
      <bottom style="hair">
        <color auto="1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hair">
        <color auto="1"/>
      </bottom>
      <diagonal/>
    </border>
    <border>
      <left/>
      <right style="double">
        <color rgb="FF000000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double">
        <color indexed="64"/>
      </right>
      <top/>
      <bottom style="hair">
        <color indexed="64"/>
      </bottom>
      <diagonal/>
    </border>
    <border>
      <left style="thin">
        <color rgb="FF000000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9" fillId="2" borderId="1" applyNumberFormat="0" applyFont="0" applyAlignment="0" applyProtection="0"/>
    <xf numFmtId="0" fontId="13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821">
    <xf numFmtId="0" fontId="0" fillId="0" borderId="0" xfId="0"/>
    <xf numFmtId="1" fontId="1" fillId="3" borderId="0" xfId="0" applyNumberFormat="1" applyFont="1" applyFill="1"/>
    <xf numFmtId="1" fontId="2" fillId="3" borderId="0" xfId="0" applyNumberFormat="1" applyFont="1" applyFill="1"/>
    <xf numFmtId="1" fontId="3" fillId="3" borderId="0" xfId="0" applyNumberFormat="1" applyFont="1" applyFill="1"/>
    <xf numFmtId="1" fontId="5" fillId="4" borderId="2" xfId="1" applyNumberFormat="1" applyFont="1" applyFill="1" applyBorder="1"/>
    <xf numFmtId="1" fontId="6" fillId="3" borderId="0" xfId="0" applyNumberFormat="1" applyFont="1" applyFill="1"/>
    <xf numFmtId="0" fontId="7" fillId="0" borderId="0" xfId="0" applyFont="1"/>
    <xf numFmtId="1" fontId="8" fillId="3" borderId="19" xfId="0" applyNumberFormat="1" applyFont="1" applyFill="1" applyBorder="1" applyAlignment="1">
      <alignment horizontal="center" vertical="center" wrapText="1"/>
    </xf>
    <xf numFmtId="1" fontId="8" fillId="3" borderId="20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21" xfId="0" applyNumberFormat="1" applyFont="1" applyFill="1" applyBorder="1" applyAlignment="1">
      <alignment horizontal="center" vertical="center" wrapText="1"/>
    </xf>
    <xf numFmtId="1" fontId="8" fillId="3" borderId="22" xfId="0" applyNumberFormat="1" applyFont="1" applyFill="1" applyBorder="1" applyAlignment="1">
      <alignment horizontal="center" vertical="center" wrapText="1"/>
    </xf>
    <xf numFmtId="1" fontId="8" fillId="3" borderId="23" xfId="0" applyNumberFormat="1" applyFont="1" applyFill="1" applyBorder="1" applyAlignment="1">
      <alignment horizontal="center" vertical="center" wrapText="1"/>
    </xf>
    <xf numFmtId="1" fontId="8" fillId="3" borderId="24" xfId="0" applyNumberFormat="1" applyFont="1" applyFill="1" applyBorder="1" applyAlignment="1">
      <alignment horizontal="center" vertical="center"/>
    </xf>
    <xf numFmtId="1" fontId="8" fillId="3" borderId="19" xfId="0" applyNumberFormat="1" applyFont="1" applyFill="1" applyBorder="1" applyAlignment="1">
      <alignment horizontal="right" vertical="center"/>
    </xf>
    <xf numFmtId="2" fontId="8" fillId="3" borderId="22" xfId="0" applyNumberFormat="1" applyFont="1" applyFill="1" applyBorder="1" applyAlignment="1">
      <alignment horizontal="right" vertical="center"/>
    </xf>
    <xf numFmtId="2" fontId="8" fillId="3" borderId="20" xfId="0" applyNumberFormat="1" applyFont="1" applyFill="1" applyBorder="1" applyAlignment="1">
      <alignment horizontal="right" vertical="center"/>
    </xf>
    <xf numFmtId="2" fontId="8" fillId="3" borderId="11" xfId="0" applyNumberFormat="1" applyFont="1" applyFill="1" applyBorder="1" applyAlignment="1">
      <alignment horizontal="right" vertical="center"/>
    </xf>
    <xf numFmtId="2" fontId="8" fillId="3" borderId="19" xfId="0" applyNumberFormat="1" applyFont="1" applyFill="1" applyBorder="1" applyAlignment="1">
      <alignment horizontal="right" vertical="center"/>
    </xf>
    <xf numFmtId="2" fontId="8" fillId="3" borderId="21" xfId="0" applyNumberFormat="1" applyFont="1" applyFill="1" applyBorder="1" applyAlignment="1">
      <alignment horizontal="right" vertical="center"/>
    </xf>
    <xf numFmtId="2" fontId="8" fillId="3" borderId="23" xfId="0" applyNumberFormat="1" applyFont="1" applyFill="1" applyBorder="1" applyAlignment="1">
      <alignment horizontal="right" vertical="center"/>
    </xf>
    <xf numFmtId="1" fontId="8" fillId="3" borderId="25" xfId="0" applyNumberFormat="1" applyFont="1" applyFill="1" applyBorder="1" applyAlignment="1">
      <alignment horizontal="left" vertical="center"/>
    </xf>
    <xf numFmtId="1" fontId="8" fillId="2" borderId="26" xfId="2" applyNumberFormat="1" applyFont="1" applyBorder="1" applyAlignment="1" applyProtection="1">
      <alignment horizontal="right" vertical="center"/>
      <protection locked="0"/>
    </xf>
    <xf numFmtId="2" fontId="8" fillId="3" borderId="27" xfId="0" applyNumberFormat="1" applyFont="1" applyFill="1" applyBorder="1" applyAlignment="1">
      <alignment horizontal="right" vertical="center"/>
    </xf>
    <xf numFmtId="2" fontId="8" fillId="3" borderId="28" xfId="0" applyNumberFormat="1" applyFont="1" applyFill="1" applyBorder="1" applyAlignment="1">
      <alignment horizontal="right" vertical="center"/>
    </xf>
    <xf numFmtId="2" fontId="8" fillId="3" borderId="29" xfId="0" applyNumberFormat="1" applyFont="1" applyFill="1" applyBorder="1" applyAlignment="1">
      <alignment horizontal="right" vertical="center"/>
    </xf>
    <xf numFmtId="2" fontId="8" fillId="2" borderId="3" xfId="2" applyNumberFormat="1" applyFont="1" applyBorder="1" applyAlignment="1" applyProtection="1">
      <alignment horizontal="right" vertical="center"/>
      <protection locked="0"/>
    </xf>
    <xf numFmtId="1" fontId="8" fillId="3" borderId="30" xfId="0" applyNumberFormat="1" applyFont="1" applyFill="1" applyBorder="1" applyAlignment="1">
      <alignment horizontal="left" vertical="center"/>
    </xf>
    <xf numFmtId="1" fontId="8" fillId="2" borderId="1" xfId="2" applyNumberFormat="1" applyFont="1" applyAlignment="1" applyProtection="1">
      <alignment horizontal="right" vertical="center"/>
      <protection locked="0"/>
    </xf>
    <xf numFmtId="2" fontId="8" fillId="2" borderId="1" xfId="2" applyNumberFormat="1" applyFont="1" applyAlignment="1" applyProtection="1">
      <alignment horizontal="right" vertical="center"/>
      <protection locked="0"/>
    </xf>
    <xf numFmtId="2" fontId="8" fillId="3" borderId="31" xfId="0" applyNumberFormat="1" applyFont="1" applyFill="1" applyBorder="1" applyAlignment="1">
      <alignment horizontal="right" vertical="center"/>
    </xf>
    <xf numFmtId="2" fontId="8" fillId="2" borderId="32" xfId="2" applyNumberFormat="1" applyFont="1" applyBorder="1" applyAlignment="1" applyProtection="1">
      <alignment horizontal="right" vertical="center"/>
      <protection locked="0"/>
    </xf>
    <xf numFmtId="2" fontId="8" fillId="3" borderId="33" xfId="0" applyNumberFormat="1" applyFont="1" applyFill="1" applyBorder="1" applyAlignment="1">
      <alignment horizontal="right" vertical="center"/>
    </xf>
    <xf numFmtId="2" fontId="8" fillId="2" borderId="34" xfId="2" applyNumberFormat="1" applyFont="1" applyBorder="1" applyAlignment="1" applyProtection="1">
      <alignment horizontal="right" vertical="center"/>
      <protection locked="0"/>
    </xf>
    <xf numFmtId="1" fontId="8" fillId="4" borderId="30" xfId="0" applyNumberFormat="1" applyFont="1" applyFill="1" applyBorder="1" applyAlignment="1">
      <alignment horizontal="left" vertical="center"/>
    </xf>
    <xf numFmtId="2" fontId="8" fillId="2" borderId="0" xfId="2" applyNumberFormat="1" applyFont="1" applyBorder="1" applyAlignment="1" applyProtection="1">
      <alignment horizontal="right" vertical="center"/>
      <protection locked="0"/>
    </xf>
    <xf numFmtId="1" fontId="8" fillId="3" borderId="35" xfId="1" applyNumberFormat="1" applyFont="1" applyFill="1" applyBorder="1" applyAlignment="1">
      <alignment horizontal="left" vertical="center"/>
    </xf>
    <xf numFmtId="2" fontId="8" fillId="2" borderId="36" xfId="2" applyNumberFormat="1" applyFont="1" applyBorder="1" applyAlignment="1" applyProtection="1">
      <alignment horizontal="right" vertical="center"/>
      <protection locked="0"/>
    </xf>
    <xf numFmtId="2" fontId="8" fillId="2" borderId="37" xfId="2" applyNumberFormat="1" applyFont="1" applyBorder="1" applyAlignment="1" applyProtection="1">
      <alignment horizontal="right" vertical="center"/>
      <protection locked="0"/>
    </xf>
    <xf numFmtId="2" fontId="8" fillId="3" borderId="38" xfId="0" applyNumberFormat="1" applyFont="1" applyFill="1" applyBorder="1" applyAlignment="1">
      <alignment horizontal="right" vertical="center"/>
    </xf>
    <xf numFmtId="2" fontId="8" fillId="2" borderId="39" xfId="2" applyNumberFormat="1" applyFont="1" applyBorder="1" applyAlignment="1" applyProtection="1">
      <alignment horizontal="right" vertical="center"/>
      <protection locked="0"/>
    </xf>
    <xf numFmtId="2" fontId="8" fillId="2" borderId="40" xfId="2" applyNumberFormat="1" applyFont="1" applyBorder="1" applyAlignment="1" applyProtection="1">
      <alignment horizontal="right" vertical="center"/>
      <protection locked="0"/>
    </xf>
    <xf numFmtId="2" fontId="8" fillId="3" borderId="41" xfId="0" applyNumberFormat="1" applyFont="1" applyFill="1" applyBorder="1" applyAlignment="1">
      <alignment horizontal="right" vertical="center"/>
    </xf>
    <xf numFmtId="2" fontId="8" fillId="3" borderId="17" xfId="0" applyNumberFormat="1" applyFont="1" applyFill="1" applyBorder="1" applyAlignment="1">
      <alignment horizontal="right" vertical="center"/>
    </xf>
    <xf numFmtId="1" fontId="2" fillId="3" borderId="0" xfId="1" applyNumberFormat="1" applyFont="1" applyFill="1" applyAlignment="1">
      <alignment horizontal="left" vertical="center"/>
    </xf>
    <xf numFmtId="1" fontId="5" fillId="0" borderId="0" xfId="1" applyNumberFormat="1" applyFont="1"/>
    <xf numFmtId="1" fontId="5" fillId="0" borderId="0" xfId="1" applyNumberFormat="1" applyFont="1" applyAlignment="1">
      <alignment horizontal="center"/>
    </xf>
    <xf numFmtId="1" fontId="6" fillId="0" borderId="42" xfId="1" applyNumberFormat="1" applyFont="1" applyBorder="1" applyProtection="1">
      <protection hidden="1"/>
    </xf>
    <xf numFmtId="1" fontId="8" fillId="0" borderId="43" xfId="1" applyNumberFormat="1" applyFont="1" applyBorder="1" applyAlignment="1">
      <alignment horizontal="center" vertical="center" wrapText="1"/>
    </xf>
    <xf numFmtId="1" fontId="8" fillId="0" borderId="44" xfId="1" applyNumberFormat="1" applyFont="1" applyBorder="1" applyAlignment="1">
      <alignment horizontal="center" vertical="center" wrapText="1"/>
    </xf>
    <xf numFmtId="1" fontId="8" fillId="0" borderId="45" xfId="1" applyNumberFormat="1" applyFont="1" applyBorder="1" applyAlignment="1">
      <alignment horizontal="center" vertical="center" wrapText="1"/>
    </xf>
    <xf numFmtId="1" fontId="8" fillId="0" borderId="46" xfId="1" applyNumberFormat="1" applyFont="1" applyBorder="1" applyAlignment="1">
      <alignment horizontal="center" vertical="center" wrapText="1"/>
    </xf>
    <xf numFmtId="1" fontId="8" fillId="0" borderId="47" xfId="1" applyNumberFormat="1" applyFont="1" applyBorder="1"/>
    <xf numFmtId="1" fontId="8" fillId="0" borderId="48" xfId="1" applyNumberFormat="1" applyFont="1" applyBorder="1"/>
    <xf numFmtId="1" fontId="8" fillId="5" borderId="49" xfId="1" applyNumberFormat="1" applyFont="1" applyFill="1" applyBorder="1" applyProtection="1">
      <protection locked="0"/>
    </xf>
    <xf numFmtId="1" fontId="8" fillId="5" borderId="50" xfId="1" applyNumberFormat="1" applyFont="1" applyFill="1" applyBorder="1" applyProtection="1">
      <protection locked="0"/>
    </xf>
    <xf numFmtId="1" fontId="8" fillId="0" borderId="51" xfId="1" applyNumberFormat="1" applyFont="1" applyBorder="1"/>
    <xf numFmtId="1" fontId="8" fillId="0" borderId="52" xfId="1" applyNumberFormat="1" applyFont="1" applyBorder="1"/>
    <xf numFmtId="1" fontId="8" fillId="5" borderId="53" xfId="1" applyNumberFormat="1" applyFont="1" applyFill="1" applyBorder="1" applyProtection="1">
      <protection locked="0"/>
    </xf>
    <xf numFmtId="1" fontId="8" fillId="5" borderId="54" xfId="1" applyNumberFormat="1" applyFont="1" applyFill="1" applyBorder="1" applyProtection="1">
      <protection locked="0"/>
    </xf>
    <xf numFmtId="1" fontId="8" fillId="0" borderId="14" xfId="1" applyNumberFormat="1" applyFont="1" applyBorder="1"/>
    <xf numFmtId="1" fontId="8" fillId="0" borderId="35" xfId="1" applyNumberFormat="1" applyFont="1" applyBorder="1"/>
    <xf numFmtId="1" fontId="8" fillId="5" borderId="18" xfId="1" applyNumberFormat="1" applyFont="1" applyFill="1" applyBorder="1" applyProtection="1">
      <protection locked="0"/>
    </xf>
    <xf numFmtId="1" fontId="8" fillId="5" borderId="55" xfId="1" applyNumberFormat="1" applyFont="1" applyFill="1" applyBorder="1" applyProtection="1">
      <protection locked="0"/>
    </xf>
    <xf numFmtId="1" fontId="6" fillId="0" borderId="0" xfId="1" applyNumberFormat="1" applyFont="1"/>
    <xf numFmtId="1" fontId="6" fillId="0" borderId="56" xfId="1" applyNumberFormat="1" applyFont="1" applyBorder="1"/>
    <xf numFmtId="1" fontId="6" fillId="0" borderId="57" xfId="1" applyNumberFormat="1" applyFont="1" applyBorder="1"/>
    <xf numFmtId="1" fontId="6" fillId="0" borderId="58" xfId="1" applyNumberFormat="1" applyFont="1" applyBorder="1"/>
    <xf numFmtId="1" fontId="8" fillId="0" borderId="19" xfId="1" applyNumberFormat="1" applyFont="1" applyBorder="1" applyAlignment="1">
      <alignment horizontal="center" vertical="center" wrapText="1"/>
    </xf>
    <xf numFmtId="1" fontId="8" fillId="0" borderId="20" xfId="1" applyNumberFormat="1" applyFont="1" applyBorder="1" applyAlignment="1">
      <alignment horizontal="center" vertical="center" wrapText="1"/>
    </xf>
    <xf numFmtId="1" fontId="8" fillId="0" borderId="65" xfId="1" applyNumberFormat="1" applyFont="1" applyBorder="1" applyAlignment="1">
      <alignment horizontal="center" vertical="center" wrapText="1"/>
    </xf>
    <xf numFmtId="1" fontId="8" fillId="0" borderId="63" xfId="1" applyNumberFormat="1" applyFont="1" applyBorder="1" applyAlignment="1">
      <alignment horizontal="center" vertical="center" wrapText="1"/>
    </xf>
    <xf numFmtId="1" fontId="8" fillId="0" borderId="24" xfId="1" applyNumberFormat="1" applyFont="1" applyBorder="1" applyAlignment="1">
      <alignment horizontal="center" vertical="center" wrapText="1"/>
    </xf>
    <xf numFmtId="1" fontId="12" fillId="0" borderId="24" xfId="1" applyNumberFormat="1" applyFont="1" applyBorder="1" applyAlignment="1">
      <alignment horizontal="center" vertical="center" wrapText="1"/>
    </xf>
    <xf numFmtId="1" fontId="8" fillId="0" borderId="67" xfId="1" applyNumberFormat="1" applyFont="1" applyBorder="1"/>
    <xf numFmtId="0" fontId="7" fillId="6" borderId="0" xfId="0" applyFont="1" applyFill="1"/>
    <xf numFmtId="0" fontId="7" fillId="7" borderId="0" xfId="0" applyFont="1" applyFill="1"/>
    <xf numFmtId="1" fontId="8" fillId="8" borderId="68" xfId="1" applyNumberFormat="1" applyFont="1" applyFill="1" applyBorder="1" applyAlignment="1">
      <alignment horizontal="right"/>
    </xf>
    <xf numFmtId="1" fontId="8" fillId="8" borderId="25" xfId="1" applyNumberFormat="1" applyFont="1" applyFill="1" applyBorder="1" applyAlignment="1">
      <alignment horizontal="right"/>
    </xf>
    <xf numFmtId="1" fontId="8" fillId="0" borderId="72" xfId="1" applyNumberFormat="1" applyFont="1" applyBorder="1"/>
    <xf numFmtId="1" fontId="8" fillId="8" borderId="71" xfId="1" applyNumberFormat="1" applyFont="1" applyFill="1" applyBorder="1" applyAlignment="1">
      <alignment horizontal="right"/>
    </xf>
    <xf numFmtId="1" fontId="8" fillId="8" borderId="35" xfId="1" applyNumberFormat="1" applyFont="1" applyFill="1" applyBorder="1" applyAlignment="1">
      <alignment horizontal="right"/>
    </xf>
    <xf numFmtId="1" fontId="8" fillId="0" borderId="72" xfId="1" applyNumberFormat="1" applyFont="1" applyBorder="1" applyAlignment="1">
      <alignment horizontal="left"/>
    </xf>
    <xf numFmtId="1" fontId="8" fillId="0" borderId="70" xfId="1" applyNumberFormat="1" applyFont="1" applyBorder="1" applyAlignment="1">
      <alignment horizontal="left"/>
    </xf>
    <xf numFmtId="1" fontId="8" fillId="0" borderId="64" xfId="1" applyNumberFormat="1" applyFont="1" applyBorder="1"/>
    <xf numFmtId="1" fontId="8" fillId="8" borderId="15" xfId="1" applyNumberFormat="1" applyFont="1" applyFill="1" applyBorder="1" applyAlignment="1">
      <alignment horizontal="right"/>
    </xf>
    <xf numFmtId="1" fontId="8" fillId="8" borderId="64" xfId="1" applyNumberFormat="1" applyFont="1" applyFill="1" applyBorder="1" applyAlignment="1">
      <alignment horizontal="right"/>
    </xf>
    <xf numFmtId="0" fontId="11" fillId="0" borderId="0" xfId="0" applyFont="1"/>
    <xf numFmtId="1" fontId="8" fillId="0" borderId="24" xfId="1" applyNumberFormat="1" applyFont="1" applyBorder="1"/>
    <xf numFmtId="1" fontId="8" fillId="5" borderId="38" xfId="1" applyNumberFormat="1" applyFont="1" applyFill="1" applyBorder="1" applyAlignment="1" applyProtection="1">
      <alignment horizontal="right"/>
      <protection locked="0"/>
    </xf>
    <xf numFmtId="1" fontId="8" fillId="5" borderId="18" xfId="1" applyNumberFormat="1" applyFont="1" applyFill="1" applyBorder="1" applyAlignment="1" applyProtection="1">
      <alignment horizontal="right"/>
      <protection locked="0"/>
    </xf>
    <xf numFmtId="1" fontId="8" fillId="5" borderId="73" xfId="1" applyNumberFormat="1" applyFont="1" applyFill="1" applyBorder="1" applyAlignment="1" applyProtection="1">
      <alignment horizontal="right"/>
      <protection locked="0"/>
    </xf>
    <xf numFmtId="1" fontId="5" fillId="0" borderId="74" xfId="1" applyNumberFormat="1" applyFont="1" applyBorder="1" applyProtection="1">
      <protection hidden="1"/>
    </xf>
    <xf numFmtId="1" fontId="6" fillId="0" borderId="74" xfId="1" applyNumberFormat="1" applyFont="1" applyBorder="1" applyProtection="1">
      <protection hidden="1"/>
    </xf>
    <xf numFmtId="1" fontId="8" fillId="5" borderId="75" xfId="1" applyNumberFormat="1" applyFont="1" applyFill="1" applyBorder="1" applyAlignment="1" applyProtection="1">
      <alignment horizontal="right"/>
      <protection locked="0"/>
    </xf>
    <xf numFmtId="1" fontId="8" fillId="0" borderId="70" xfId="1" applyNumberFormat="1" applyFont="1" applyBorder="1"/>
    <xf numFmtId="1" fontId="5" fillId="4" borderId="76" xfId="1" applyNumberFormat="1" applyFont="1" applyFill="1" applyBorder="1" applyProtection="1">
      <protection hidden="1"/>
    </xf>
    <xf numFmtId="1" fontId="6" fillId="0" borderId="76" xfId="1" applyNumberFormat="1" applyFont="1" applyBorder="1" applyProtection="1">
      <protection hidden="1"/>
    </xf>
    <xf numFmtId="1" fontId="8" fillId="0" borderId="25" xfId="1" applyNumberFormat="1" applyFont="1" applyBorder="1" applyAlignment="1">
      <alignment horizontal="right"/>
    </xf>
    <xf numFmtId="1" fontId="8" fillId="0" borderId="35" xfId="1" applyNumberFormat="1" applyFont="1" applyBorder="1" applyAlignment="1">
      <alignment horizontal="right"/>
    </xf>
    <xf numFmtId="1" fontId="5" fillId="0" borderId="76" xfId="1" applyNumberFormat="1" applyFont="1" applyBorder="1" applyProtection="1">
      <protection hidden="1"/>
    </xf>
    <xf numFmtId="1" fontId="8" fillId="0" borderId="0" xfId="1" applyNumberFormat="1" applyFont="1" applyAlignment="1">
      <alignment horizontal="right"/>
    </xf>
    <xf numFmtId="1" fontId="6" fillId="0" borderId="0" xfId="1" applyNumberFormat="1" applyFont="1" applyAlignment="1">
      <alignment horizontal="right"/>
    </xf>
    <xf numFmtId="1" fontId="6" fillId="0" borderId="0" xfId="1" applyNumberFormat="1" applyFont="1" applyProtection="1">
      <protection locked="0"/>
    </xf>
    <xf numFmtId="1" fontId="6" fillId="0" borderId="77" xfId="1" applyNumberFormat="1" applyFont="1" applyBorder="1" applyProtection="1">
      <protection hidden="1"/>
    </xf>
    <xf numFmtId="1" fontId="8" fillId="0" borderId="24" xfId="0" applyNumberFormat="1" applyFont="1" applyBorder="1" applyAlignment="1">
      <alignment horizontal="center" vertical="center" wrapText="1"/>
    </xf>
    <xf numFmtId="1" fontId="8" fillId="0" borderId="22" xfId="1" applyNumberFormat="1" applyFont="1" applyBorder="1" applyAlignment="1">
      <alignment horizontal="center" vertical="center" wrapText="1"/>
    </xf>
    <xf numFmtId="0" fontId="8" fillId="0" borderId="48" xfId="0" applyFont="1" applyBorder="1" applyAlignment="1">
      <alignment vertical="center" wrapText="1"/>
    </xf>
    <xf numFmtId="1" fontId="8" fillId="0" borderId="48" xfId="0" applyNumberFormat="1" applyFont="1" applyBorder="1" applyAlignment="1">
      <alignment horizontal="right"/>
    </xf>
    <xf numFmtId="0" fontId="8" fillId="0" borderId="78" xfId="0" applyFont="1" applyBorder="1" applyAlignment="1">
      <alignment vertical="center" wrapText="1"/>
    </xf>
    <xf numFmtId="1" fontId="8" fillId="0" borderId="78" xfId="0" applyNumberFormat="1" applyFont="1" applyBorder="1" applyAlignment="1">
      <alignment horizontal="right" vertical="center"/>
    </xf>
    <xf numFmtId="0" fontId="8" fillId="0" borderId="64" xfId="0" applyFont="1" applyBorder="1" applyAlignment="1">
      <alignment vertical="center" wrapText="1"/>
    </xf>
    <xf numFmtId="1" fontId="8" fillId="0" borderId="64" xfId="0" applyNumberFormat="1" applyFont="1" applyBorder="1" applyAlignment="1">
      <alignment horizontal="right" vertical="center"/>
    </xf>
    <xf numFmtId="1" fontId="5" fillId="0" borderId="81" xfId="1" applyNumberFormat="1" applyFont="1" applyBorder="1" applyProtection="1">
      <protection hidden="1"/>
    </xf>
    <xf numFmtId="0" fontId="8" fillId="0" borderId="38" xfId="0" applyFont="1" applyBorder="1" applyAlignment="1">
      <alignment horizontal="center" wrapText="1"/>
    </xf>
    <xf numFmtId="1" fontId="8" fillId="0" borderId="83" xfId="0" applyNumberFormat="1" applyFont="1" applyBorder="1" applyAlignment="1">
      <alignment horizontal="center" vertical="center" wrapText="1"/>
    </xf>
    <xf numFmtId="1" fontId="8" fillId="0" borderId="84" xfId="0" applyNumberFormat="1" applyFont="1" applyBorder="1" applyAlignment="1">
      <alignment horizontal="center" vertical="center" wrapText="1"/>
    </xf>
    <xf numFmtId="1" fontId="8" fillId="0" borderId="28" xfId="0" applyNumberFormat="1" applyFont="1" applyBorder="1"/>
    <xf numFmtId="1" fontId="8" fillId="4" borderId="48" xfId="0" applyNumberFormat="1" applyFont="1" applyFill="1" applyBorder="1"/>
    <xf numFmtId="1" fontId="8" fillId="0" borderId="79" xfId="0" applyNumberFormat="1" applyFont="1" applyBorder="1"/>
    <xf numFmtId="1" fontId="8" fillId="4" borderId="78" xfId="0" applyNumberFormat="1" applyFont="1" applyFill="1" applyBorder="1"/>
    <xf numFmtId="1" fontId="8" fillId="0" borderId="80" xfId="0" applyNumberFormat="1" applyFont="1" applyBorder="1"/>
    <xf numFmtId="1" fontId="8" fillId="4" borderId="35" xfId="0" applyNumberFormat="1" applyFont="1" applyFill="1" applyBorder="1"/>
    <xf numFmtId="1" fontId="8" fillId="0" borderId="60" xfId="0" applyNumberFormat="1" applyFont="1" applyBorder="1" applyAlignment="1">
      <alignment horizontal="center"/>
    </xf>
    <xf numFmtId="1" fontId="8" fillId="0" borderId="38" xfId="0" applyNumberFormat="1" applyFont="1" applyBorder="1"/>
    <xf numFmtId="1" fontId="8" fillId="0" borderId="85" xfId="0" applyNumberFormat="1" applyFont="1" applyBorder="1"/>
    <xf numFmtId="1" fontId="8" fillId="0" borderId="86" xfId="0" applyNumberFormat="1" applyFont="1" applyBorder="1"/>
    <xf numFmtId="1" fontId="8" fillId="0" borderId="87" xfId="0" applyNumberFormat="1" applyFont="1" applyBorder="1"/>
    <xf numFmtId="1" fontId="8" fillId="0" borderId="64" xfId="0" applyNumberFormat="1" applyFont="1" applyBorder="1"/>
    <xf numFmtId="1" fontId="8" fillId="0" borderId="63" xfId="0" applyNumberFormat="1" applyFont="1" applyBorder="1"/>
    <xf numFmtId="0" fontId="5" fillId="0" borderId="88" xfId="0" applyFont="1" applyBorder="1"/>
    <xf numFmtId="1" fontId="8" fillId="0" borderId="89" xfId="1" applyNumberFormat="1" applyFont="1" applyBorder="1" applyAlignment="1">
      <alignment horizontal="center" vertical="center" wrapText="1"/>
    </xf>
    <xf numFmtId="1" fontId="8" fillId="0" borderId="90" xfId="1" applyNumberFormat="1" applyFont="1" applyBorder="1" applyAlignment="1">
      <alignment horizontal="center" vertical="center" wrapText="1"/>
    </xf>
    <xf numFmtId="1" fontId="8" fillId="0" borderId="91" xfId="1" applyNumberFormat="1" applyFont="1" applyBorder="1" applyAlignment="1">
      <alignment horizontal="center" vertical="center" wrapText="1"/>
    </xf>
    <xf numFmtId="1" fontId="8" fillId="0" borderId="92" xfId="1" applyNumberFormat="1" applyFont="1" applyBorder="1" applyAlignment="1">
      <alignment horizontal="center" vertical="center" wrapText="1"/>
    </xf>
    <xf numFmtId="1" fontId="8" fillId="0" borderId="93" xfId="1" applyNumberFormat="1" applyFont="1" applyBorder="1" applyAlignment="1">
      <alignment horizontal="center" vertical="center" wrapText="1"/>
    </xf>
    <xf numFmtId="1" fontId="8" fillId="0" borderId="94" xfId="1" applyNumberFormat="1" applyFont="1" applyBorder="1" applyAlignment="1">
      <alignment horizontal="center" vertical="center" wrapText="1"/>
    </xf>
    <xf numFmtId="1" fontId="8" fillId="0" borderId="95" xfId="1" applyNumberFormat="1" applyFont="1" applyBorder="1" applyAlignment="1">
      <alignment horizontal="center" vertical="center" wrapText="1"/>
    </xf>
    <xf numFmtId="1" fontId="8" fillId="0" borderId="27" xfId="0" applyNumberFormat="1" applyFont="1" applyBorder="1"/>
    <xf numFmtId="1" fontId="6" fillId="0" borderId="98" xfId="1" applyNumberFormat="1" applyFont="1" applyBorder="1"/>
    <xf numFmtId="1" fontId="8" fillId="0" borderId="19" xfId="1" applyNumberFormat="1" applyFont="1" applyBorder="1" applyAlignment="1">
      <alignment horizontal="center" vertical="center"/>
    </xf>
    <xf numFmtId="1" fontId="8" fillId="0" borderId="20" xfId="3" applyNumberFormat="1" applyFont="1" applyBorder="1" applyAlignment="1">
      <alignment horizontal="center" vertical="center" wrapText="1"/>
    </xf>
    <xf numFmtId="1" fontId="8" fillId="0" borderId="20" xfId="3" applyNumberFormat="1" applyFont="1" applyBorder="1" applyAlignment="1">
      <alignment horizontal="center" vertical="center"/>
    </xf>
    <xf numFmtId="1" fontId="8" fillId="0" borderId="63" xfId="3" applyNumberFormat="1" applyFont="1" applyBorder="1" applyAlignment="1">
      <alignment horizontal="center" vertical="center"/>
    </xf>
    <xf numFmtId="1" fontId="8" fillId="0" borderId="24" xfId="1" applyNumberFormat="1" applyFont="1" applyBorder="1" applyAlignment="1">
      <alignment horizontal="right"/>
    </xf>
    <xf numFmtId="1" fontId="8" fillId="0" borderId="47" xfId="1" applyNumberFormat="1" applyFont="1" applyBorder="1" applyAlignment="1">
      <alignment wrapText="1"/>
    </xf>
    <xf numFmtId="1" fontId="8" fillId="0" borderId="48" xfId="1" applyNumberFormat="1" applyFont="1" applyBorder="1" applyAlignment="1">
      <alignment horizontal="right"/>
    </xf>
    <xf numFmtId="1" fontId="8" fillId="0" borderId="72" xfId="1" applyNumberFormat="1" applyFont="1" applyBorder="1" applyAlignment="1">
      <alignment wrapText="1"/>
    </xf>
    <xf numFmtId="1" fontId="8" fillId="0" borderId="75" xfId="1" applyNumberFormat="1" applyFont="1" applyBorder="1" applyAlignment="1">
      <alignment horizontal="right"/>
    </xf>
    <xf numFmtId="1" fontId="8" fillId="5" borderId="99" xfId="1" applyNumberFormat="1" applyFont="1" applyFill="1" applyBorder="1" applyAlignment="1" applyProtection="1">
      <alignment horizontal="right"/>
      <protection locked="0"/>
    </xf>
    <xf numFmtId="1" fontId="8" fillId="5" borderId="13" xfId="1" applyNumberFormat="1" applyFont="1" applyFill="1" applyBorder="1" applyAlignment="1" applyProtection="1">
      <alignment horizontal="right"/>
      <protection locked="0"/>
    </xf>
    <xf numFmtId="1" fontId="8" fillId="5" borderId="3" xfId="1" applyNumberFormat="1" applyFont="1" applyFill="1" applyBorder="1" applyAlignment="1" applyProtection="1">
      <alignment horizontal="right"/>
      <protection locked="0"/>
    </xf>
    <xf numFmtId="1" fontId="8" fillId="0" borderId="14" xfId="1" applyNumberFormat="1" applyFont="1" applyBorder="1" applyAlignment="1">
      <alignment wrapText="1"/>
    </xf>
    <xf numFmtId="1" fontId="8" fillId="0" borderId="64" xfId="1" applyNumberFormat="1" applyFont="1" applyBorder="1" applyAlignment="1">
      <alignment horizontal="right"/>
    </xf>
    <xf numFmtId="1" fontId="5" fillId="0" borderId="100" xfId="1" applyNumberFormat="1" applyFont="1" applyBorder="1" applyProtection="1">
      <protection hidden="1"/>
    </xf>
    <xf numFmtId="1" fontId="6" fillId="0" borderId="100" xfId="1" applyNumberFormat="1" applyFont="1" applyBorder="1" applyProtection="1">
      <protection hidden="1"/>
    </xf>
    <xf numFmtId="1" fontId="6" fillId="0" borderId="101" xfId="1" applyNumberFormat="1" applyFont="1" applyBorder="1" applyProtection="1">
      <protection hidden="1"/>
    </xf>
    <xf numFmtId="1" fontId="6" fillId="0" borderId="102" xfId="1" applyNumberFormat="1" applyFont="1" applyBorder="1"/>
    <xf numFmtId="1" fontId="8" fillId="0" borderId="61" xfId="1" applyNumberFormat="1" applyFont="1" applyBorder="1" applyAlignment="1">
      <alignment horizontal="center" vertical="center" wrapText="1"/>
    </xf>
    <xf numFmtId="1" fontId="8" fillId="0" borderId="23" xfId="1" applyNumberFormat="1" applyFont="1" applyBorder="1" applyAlignment="1">
      <alignment horizontal="center" vertical="center" wrapText="1"/>
    </xf>
    <xf numFmtId="1" fontId="8" fillId="0" borderId="48" xfId="1" applyNumberFormat="1" applyFont="1" applyBorder="1" applyAlignment="1">
      <alignment wrapText="1"/>
    </xf>
    <xf numFmtId="0" fontId="0" fillId="9" borderId="0" xfId="0" applyFill="1"/>
    <xf numFmtId="0" fontId="0" fillId="10" borderId="0" xfId="0" applyFill="1"/>
    <xf numFmtId="1" fontId="8" fillId="0" borderId="104" xfId="1" applyNumberFormat="1" applyFont="1" applyBorder="1" applyAlignment="1">
      <alignment wrapText="1"/>
    </xf>
    <xf numFmtId="1" fontId="8" fillId="0" borderId="24" xfId="1" applyNumberFormat="1" applyFont="1" applyBorder="1" applyAlignment="1">
      <alignment horizontal="center" wrapText="1"/>
    </xf>
    <xf numFmtId="1" fontId="8" fillId="0" borderId="19" xfId="1" applyNumberFormat="1" applyFont="1" applyBorder="1" applyAlignment="1">
      <alignment horizontal="right"/>
    </xf>
    <xf numFmtId="1" fontId="8" fillId="0" borderId="22" xfId="1" applyNumberFormat="1" applyFont="1" applyBorder="1" applyAlignment="1">
      <alignment horizontal="right"/>
    </xf>
    <xf numFmtId="1" fontId="8" fillId="0" borderId="63" xfId="1" applyNumberFormat="1" applyFont="1" applyBorder="1" applyAlignment="1">
      <alignment horizontal="right"/>
    </xf>
    <xf numFmtId="1" fontId="8" fillId="0" borderId="21" xfId="1" applyNumberFormat="1" applyFont="1" applyBorder="1" applyAlignment="1">
      <alignment horizontal="center" vertical="center" wrapText="1"/>
    </xf>
    <xf numFmtId="0" fontId="0" fillId="11" borderId="0" xfId="0" applyFill="1"/>
    <xf numFmtId="1" fontId="8" fillId="0" borderId="78" xfId="1" applyNumberFormat="1" applyFont="1" applyBorder="1" applyAlignment="1">
      <alignment wrapText="1"/>
    </xf>
    <xf numFmtId="1" fontId="8" fillId="0" borderId="78" xfId="1" applyNumberFormat="1" applyFont="1" applyBorder="1"/>
    <xf numFmtId="1" fontId="8" fillId="0" borderId="64" xfId="1" applyNumberFormat="1" applyFont="1" applyBorder="1" applyAlignment="1">
      <alignment wrapText="1"/>
    </xf>
    <xf numFmtId="1" fontId="8" fillId="0" borderId="105" xfId="1" applyNumberFormat="1" applyFont="1" applyBorder="1" applyAlignment="1">
      <alignment horizontal="center" wrapText="1"/>
    </xf>
    <xf numFmtId="1" fontId="8" fillId="0" borderId="19" xfId="1" applyNumberFormat="1" applyFont="1" applyBorder="1"/>
    <xf numFmtId="1" fontId="8" fillId="0" borderId="21" xfId="1" applyNumberFormat="1" applyFont="1" applyBorder="1"/>
    <xf numFmtId="1" fontId="8" fillId="0" borderId="22" xfId="1" applyNumberFormat="1" applyFont="1" applyBorder="1"/>
    <xf numFmtId="1" fontId="8" fillId="0" borderId="23" xfId="1" applyNumberFormat="1" applyFont="1" applyBorder="1"/>
    <xf numFmtId="1" fontId="8" fillId="0" borderId="0" xfId="1" applyNumberFormat="1" applyFont="1"/>
    <xf numFmtId="0" fontId="7" fillId="11" borderId="0" xfId="0" applyFont="1" applyFill="1"/>
    <xf numFmtId="1" fontId="5" fillId="0" borderId="0" xfId="0" applyNumberFormat="1" applyFont="1" applyAlignment="1">
      <alignment horizontal="left"/>
    </xf>
    <xf numFmtId="1" fontId="6" fillId="0" borderId="87" xfId="0" applyNumberFormat="1" applyFont="1" applyBorder="1"/>
    <xf numFmtId="1" fontId="6" fillId="0" borderId="0" xfId="0" applyNumberFormat="1" applyFont="1"/>
    <xf numFmtId="1" fontId="8" fillId="0" borderId="19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1" fontId="8" fillId="0" borderId="61" xfId="0" applyNumberFormat="1" applyFont="1" applyBorder="1" applyAlignment="1">
      <alignment horizontal="center" vertical="center"/>
    </xf>
    <xf numFmtId="1" fontId="8" fillId="0" borderId="106" xfId="0" applyNumberFormat="1" applyFont="1" applyBorder="1" applyAlignment="1">
      <alignment horizontal="center" vertical="center"/>
    </xf>
    <xf numFmtId="1" fontId="8" fillId="0" borderId="23" xfId="0" applyNumberFormat="1" applyFont="1" applyBorder="1" applyAlignment="1">
      <alignment horizontal="center" vertical="center"/>
    </xf>
    <xf numFmtId="1" fontId="8" fillId="0" borderId="48" xfId="0" applyNumberFormat="1" applyFont="1" applyBorder="1" applyAlignment="1">
      <alignment horizontal="left"/>
    </xf>
    <xf numFmtId="1" fontId="8" fillId="0" borderId="48" xfId="0" applyNumberFormat="1" applyFont="1" applyBorder="1"/>
    <xf numFmtId="1" fontId="8" fillId="12" borderId="107" xfId="0" applyNumberFormat="1" applyFont="1" applyFill="1" applyBorder="1"/>
    <xf numFmtId="1" fontId="8" fillId="0" borderId="35" xfId="0" applyNumberFormat="1" applyFont="1" applyBorder="1" applyAlignment="1">
      <alignment horizontal="left"/>
    </xf>
    <xf numFmtId="1" fontId="8" fillId="0" borderId="35" xfId="0" applyNumberFormat="1" applyFont="1" applyBorder="1"/>
    <xf numFmtId="1" fontId="8" fillId="12" borderId="108" xfId="0" applyNumberFormat="1" applyFont="1" applyFill="1" applyBorder="1"/>
    <xf numFmtId="1" fontId="5" fillId="4" borderId="0" xfId="0" applyNumberFormat="1" applyFont="1" applyFill="1" applyAlignment="1">
      <alignment horizontal="left"/>
    </xf>
    <xf numFmtId="1" fontId="8" fillId="4" borderId="24" xfId="1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1" fontId="8" fillId="4" borderId="20" xfId="0" applyNumberFormat="1" applyFont="1" applyFill="1" applyBorder="1" applyAlignment="1">
      <alignment horizontal="center" vertical="center" wrapText="1"/>
    </xf>
    <xf numFmtId="1" fontId="8" fillId="4" borderId="23" xfId="0" applyNumberFormat="1" applyFont="1" applyFill="1" applyBorder="1" applyAlignment="1">
      <alignment horizontal="center" vertical="center" wrapText="1"/>
    </xf>
    <xf numFmtId="1" fontId="8" fillId="4" borderId="0" xfId="0" applyNumberFormat="1" applyFont="1" applyFill="1" applyAlignment="1">
      <alignment horizontal="center" vertical="center" wrapText="1"/>
    </xf>
    <xf numFmtId="2" fontId="8" fillId="0" borderId="24" xfId="0" applyNumberFormat="1" applyFont="1" applyBorder="1"/>
    <xf numFmtId="2" fontId="8" fillId="0" borderId="22" xfId="0" applyNumberFormat="1" applyFont="1" applyBorder="1"/>
    <xf numFmtId="2" fontId="8" fillId="0" borderId="20" xfId="0" applyNumberFormat="1" applyFont="1" applyBorder="1"/>
    <xf numFmtId="2" fontId="8" fillId="0" borderId="23" xfId="0" applyNumberFormat="1" applyFont="1" applyBorder="1"/>
    <xf numFmtId="1" fontId="0" fillId="4" borderId="0" xfId="0" applyNumberFormat="1" applyFill="1"/>
    <xf numFmtId="1" fontId="8" fillId="0" borderId="48" xfId="1" applyNumberFormat="1" applyFont="1" applyBorder="1" applyAlignment="1">
      <alignment horizontal="left" vertical="center" wrapText="1"/>
    </xf>
    <xf numFmtId="1" fontId="8" fillId="4" borderId="0" xfId="1" applyNumberFormat="1" applyFont="1" applyFill="1" applyAlignment="1" applyProtection="1">
      <alignment horizontal="right"/>
      <protection locked="0"/>
    </xf>
    <xf numFmtId="0" fontId="8" fillId="0" borderId="35" xfId="0" applyFont="1" applyBorder="1"/>
    <xf numFmtId="0" fontId="5" fillId="0" borderId="109" xfId="0" applyFont="1" applyBorder="1"/>
    <xf numFmtId="1" fontId="5" fillId="4" borderId="0" xfId="1" applyNumberFormat="1" applyFont="1" applyFill="1" applyAlignment="1" applyProtection="1">
      <alignment wrapText="1"/>
      <protection hidden="1"/>
    </xf>
    <xf numFmtId="0" fontId="0" fillId="4" borderId="0" xfId="0" applyFill="1"/>
    <xf numFmtId="1" fontId="8" fillId="0" borderId="59" xfId="1" applyNumberFormat="1" applyFont="1" applyBorder="1" applyAlignment="1">
      <alignment horizontal="center" vertical="center" wrapText="1"/>
    </xf>
    <xf numFmtId="1" fontId="8" fillId="4" borderId="19" xfId="1" applyNumberFormat="1" applyFont="1" applyFill="1" applyBorder="1" applyAlignment="1">
      <alignment horizontal="center" vertical="center" wrapText="1"/>
    </xf>
    <xf numFmtId="1" fontId="8" fillId="4" borderId="22" xfId="1" applyNumberFormat="1" applyFont="1" applyFill="1" applyBorder="1" applyAlignment="1">
      <alignment horizontal="center" vertical="center" wrapText="1"/>
    </xf>
    <xf numFmtId="1" fontId="8" fillId="4" borderId="63" xfId="1" applyNumberFormat="1" applyFont="1" applyFill="1" applyBorder="1" applyAlignment="1">
      <alignment horizontal="center" vertical="center" wrapText="1"/>
    </xf>
    <xf numFmtId="1" fontId="8" fillId="0" borderId="110" xfId="1" applyNumberFormat="1" applyFont="1" applyBorder="1" applyAlignment="1">
      <alignment wrapText="1"/>
    </xf>
    <xf numFmtId="1" fontId="8" fillId="5" borderId="3" xfId="1" applyNumberFormat="1" applyFont="1" applyFill="1" applyBorder="1" applyProtection="1">
      <protection locked="0"/>
    </xf>
    <xf numFmtId="1" fontId="8" fillId="4" borderId="24" xfId="1" applyNumberFormat="1" applyFont="1" applyFill="1" applyBorder="1" applyAlignment="1">
      <alignment horizontal="center" wrapText="1"/>
    </xf>
    <xf numFmtId="1" fontId="8" fillId="4" borderId="19" xfId="1" applyNumberFormat="1" applyFont="1" applyFill="1" applyBorder="1" applyAlignment="1">
      <alignment horizontal="right"/>
    </xf>
    <xf numFmtId="1" fontId="8" fillId="4" borderId="63" xfId="1" applyNumberFormat="1" applyFont="1" applyFill="1" applyBorder="1" applyAlignment="1">
      <alignment horizontal="right"/>
    </xf>
    <xf numFmtId="1" fontId="8" fillId="0" borderId="111" xfId="0" applyNumberFormat="1" applyFont="1" applyBorder="1" applyAlignment="1">
      <alignment horizontal="center" vertical="center" wrapText="1"/>
    </xf>
    <xf numFmtId="1" fontId="8" fillId="0" borderId="112" xfId="0" applyNumberFormat="1" applyFont="1" applyBorder="1" applyAlignment="1">
      <alignment horizontal="center" vertical="center" wrapText="1"/>
    </xf>
    <xf numFmtId="1" fontId="8" fillId="0" borderId="113" xfId="0" applyNumberFormat="1" applyFont="1" applyBorder="1" applyAlignment="1">
      <alignment horizontal="center" vertical="center" wrapText="1"/>
    </xf>
    <xf numFmtId="1" fontId="8" fillId="0" borderId="114" xfId="0" applyNumberFormat="1" applyFont="1" applyBorder="1"/>
    <xf numFmtId="1" fontId="8" fillId="0" borderId="115" xfId="1" applyNumberFormat="1" applyFont="1" applyBorder="1"/>
    <xf numFmtId="1" fontId="8" fillId="5" borderId="116" xfId="1" applyNumberFormat="1" applyFont="1" applyFill="1" applyBorder="1" applyProtection="1">
      <protection locked="0"/>
    </xf>
    <xf numFmtId="1" fontId="8" fillId="5" borderId="117" xfId="1" applyNumberFormat="1" applyFont="1" applyFill="1" applyBorder="1" applyProtection="1">
      <protection locked="0"/>
    </xf>
    <xf numFmtId="1" fontId="8" fillId="5" borderId="118" xfId="1" applyNumberFormat="1" applyFont="1" applyFill="1" applyBorder="1" applyProtection="1">
      <protection locked="0"/>
    </xf>
    <xf numFmtId="1" fontId="8" fillId="13" borderId="119" xfId="1" applyNumberFormat="1" applyFont="1" applyFill="1" applyBorder="1"/>
    <xf numFmtId="1" fontId="8" fillId="13" borderId="68" xfId="1" applyNumberFormat="1" applyFont="1" applyFill="1" applyBorder="1"/>
    <xf numFmtId="1" fontId="8" fillId="0" borderId="120" xfId="0" applyNumberFormat="1" applyFont="1" applyBorder="1"/>
    <xf numFmtId="1" fontId="8" fillId="13" borderId="121" xfId="1" applyNumberFormat="1" applyFont="1" applyFill="1" applyBorder="1"/>
    <xf numFmtId="1" fontId="8" fillId="4" borderId="21" xfId="1" applyNumberFormat="1" applyFont="1" applyFill="1" applyBorder="1" applyAlignment="1">
      <alignment horizontal="right"/>
    </xf>
    <xf numFmtId="1" fontId="8" fillId="4" borderId="63" xfId="1" applyNumberFormat="1" applyFont="1" applyFill="1" applyBorder="1" applyAlignment="1">
      <alignment horizontal="center"/>
    </xf>
    <xf numFmtId="1" fontId="8" fillId="4" borderId="122" xfId="1" applyNumberFormat="1" applyFont="1" applyFill="1" applyBorder="1"/>
    <xf numFmtId="1" fontId="8" fillId="4" borderId="82" xfId="1" applyNumberFormat="1" applyFont="1" applyFill="1" applyBorder="1" applyAlignment="1">
      <alignment horizontal="right"/>
    </xf>
    <xf numFmtId="1" fontId="0" fillId="14" borderId="0" xfId="0" applyNumberFormat="1" applyFill="1"/>
    <xf numFmtId="0" fontId="0" fillId="14" borderId="0" xfId="0" applyFill="1"/>
    <xf numFmtId="2" fontId="8" fillId="2" borderId="26" xfId="2" applyNumberFormat="1" applyFont="1" applyBorder="1" applyAlignment="1" applyProtection="1">
      <alignment horizontal="right" vertical="center"/>
      <protection locked="0"/>
    </xf>
    <xf numFmtId="164" fontId="8" fillId="2" borderId="26" xfId="4" applyFont="1" applyFill="1" applyBorder="1" applyAlignment="1" applyProtection="1">
      <alignment horizontal="right" vertical="center"/>
      <protection locked="0"/>
    </xf>
    <xf numFmtId="164" fontId="8" fillId="0" borderId="67" xfId="4" applyFont="1" applyBorder="1"/>
    <xf numFmtId="164" fontId="8" fillId="0" borderId="72" xfId="4" applyFont="1" applyBorder="1"/>
    <xf numFmtId="164" fontId="8" fillId="0" borderId="48" xfId="4" applyFont="1" applyBorder="1"/>
    <xf numFmtId="164" fontId="8" fillId="0" borderId="64" xfId="4" applyFont="1" applyBorder="1"/>
    <xf numFmtId="164" fontId="8" fillId="0" borderId="24" xfId="4" applyFont="1" applyBorder="1"/>
    <xf numFmtId="1" fontId="8" fillId="5" borderId="123" xfId="1" applyNumberFormat="1" applyFont="1" applyFill="1" applyBorder="1" applyAlignment="1" applyProtection="1">
      <alignment horizontal="right"/>
      <protection locked="0"/>
    </xf>
    <xf numFmtId="1" fontId="8" fillId="8" borderId="123" xfId="1" applyNumberFormat="1" applyFont="1" applyFill="1" applyBorder="1" applyAlignment="1">
      <alignment horizontal="right"/>
    </xf>
    <xf numFmtId="2" fontId="8" fillId="3" borderId="124" xfId="0" applyNumberFormat="1" applyFont="1" applyFill="1" applyBorder="1" applyAlignment="1">
      <alignment horizontal="right" vertical="center"/>
    </xf>
    <xf numFmtId="2" fontId="8" fillId="3" borderId="125" xfId="0" applyNumberFormat="1" applyFont="1" applyFill="1" applyBorder="1" applyAlignment="1">
      <alignment horizontal="right" vertical="center"/>
    </xf>
    <xf numFmtId="1" fontId="8" fillId="0" borderId="126" xfId="1" applyNumberFormat="1" applyFont="1" applyBorder="1"/>
    <xf numFmtId="1" fontId="8" fillId="0" borderId="127" xfId="1" applyNumberFormat="1" applyFont="1" applyBorder="1"/>
    <xf numFmtId="1" fontId="8" fillId="5" borderId="128" xfId="1" applyNumberFormat="1" applyFont="1" applyFill="1" applyBorder="1" applyProtection="1">
      <protection locked="0"/>
    </xf>
    <xf numFmtId="1" fontId="8" fillId="5" borderId="129" xfId="1" applyNumberFormat="1" applyFont="1" applyFill="1" applyBorder="1" applyProtection="1">
      <protection locked="0"/>
    </xf>
    <xf numFmtId="0" fontId="8" fillId="0" borderId="127" xfId="0" applyFont="1" applyBorder="1" applyAlignment="1">
      <alignment vertical="center" wrapText="1"/>
    </xf>
    <xf numFmtId="1" fontId="8" fillId="0" borderId="127" xfId="0" applyNumberFormat="1" applyFont="1" applyBorder="1" applyAlignment="1">
      <alignment horizontal="right"/>
    </xf>
    <xf numFmtId="1" fontId="8" fillId="5" borderId="124" xfId="0" applyNumberFormat="1" applyFont="1" applyFill="1" applyBorder="1" applyProtection="1">
      <protection locked="0"/>
    </xf>
    <xf numFmtId="1" fontId="8" fillId="5" borderId="125" xfId="0" applyNumberFormat="1" applyFont="1" applyFill="1" applyBorder="1" applyProtection="1">
      <protection locked="0"/>
    </xf>
    <xf numFmtId="1" fontId="8" fillId="5" borderId="131" xfId="0" applyNumberFormat="1" applyFont="1" applyFill="1" applyBorder="1" applyProtection="1">
      <protection locked="0"/>
    </xf>
    <xf numFmtId="1" fontId="8" fillId="0" borderId="124" xfId="0" applyNumberFormat="1" applyFont="1" applyBorder="1"/>
    <xf numFmtId="1" fontId="8" fillId="4" borderId="127" xfId="0" applyNumberFormat="1" applyFont="1" applyFill="1" applyBorder="1"/>
    <xf numFmtId="1" fontId="8" fillId="5" borderId="132" xfId="0" applyNumberFormat="1" applyFont="1" applyFill="1" applyBorder="1" applyProtection="1">
      <protection locked="0"/>
    </xf>
    <xf numFmtId="1" fontId="8" fillId="5" borderId="133" xfId="0" applyNumberFormat="1" applyFont="1" applyFill="1" applyBorder="1" applyProtection="1">
      <protection locked="0"/>
    </xf>
    <xf numFmtId="1" fontId="8" fillId="5" borderId="134" xfId="0" applyNumberFormat="1" applyFont="1" applyFill="1" applyBorder="1" applyProtection="1">
      <protection locked="0"/>
    </xf>
    <xf numFmtId="1" fontId="8" fillId="5" borderId="127" xfId="0" applyNumberFormat="1" applyFont="1" applyFill="1" applyBorder="1" applyProtection="1">
      <protection locked="0"/>
    </xf>
    <xf numFmtId="1" fontId="8" fillId="5" borderId="130" xfId="0" applyNumberFormat="1" applyFont="1" applyFill="1" applyBorder="1" applyProtection="1">
      <protection locked="0"/>
    </xf>
    <xf numFmtId="1" fontId="8" fillId="5" borderId="135" xfId="0" applyNumberFormat="1" applyFont="1" applyFill="1" applyBorder="1" applyProtection="1">
      <protection locked="0"/>
    </xf>
    <xf numFmtId="1" fontId="8" fillId="5" borderId="136" xfId="0" applyNumberFormat="1" applyFont="1" applyFill="1" applyBorder="1" applyProtection="1">
      <protection locked="0"/>
    </xf>
    <xf numFmtId="1" fontId="8" fillId="5" borderId="137" xfId="0" applyNumberFormat="1" applyFont="1" applyFill="1" applyBorder="1" applyProtection="1">
      <protection locked="0"/>
    </xf>
    <xf numFmtId="1" fontId="8" fillId="5" borderId="138" xfId="0" applyNumberFormat="1" applyFont="1" applyFill="1" applyBorder="1" applyProtection="1">
      <protection locked="0"/>
    </xf>
    <xf numFmtId="1" fontId="8" fillId="0" borderId="126" xfId="1" applyNumberFormat="1" applyFont="1" applyBorder="1" applyAlignment="1">
      <alignment wrapText="1"/>
    </xf>
    <xf numFmtId="1" fontId="8" fillId="0" borderId="127" xfId="1" applyNumberFormat="1" applyFont="1" applyBorder="1" applyAlignment="1">
      <alignment horizontal="right"/>
    </xf>
    <xf numFmtId="1" fontId="8" fillId="5" borderId="124" xfId="1" applyNumberFormat="1" applyFont="1" applyFill="1" applyBorder="1" applyAlignment="1" applyProtection="1">
      <alignment horizontal="right"/>
      <protection locked="0"/>
    </xf>
    <xf numFmtId="1" fontId="8" fillId="5" borderId="128" xfId="1" applyNumberFormat="1" applyFont="1" applyFill="1" applyBorder="1" applyAlignment="1" applyProtection="1">
      <alignment horizontal="right"/>
      <protection locked="0"/>
    </xf>
    <xf numFmtId="1" fontId="8" fillId="5" borderId="130" xfId="1" applyNumberFormat="1" applyFont="1" applyFill="1" applyBorder="1" applyAlignment="1" applyProtection="1">
      <alignment horizontal="right"/>
      <protection locked="0"/>
    </xf>
    <xf numFmtId="1" fontId="8" fillId="0" borderId="127" xfId="1" applyNumberFormat="1" applyFont="1" applyBorder="1" applyAlignment="1">
      <alignment wrapText="1"/>
    </xf>
    <xf numFmtId="1" fontId="8" fillId="0" borderId="127" xfId="0" applyNumberFormat="1" applyFont="1" applyBorder="1" applyAlignment="1">
      <alignment horizontal="left"/>
    </xf>
    <xf numFmtId="1" fontId="8" fillId="0" borderId="127" xfId="0" applyNumberFormat="1" applyFont="1" applyBorder="1"/>
    <xf numFmtId="1" fontId="8" fillId="5" borderId="128" xfId="0" applyNumberFormat="1" applyFont="1" applyFill="1" applyBorder="1" applyProtection="1">
      <protection locked="0"/>
    </xf>
    <xf numFmtId="1" fontId="8" fillId="5" borderId="139" xfId="0" applyNumberFormat="1" applyFont="1" applyFill="1" applyBorder="1" applyProtection="1">
      <protection locked="0"/>
    </xf>
    <xf numFmtId="1" fontId="8" fillId="0" borderId="127" xfId="1" applyNumberFormat="1" applyFont="1" applyBorder="1" applyAlignment="1">
      <alignment horizontal="left" vertical="center" wrapText="1"/>
    </xf>
    <xf numFmtId="2" fontId="8" fillId="5" borderId="127" xfId="1" applyNumberFormat="1" applyFont="1" applyFill="1" applyBorder="1" applyAlignment="1" applyProtection="1">
      <alignment horizontal="right"/>
      <protection locked="0"/>
    </xf>
    <xf numFmtId="2" fontId="8" fillId="5" borderId="125" xfId="1" applyNumberFormat="1" applyFont="1" applyFill="1" applyBorder="1" applyAlignment="1" applyProtection="1">
      <alignment horizontal="right"/>
      <protection locked="0"/>
    </xf>
    <xf numFmtId="2" fontId="8" fillId="5" borderId="128" xfId="1" applyNumberFormat="1" applyFont="1" applyFill="1" applyBorder="1" applyAlignment="1" applyProtection="1">
      <alignment horizontal="right"/>
      <protection locked="0"/>
    </xf>
    <xf numFmtId="2" fontId="8" fillId="5" borderId="129" xfId="1" applyNumberFormat="1" applyFont="1" applyFill="1" applyBorder="1" applyAlignment="1" applyProtection="1">
      <alignment horizontal="right"/>
      <protection locked="0"/>
    </xf>
    <xf numFmtId="1" fontId="8" fillId="8" borderId="140" xfId="1" applyNumberFormat="1" applyFont="1" applyFill="1" applyBorder="1" applyAlignment="1">
      <alignment horizontal="right"/>
    </xf>
    <xf numFmtId="1" fontId="8" fillId="5" borderId="140" xfId="1" applyNumberFormat="1" applyFont="1" applyFill="1" applyBorder="1" applyProtection="1">
      <protection locked="0"/>
    </xf>
    <xf numFmtId="1" fontId="8" fillId="5" borderId="141" xfId="0" applyNumberFormat="1" applyFont="1" applyFill="1" applyBorder="1" applyProtection="1">
      <protection locked="0"/>
    </xf>
    <xf numFmtId="1" fontId="8" fillId="5" borderId="140" xfId="0" applyNumberFormat="1" applyFont="1" applyFill="1" applyBorder="1" applyProtection="1">
      <protection locked="0"/>
    </xf>
    <xf numFmtId="1" fontId="8" fillId="5" borderId="140" xfId="1" applyNumberFormat="1" applyFont="1" applyFill="1" applyBorder="1" applyAlignment="1" applyProtection="1">
      <alignment horizontal="right"/>
      <protection locked="0"/>
    </xf>
    <xf numFmtId="1" fontId="8" fillId="0" borderId="142" xfId="0" applyNumberFormat="1" applyFont="1" applyBorder="1"/>
    <xf numFmtId="1" fontId="8" fillId="0" borderId="143" xfId="0" applyNumberFormat="1" applyFont="1" applyBorder="1"/>
    <xf numFmtId="1" fontId="8" fillId="5" borderId="144" xfId="0" applyNumberFormat="1" applyFont="1" applyFill="1" applyBorder="1" applyProtection="1">
      <protection locked="0"/>
    </xf>
    <xf numFmtId="1" fontId="8" fillId="3" borderId="145" xfId="0" applyNumberFormat="1" applyFont="1" applyFill="1" applyBorder="1" applyAlignment="1">
      <alignment horizontal="center" vertical="center" wrapText="1"/>
    </xf>
    <xf numFmtId="2" fontId="8" fillId="3" borderId="145" xfId="0" applyNumberFormat="1" applyFont="1" applyFill="1" applyBorder="1" applyAlignment="1">
      <alignment horizontal="right" vertical="center"/>
    </xf>
    <xf numFmtId="1" fontId="8" fillId="5" borderId="157" xfId="1" applyNumberFormat="1" applyFont="1" applyFill="1" applyBorder="1" applyAlignment="1" applyProtection="1">
      <alignment horizontal="right"/>
      <protection locked="0"/>
    </xf>
    <xf numFmtId="1" fontId="8" fillId="5" borderId="157" xfId="1" applyNumberFormat="1" applyFont="1" applyFill="1" applyBorder="1" applyProtection="1">
      <protection locked="0"/>
    </xf>
    <xf numFmtId="1" fontId="8" fillId="5" borderId="158" xfId="1" applyNumberFormat="1" applyFont="1" applyFill="1" applyBorder="1" applyProtection="1">
      <protection locked="0"/>
    </xf>
    <xf numFmtId="1" fontId="8" fillId="0" borderId="165" xfId="0" applyNumberFormat="1" applyFont="1" applyBorder="1"/>
    <xf numFmtId="1" fontId="8" fillId="5" borderId="166" xfId="1" applyNumberFormat="1" applyFont="1" applyFill="1" applyBorder="1" applyProtection="1">
      <protection locked="0"/>
    </xf>
    <xf numFmtId="1" fontId="8" fillId="13" borderId="167" xfId="1" applyNumberFormat="1" applyFont="1" applyFill="1" applyBorder="1"/>
    <xf numFmtId="1" fontId="5" fillId="4" borderId="143" xfId="1" applyNumberFormat="1" applyFont="1" applyFill="1" applyBorder="1"/>
    <xf numFmtId="1" fontId="8" fillId="3" borderId="154" xfId="0" applyNumberFormat="1" applyFont="1" applyFill="1" applyBorder="1" applyAlignment="1">
      <alignment horizontal="center" vertical="center" wrapText="1"/>
    </xf>
    <xf numFmtId="1" fontId="8" fillId="3" borderId="153" xfId="0" applyNumberFormat="1" applyFont="1" applyFill="1" applyBorder="1" applyAlignment="1">
      <alignment horizontal="center" vertical="center" wrapText="1"/>
    </xf>
    <xf numFmtId="1" fontId="8" fillId="3" borderId="152" xfId="0" applyNumberFormat="1" applyFont="1" applyFill="1" applyBorder="1" applyAlignment="1">
      <alignment horizontal="center" vertical="center" wrapText="1"/>
    </xf>
    <xf numFmtId="1" fontId="8" fillId="3" borderId="156" xfId="0" applyNumberFormat="1" applyFont="1" applyFill="1" applyBorder="1" applyAlignment="1">
      <alignment horizontal="center" vertical="center" wrapText="1"/>
    </xf>
    <xf numFmtId="1" fontId="8" fillId="3" borderId="147" xfId="0" applyNumberFormat="1" applyFont="1" applyFill="1" applyBorder="1" applyAlignment="1">
      <alignment horizontal="center" vertical="center" wrapText="1"/>
    </xf>
    <xf numFmtId="1" fontId="8" fillId="3" borderId="155" xfId="0" applyNumberFormat="1" applyFont="1" applyFill="1" applyBorder="1" applyAlignment="1">
      <alignment horizontal="center" vertical="center"/>
    </xf>
    <xf numFmtId="1" fontId="8" fillId="3" borderId="154" xfId="0" applyNumberFormat="1" applyFont="1" applyFill="1" applyBorder="1" applyAlignment="1">
      <alignment horizontal="right" vertical="center"/>
    </xf>
    <xf numFmtId="2" fontId="8" fillId="3" borderId="156" xfId="0" applyNumberFormat="1" applyFont="1" applyFill="1" applyBorder="1" applyAlignment="1">
      <alignment horizontal="right" vertical="center"/>
    </xf>
    <xf numFmtId="2" fontId="8" fillId="3" borderId="153" xfId="0" applyNumberFormat="1" applyFont="1" applyFill="1" applyBorder="1" applyAlignment="1">
      <alignment horizontal="right" vertical="center"/>
    </xf>
    <xf numFmtId="2" fontId="8" fillId="3" borderId="154" xfId="0" applyNumberFormat="1" applyFont="1" applyFill="1" applyBorder="1" applyAlignment="1">
      <alignment horizontal="right" vertical="center"/>
    </xf>
    <xf numFmtId="2" fontId="8" fillId="3" borderId="152" xfId="0" applyNumberFormat="1" applyFont="1" applyFill="1" applyBorder="1" applyAlignment="1">
      <alignment horizontal="right" vertical="center"/>
    </xf>
    <xf numFmtId="2" fontId="8" fillId="3" borderId="147" xfId="0" applyNumberFormat="1" applyFont="1" applyFill="1" applyBorder="1" applyAlignment="1">
      <alignment horizontal="right" vertical="center"/>
    </xf>
    <xf numFmtId="1" fontId="8" fillId="3" borderId="165" xfId="0" applyNumberFormat="1" applyFont="1" applyFill="1" applyBorder="1" applyAlignment="1">
      <alignment horizontal="left" vertical="center"/>
    </xf>
    <xf numFmtId="2" fontId="8" fillId="3" borderId="157" xfId="0" applyNumberFormat="1" applyFont="1" applyFill="1" applyBorder="1" applyAlignment="1">
      <alignment horizontal="right" vertical="center"/>
    </xf>
    <xf numFmtId="2" fontId="8" fillId="2" borderId="169" xfId="2" applyNumberFormat="1" applyFont="1" applyBorder="1" applyAlignment="1" applyProtection="1">
      <alignment horizontal="right" vertical="center"/>
      <protection locked="0"/>
    </xf>
    <xf numFmtId="2" fontId="8" fillId="2" borderId="170" xfId="2" applyNumberFormat="1" applyFont="1" applyBorder="1" applyAlignment="1" applyProtection="1">
      <alignment horizontal="right" vertical="center"/>
      <protection locked="0"/>
    </xf>
    <xf numFmtId="2" fontId="8" fillId="2" borderId="171" xfId="2" applyNumberFormat="1" applyFont="1" applyBorder="1" applyAlignment="1" applyProtection="1">
      <alignment horizontal="right" vertical="center"/>
      <protection locked="0"/>
    </xf>
    <xf numFmtId="2" fontId="8" fillId="2" borderId="172" xfId="2" applyNumberFormat="1" applyFont="1" applyBorder="1" applyAlignment="1" applyProtection="1">
      <alignment horizontal="right" vertical="center"/>
      <protection locked="0"/>
    </xf>
    <xf numFmtId="2" fontId="8" fillId="2" borderId="173" xfId="2" applyNumberFormat="1" applyFont="1" applyBorder="1" applyAlignment="1" applyProtection="1">
      <alignment horizontal="right" vertical="center"/>
      <protection locked="0"/>
    </xf>
    <xf numFmtId="1" fontId="8" fillId="3" borderId="159" xfId="0" applyNumberFormat="1" applyFont="1" applyFill="1" applyBorder="1" applyAlignment="1">
      <alignment horizontal="left" vertical="center"/>
    </xf>
    <xf numFmtId="2" fontId="8" fillId="3" borderId="174" xfId="0" applyNumberFormat="1" applyFont="1" applyFill="1" applyBorder="1" applyAlignment="1">
      <alignment horizontal="right" vertical="center"/>
    </xf>
    <xf numFmtId="2" fontId="8" fillId="2" borderId="175" xfId="2" applyNumberFormat="1" applyFont="1" applyBorder="1" applyAlignment="1" applyProtection="1">
      <alignment horizontal="right" vertical="center"/>
      <protection locked="0"/>
    </xf>
    <xf numFmtId="2" fontId="8" fillId="2" borderId="176" xfId="2" applyNumberFormat="1" applyFont="1" applyBorder="1" applyAlignment="1" applyProtection="1">
      <alignment horizontal="right" vertical="center"/>
      <protection locked="0"/>
    </xf>
    <xf numFmtId="2" fontId="8" fillId="2" borderId="177" xfId="2" applyNumberFormat="1" applyFont="1" applyBorder="1" applyAlignment="1" applyProtection="1">
      <alignment horizontal="right" vertical="center"/>
      <protection locked="0"/>
    </xf>
    <xf numFmtId="2" fontId="8" fillId="3" borderId="160" xfId="0" applyNumberFormat="1" applyFont="1" applyFill="1" applyBorder="1" applyAlignment="1">
      <alignment horizontal="right" vertical="center"/>
    </xf>
    <xf numFmtId="1" fontId="8" fillId="4" borderId="159" xfId="0" applyNumberFormat="1" applyFont="1" applyFill="1" applyBorder="1" applyAlignment="1">
      <alignment horizontal="left" vertical="center"/>
    </xf>
    <xf numFmtId="2" fontId="8" fillId="2" borderId="178" xfId="2" applyNumberFormat="1" applyFont="1" applyBorder="1" applyAlignment="1" applyProtection="1">
      <alignment horizontal="right" vertical="center"/>
      <protection locked="0"/>
    </xf>
    <xf numFmtId="2" fontId="8" fillId="2" borderId="179" xfId="2" applyNumberFormat="1" applyFont="1" applyBorder="1" applyAlignment="1" applyProtection="1">
      <alignment horizontal="right" vertical="center"/>
      <protection locked="0"/>
    </xf>
    <xf numFmtId="2" fontId="8" fillId="2" borderId="180" xfId="2" applyNumberFormat="1" applyFont="1" applyBorder="1" applyAlignment="1" applyProtection="1">
      <alignment horizontal="right" vertical="center"/>
      <protection locked="0"/>
    </xf>
    <xf numFmtId="1" fontId="8" fillId="3" borderId="161" xfId="1" applyNumberFormat="1" applyFont="1" applyFill="1" applyBorder="1" applyAlignment="1">
      <alignment horizontal="left" vertical="center"/>
    </xf>
    <xf numFmtId="1" fontId="8" fillId="2" borderId="181" xfId="2" applyNumberFormat="1" applyFont="1" applyBorder="1" applyAlignment="1" applyProtection="1">
      <alignment horizontal="right" vertical="center"/>
      <protection locked="0"/>
    </xf>
    <xf numFmtId="2" fontId="8" fillId="2" borderId="182" xfId="2" applyNumberFormat="1" applyFont="1" applyBorder="1" applyAlignment="1" applyProtection="1">
      <alignment horizontal="right" vertical="center"/>
      <protection locked="0"/>
    </xf>
    <xf numFmtId="2" fontId="8" fillId="2" borderId="183" xfId="2" applyNumberFormat="1" applyFont="1" applyBorder="1" applyAlignment="1" applyProtection="1">
      <alignment horizontal="right" vertical="center"/>
      <protection locked="0"/>
    </xf>
    <xf numFmtId="2" fontId="8" fillId="3" borderId="162" xfId="0" applyNumberFormat="1" applyFont="1" applyFill="1" applyBorder="1" applyAlignment="1">
      <alignment horizontal="right" vertical="center"/>
    </xf>
    <xf numFmtId="2" fontId="8" fillId="2" borderId="184" xfId="2" applyNumberFormat="1" applyFont="1" applyBorder="1" applyAlignment="1" applyProtection="1">
      <alignment horizontal="right" vertical="center"/>
      <protection locked="0"/>
    </xf>
    <xf numFmtId="2" fontId="8" fillId="2" borderId="185" xfId="2" applyNumberFormat="1" applyFont="1" applyBorder="1" applyAlignment="1" applyProtection="1">
      <alignment horizontal="right" vertical="center"/>
      <protection locked="0"/>
    </xf>
    <xf numFmtId="2" fontId="8" fillId="2" borderId="186" xfId="2" applyNumberFormat="1" applyFont="1" applyBorder="1" applyAlignment="1" applyProtection="1">
      <alignment horizontal="right" vertical="center"/>
      <protection locked="0"/>
    </xf>
    <xf numFmtId="2" fontId="8" fillId="2" borderId="168" xfId="2" applyNumberFormat="1" applyFont="1" applyBorder="1" applyAlignment="1" applyProtection="1">
      <alignment horizontal="right" vertical="center"/>
      <protection locked="0"/>
    </xf>
    <xf numFmtId="1" fontId="6" fillId="0" borderId="187" xfId="1" applyNumberFormat="1" applyFont="1" applyBorder="1" applyProtection="1">
      <protection hidden="1"/>
    </xf>
    <xf numFmtId="1" fontId="8" fillId="0" borderId="188" xfId="1" applyNumberFormat="1" applyFont="1" applyBorder="1" applyAlignment="1">
      <alignment horizontal="center" vertical="center" wrapText="1"/>
    </xf>
    <xf numFmtId="1" fontId="8" fillId="0" borderId="189" xfId="1" applyNumberFormat="1" applyFont="1" applyBorder="1" applyAlignment="1">
      <alignment horizontal="center" vertical="center" wrapText="1"/>
    </xf>
    <xf numFmtId="1" fontId="8" fillId="0" borderId="190" xfId="1" applyNumberFormat="1" applyFont="1" applyBorder="1" applyAlignment="1">
      <alignment horizontal="center" vertical="center" wrapText="1"/>
    </xf>
    <xf numFmtId="1" fontId="8" fillId="0" borderId="191" xfId="1" applyNumberFormat="1" applyFont="1" applyBorder="1" applyAlignment="1">
      <alignment horizontal="center" vertical="center" wrapText="1"/>
    </xf>
    <xf numFmtId="1" fontId="8" fillId="0" borderId="192" xfId="1" applyNumberFormat="1" applyFont="1" applyBorder="1"/>
    <xf numFmtId="1" fontId="8" fillId="0" borderId="193" xfId="1" applyNumberFormat="1" applyFont="1" applyBorder="1"/>
    <xf numFmtId="1" fontId="8" fillId="5" borderId="194" xfId="1" applyNumberFormat="1" applyFont="1" applyFill="1" applyBorder="1" applyProtection="1">
      <protection locked="0"/>
    </xf>
    <xf numFmtId="1" fontId="8" fillId="5" borderId="195" xfId="1" applyNumberFormat="1" applyFont="1" applyFill="1" applyBorder="1" applyProtection="1">
      <protection locked="0"/>
    </xf>
    <xf numFmtId="1" fontId="8" fillId="0" borderId="161" xfId="1" applyNumberFormat="1" applyFont="1" applyBorder="1"/>
    <xf numFmtId="1" fontId="6" fillId="0" borderId="196" xfId="1" applyNumberFormat="1" applyFont="1" applyBorder="1"/>
    <xf numFmtId="1" fontId="6" fillId="0" borderId="197" xfId="1" applyNumberFormat="1" applyFont="1" applyBorder="1"/>
    <xf numFmtId="1" fontId="6" fillId="0" borderId="198" xfId="1" applyNumberFormat="1" applyFont="1" applyBorder="1"/>
    <xf numFmtId="1" fontId="8" fillId="0" borderId="199" xfId="1" applyNumberFormat="1" applyFont="1" applyBorder="1" applyAlignment="1">
      <alignment horizontal="center" vertical="center" wrapText="1"/>
    </xf>
    <xf numFmtId="1" fontId="8" fillId="0" borderId="201" xfId="1" applyNumberFormat="1" applyFont="1" applyBorder="1" applyAlignment="1">
      <alignment horizontal="center" vertical="center" wrapText="1"/>
    </xf>
    <xf numFmtId="1" fontId="8" fillId="0" borderId="202" xfId="1" applyNumberFormat="1" applyFont="1" applyBorder="1" applyAlignment="1">
      <alignment horizontal="center" vertical="center" wrapText="1"/>
    </xf>
    <xf numFmtId="1" fontId="8" fillId="0" borderId="205" xfId="1" applyNumberFormat="1" applyFont="1" applyBorder="1" applyAlignment="1">
      <alignment horizontal="center" vertical="center" wrapText="1"/>
    </xf>
    <xf numFmtId="1" fontId="8" fillId="0" borderId="206" xfId="1" applyNumberFormat="1" applyFont="1" applyBorder="1" applyAlignment="1">
      <alignment horizontal="center" vertical="center" wrapText="1"/>
    </xf>
    <xf numFmtId="1" fontId="8" fillId="0" borderId="207" xfId="1" applyNumberFormat="1" applyFont="1" applyBorder="1" applyAlignment="1">
      <alignment horizontal="center" vertical="center" wrapText="1"/>
    </xf>
    <xf numFmtId="1" fontId="8" fillId="0" borderId="204" xfId="1" applyNumberFormat="1" applyFont="1" applyBorder="1" applyAlignment="1">
      <alignment horizontal="center" vertical="center" wrapText="1"/>
    </xf>
    <xf numFmtId="1" fontId="8" fillId="0" borderId="208" xfId="1" applyNumberFormat="1" applyFont="1" applyBorder="1" applyAlignment="1">
      <alignment horizontal="center" vertical="center" wrapText="1"/>
    </xf>
    <xf numFmtId="1" fontId="12" fillId="0" borderId="208" xfId="1" applyNumberFormat="1" applyFont="1" applyBorder="1" applyAlignment="1">
      <alignment horizontal="center" vertical="center" wrapText="1"/>
    </xf>
    <xf numFmtId="1" fontId="8" fillId="0" borderId="209" xfId="1" applyNumberFormat="1" applyFont="1" applyBorder="1"/>
    <xf numFmtId="1" fontId="8" fillId="5" borderId="210" xfId="1" applyNumberFormat="1" applyFont="1" applyFill="1" applyBorder="1" applyAlignment="1" applyProtection="1">
      <alignment horizontal="right"/>
      <protection locked="0"/>
    </xf>
    <xf numFmtId="1" fontId="8" fillId="5" borderId="211" xfId="1" applyNumberFormat="1" applyFont="1" applyFill="1" applyBorder="1" applyAlignment="1" applyProtection="1">
      <alignment horizontal="right"/>
      <protection locked="0"/>
    </xf>
    <xf numFmtId="1" fontId="8" fillId="5" borderId="165" xfId="1" applyNumberFormat="1" applyFont="1" applyFill="1" applyBorder="1" applyAlignment="1" applyProtection="1">
      <alignment horizontal="right"/>
      <protection locked="0"/>
    </xf>
    <xf numFmtId="1" fontId="8" fillId="5" borderId="213" xfId="1" applyNumberFormat="1" applyFont="1" applyFill="1" applyBorder="1" applyAlignment="1" applyProtection="1">
      <alignment horizontal="right"/>
      <protection locked="0"/>
    </xf>
    <xf numFmtId="1" fontId="8" fillId="5" borderId="194" xfId="1" applyNumberFormat="1" applyFont="1" applyFill="1" applyBorder="1" applyAlignment="1" applyProtection="1">
      <alignment horizontal="right"/>
      <protection locked="0"/>
    </xf>
    <xf numFmtId="1" fontId="8" fillId="5" borderId="214" xfId="1" applyNumberFormat="1" applyFont="1" applyFill="1" applyBorder="1" applyAlignment="1" applyProtection="1">
      <alignment horizontal="right"/>
      <protection locked="0"/>
    </xf>
    <xf numFmtId="1" fontId="8" fillId="8" borderId="165" xfId="1" applyNumberFormat="1" applyFont="1" applyFill="1" applyBorder="1" applyAlignment="1">
      <alignment horizontal="right"/>
    </xf>
    <xf numFmtId="1" fontId="8" fillId="0" borderId="215" xfId="1" applyNumberFormat="1" applyFont="1" applyBorder="1" applyAlignment="1">
      <alignment horizontal="left"/>
    </xf>
    <xf numFmtId="1" fontId="8" fillId="5" borderId="216" xfId="1" applyNumberFormat="1" applyFont="1" applyFill="1" applyBorder="1" applyAlignment="1" applyProtection="1">
      <alignment horizontal="right"/>
      <protection locked="0"/>
    </xf>
    <xf numFmtId="1" fontId="8" fillId="5" borderId="217" xfId="1" applyNumberFormat="1" applyFont="1" applyFill="1" applyBorder="1" applyAlignment="1" applyProtection="1">
      <alignment horizontal="right"/>
      <protection locked="0"/>
    </xf>
    <xf numFmtId="1" fontId="8" fillId="5" borderId="218" xfId="1" applyNumberFormat="1" applyFont="1" applyFill="1" applyBorder="1" applyAlignment="1" applyProtection="1">
      <alignment horizontal="right"/>
      <protection locked="0"/>
    </xf>
    <xf numFmtId="1" fontId="8" fillId="8" borderId="161" xfId="1" applyNumberFormat="1" applyFont="1" applyFill="1" applyBorder="1" applyAlignment="1">
      <alignment horizontal="right"/>
    </xf>
    <xf numFmtId="1" fontId="8" fillId="5" borderId="161" xfId="1" applyNumberFormat="1" applyFont="1" applyFill="1" applyBorder="1" applyAlignment="1" applyProtection="1">
      <alignment horizontal="right"/>
      <protection locked="0"/>
    </xf>
    <xf numFmtId="1" fontId="8" fillId="8" borderId="168" xfId="1" applyNumberFormat="1" applyFont="1" applyFill="1" applyBorder="1" applyAlignment="1">
      <alignment horizontal="right"/>
    </xf>
    <xf numFmtId="1" fontId="8" fillId="0" borderId="208" xfId="1" applyNumberFormat="1" applyFont="1" applyBorder="1"/>
    <xf numFmtId="1" fontId="8" fillId="5" borderId="208" xfId="1" applyNumberFormat="1" applyFont="1" applyFill="1" applyBorder="1" applyAlignment="1" applyProtection="1">
      <alignment horizontal="right"/>
      <protection locked="0"/>
    </xf>
    <xf numFmtId="1" fontId="5" fillId="0" borderId="219" xfId="1" applyNumberFormat="1" applyFont="1" applyBorder="1" applyProtection="1">
      <protection hidden="1"/>
    </xf>
    <xf numFmtId="1" fontId="6" fillId="0" borderId="219" xfId="1" applyNumberFormat="1" applyFont="1" applyBorder="1" applyProtection="1">
      <protection hidden="1"/>
    </xf>
    <xf numFmtId="1" fontId="8" fillId="0" borderId="215" xfId="1" applyNumberFormat="1" applyFont="1" applyBorder="1"/>
    <xf numFmtId="1" fontId="5" fillId="4" borderId="220" xfId="1" applyNumberFormat="1" applyFont="1" applyFill="1" applyBorder="1" applyProtection="1">
      <protection hidden="1"/>
    </xf>
    <xf numFmtId="1" fontId="6" fillId="0" borderId="220" xfId="1" applyNumberFormat="1" applyFont="1" applyBorder="1" applyProtection="1">
      <protection hidden="1"/>
    </xf>
    <xf numFmtId="1" fontId="8" fillId="0" borderId="165" xfId="1" applyNumberFormat="1" applyFont="1" applyBorder="1" applyAlignment="1">
      <alignment horizontal="right"/>
    </xf>
    <xf numFmtId="1" fontId="8" fillId="5" borderId="165" xfId="1" applyNumberFormat="1" applyFont="1" applyFill="1" applyBorder="1" applyProtection="1">
      <protection locked="0"/>
    </xf>
    <xf numFmtId="1" fontId="8" fillId="0" borderId="161" xfId="1" applyNumberFormat="1" applyFont="1" applyBorder="1" applyAlignment="1">
      <alignment horizontal="right"/>
    </xf>
    <xf numFmtId="1" fontId="8" fillId="5" borderId="161" xfId="1" applyNumberFormat="1" applyFont="1" applyFill="1" applyBorder="1" applyProtection="1">
      <protection locked="0"/>
    </xf>
    <xf numFmtId="1" fontId="5" fillId="0" borderId="220" xfId="1" applyNumberFormat="1" applyFont="1" applyBorder="1" applyProtection="1">
      <protection hidden="1"/>
    </xf>
    <xf numFmtId="1" fontId="6" fillId="0" borderId="221" xfId="1" applyNumberFormat="1" applyFont="1" applyBorder="1" applyProtection="1">
      <protection hidden="1"/>
    </xf>
    <xf numFmtId="1" fontId="8" fillId="0" borderId="208" xfId="0" applyNumberFormat="1" applyFont="1" applyBorder="1" applyAlignment="1">
      <alignment horizontal="center" vertical="center" wrapText="1"/>
    </xf>
    <xf numFmtId="1" fontId="8" fillId="0" borderId="222" xfId="1" applyNumberFormat="1" applyFont="1" applyBorder="1" applyAlignment="1">
      <alignment horizontal="center" vertical="center" wrapText="1"/>
    </xf>
    <xf numFmtId="1" fontId="8" fillId="5" borderId="223" xfId="1" applyNumberFormat="1" applyFont="1" applyFill="1" applyBorder="1" applyProtection="1">
      <protection locked="0"/>
    </xf>
    <xf numFmtId="0" fontId="8" fillId="0" borderId="224" xfId="0" applyFont="1" applyBorder="1" applyAlignment="1">
      <alignment vertical="center" wrapText="1"/>
    </xf>
    <xf numFmtId="1" fontId="8" fillId="0" borderId="224" xfId="0" applyNumberFormat="1" applyFont="1" applyBorder="1" applyAlignment="1">
      <alignment horizontal="right" vertical="center"/>
    </xf>
    <xf numFmtId="1" fontId="8" fillId="5" borderId="225" xfId="0" applyNumberFormat="1" applyFont="1" applyFill="1" applyBorder="1" applyProtection="1">
      <protection locked="0"/>
    </xf>
    <xf numFmtId="1" fontId="8" fillId="5" borderId="226" xfId="0" applyNumberFormat="1" applyFont="1" applyFill="1" applyBorder="1" applyProtection="1">
      <protection locked="0"/>
    </xf>
    <xf numFmtId="1" fontId="8" fillId="5" borderId="227" xfId="0" applyNumberFormat="1" applyFont="1" applyFill="1" applyBorder="1" applyProtection="1">
      <protection locked="0"/>
    </xf>
    <xf numFmtId="1" fontId="8" fillId="5" borderId="228" xfId="0" applyNumberFormat="1" applyFont="1" applyFill="1" applyBorder="1" applyProtection="1">
      <protection locked="0"/>
    </xf>
    <xf numFmtId="1" fontId="8" fillId="5" borderId="163" xfId="0" applyNumberFormat="1" applyFont="1" applyFill="1" applyBorder="1" applyProtection="1">
      <protection locked="0"/>
    </xf>
    <xf numFmtId="1" fontId="8" fillId="5" borderId="229" xfId="0" applyNumberFormat="1" applyFont="1" applyFill="1" applyBorder="1" applyProtection="1">
      <protection locked="0"/>
    </xf>
    <xf numFmtId="1" fontId="8" fillId="0" borderId="225" xfId="0" applyNumberFormat="1" applyFont="1" applyBorder="1"/>
    <xf numFmtId="1" fontId="8" fillId="4" borderId="224" xfId="0" applyNumberFormat="1" applyFont="1" applyFill="1" applyBorder="1"/>
    <xf numFmtId="1" fontId="8" fillId="5" borderId="231" xfId="0" applyNumberFormat="1" applyFont="1" applyFill="1" applyBorder="1" applyProtection="1">
      <protection locked="0"/>
    </xf>
    <xf numFmtId="1" fontId="8" fillId="5" borderId="232" xfId="0" applyNumberFormat="1" applyFont="1" applyFill="1" applyBorder="1" applyProtection="1">
      <protection locked="0"/>
    </xf>
    <xf numFmtId="1" fontId="8" fillId="5" borderId="233" xfId="0" applyNumberFormat="1" applyFont="1" applyFill="1" applyBorder="1" applyProtection="1">
      <protection locked="0"/>
    </xf>
    <xf numFmtId="1" fontId="8" fillId="5" borderId="224" xfId="0" applyNumberFormat="1" applyFont="1" applyFill="1" applyBorder="1" applyProtection="1">
      <protection locked="0"/>
    </xf>
    <xf numFmtId="1" fontId="8" fillId="5" borderId="234" xfId="0" applyNumberFormat="1" applyFont="1" applyFill="1" applyBorder="1" applyProtection="1">
      <protection locked="0"/>
    </xf>
    <xf numFmtId="1" fontId="8" fillId="0" borderId="228" xfId="0" applyNumberFormat="1" applyFont="1" applyBorder="1"/>
    <xf numFmtId="1" fontId="8" fillId="4" borderId="161" xfId="0" applyNumberFormat="1" applyFont="1" applyFill="1" applyBorder="1"/>
    <xf numFmtId="1" fontId="8" fillId="5" borderId="235" xfId="0" applyNumberFormat="1" applyFont="1" applyFill="1" applyBorder="1" applyProtection="1">
      <protection locked="0"/>
    </xf>
    <xf numFmtId="1" fontId="8" fillId="5" borderId="161" xfId="0" applyNumberFormat="1" applyFont="1" applyFill="1" applyBorder="1" applyProtection="1">
      <protection locked="0"/>
    </xf>
    <xf numFmtId="1" fontId="8" fillId="0" borderId="200" xfId="0" applyNumberFormat="1" applyFont="1" applyBorder="1" applyAlignment="1">
      <alignment horizontal="center"/>
    </xf>
    <xf numFmtId="1" fontId="8" fillId="0" borderId="204" xfId="0" applyNumberFormat="1" applyFont="1" applyBorder="1"/>
    <xf numFmtId="1" fontId="8" fillId="0" borderId="157" xfId="0" applyNumberFormat="1" applyFont="1" applyBorder="1"/>
    <xf numFmtId="1" fontId="8" fillId="5" borderId="236" xfId="0" applyNumberFormat="1" applyFont="1" applyFill="1" applyBorder="1" applyProtection="1">
      <protection locked="0"/>
    </xf>
    <xf numFmtId="1" fontId="8" fillId="5" borderId="237" xfId="0" applyNumberFormat="1" applyFont="1" applyFill="1" applyBorder="1" applyProtection="1">
      <protection locked="0"/>
    </xf>
    <xf numFmtId="1" fontId="8" fillId="5" borderId="238" xfId="0" applyNumberFormat="1" applyFont="1" applyFill="1" applyBorder="1" applyProtection="1">
      <protection locked="0"/>
    </xf>
    <xf numFmtId="1" fontId="8" fillId="5" borderId="239" xfId="0" applyNumberFormat="1" applyFont="1" applyFill="1" applyBorder="1" applyProtection="1">
      <protection locked="0"/>
    </xf>
    <xf numFmtId="1" fontId="8" fillId="5" borderId="240" xfId="0" applyNumberFormat="1" applyFont="1" applyFill="1" applyBorder="1" applyProtection="1">
      <protection locked="0"/>
    </xf>
    <xf numFmtId="1" fontId="8" fillId="5" borderId="241" xfId="0" applyNumberFormat="1" applyFont="1" applyFill="1" applyBorder="1" applyProtection="1">
      <protection locked="0"/>
    </xf>
    <xf numFmtId="1" fontId="8" fillId="5" borderId="242" xfId="0" applyNumberFormat="1" applyFont="1" applyFill="1" applyBorder="1" applyProtection="1">
      <protection locked="0"/>
    </xf>
    <xf numFmtId="1" fontId="8" fillId="5" borderId="243" xfId="0" applyNumberFormat="1" applyFont="1" applyFill="1" applyBorder="1" applyProtection="1">
      <protection locked="0"/>
    </xf>
    <xf numFmtId="1" fontId="6" fillId="0" borderId="246" xfId="1" applyNumberFormat="1" applyFont="1" applyBorder="1"/>
    <xf numFmtId="1" fontId="8" fillId="0" borderId="205" xfId="1" applyNumberFormat="1" applyFont="1" applyBorder="1" applyAlignment="1">
      <alignment horizontal="center" vertical="center"/>
    </xf>
    <xf numFmtId="1" fontId="8" fillId="0" borderId="206" xfId="3" applyNumberFormat="1" applyFont="1" applyBorder="1" applyAlignment="1">
      <alignment horizontal="center" vertical="center" wrapText="1"/>
    </xf>
    <xf numFmtId="1" fontId="8" fillId="0" borderId="206" xfId="3" applyNumberFormat="1" applyFont="1" applyBorder="1" applyAlignment="1">
      <alignment horizontal="center" vertical="center"/>
    </xf>
    <xf numFmtId="1" fontId="8" fillId="0" borderId="204" xfId="3" applyNumberFormat="1" applyFont="1" applyBorder="1" applyAlignment="1">
      <alignment horizontal="center" vertical="center"/>
    </xf>
    <xf numFmtId="1" fontId="8" fillId="0" borderId="208" xfId="1" applyNumberFormat="1" applyFont="1" applyBorder="1" applyAlignment="1">
      <alignment horizontal="right"/>
    </xf>
    <xf numFmtId="1" fontId="8" fillId="5" borderId="205" xfId="1" applyNumberFormat="1" applyFont="1" applyFill="1" applyBorder="1" applyAlignment="1" applyProtection="1">
      <alignment horizontal="right"/>
      <protection locked="0"/>
    </xf>
    <xf numFmtId="1" fontId="8" fillId="5" borderId="206" xfId="1" applyNumberFormat="1" applyFont="1" applyFill="1" applyBorder="1" applyAlignment="1" applyProtection="1">
      <alignment horizontal="right"/>
      <protection locked="0"/>
    </xf>
    <xf numFmtId="1" fontId="8" fillId="5" borderId="204" xfId="1" applyNumberFormat="1" applyFont="1" applyFill="1" applyBorder="1" applyAlignment="1" applyProtection="1">
      <alignment horizontal="right"/>
      <protection locked="0"/>
    </xf>
    <xf numFmtId="1" fontId="8" fillId="5" borderId="223" xfId="1" applyNumberFormat="1" applyFont="1" applyFill="1" applyBorder="1" applyAlignment="1" applyProtection="1">
      <alignment horizontal="right"/>
      <protection locked="0"/>
    </xf>
    <xf numFmtId="1" fontId="8" fillId="5" borderId="228" xfId="1" applyNumberFormat="1" applyFont="1" applyFill="1" applyBorder="1" applyAlignment="1" applyProtection="1">
      <alignment horizontal="right"/>
      <protection locked="0"/>
    </xf>
    <xf numFmtId="1" fontId="8" fillId="5" borderId="247" xfId="1" applyNumberFormat="1" applyFont="1" applyFill="1" applyBorder="1" applyAlignment="1" applyProtection="1">
      <alignment horizontal="right"/>
      <protection locked="0"/>
    </xf>
    <xf numFmtId="1" fontId="6" fillId="0" borderId="248" xfId="1" applyNumberFormat="1" applyFont="1" applyBorder="1" applyProtection="1">
      <protection hidden="1"/>
    </xf>
    <xf numFmtId="1" fontId="6" fillId="0" borderId="249" xfId="1" applyNumberFormat="1" applyFont="1" applyBorder="1"/>
    <xf numFmtId="1" fontId="8" fillId="0" borderId="250" xfId="1" applyNumberFormat="1" applyFont="1" applyBorder="1" applyAlignment="1">
      <alignment horizontal="center" vertical="center" wrapText="1"/>
    </xf>
    <xf numFmtId="1" fontId="8" fillId="0" borderId="251" xfId="1" applyNumberFormat="1" applyFont="1" applyBorder="1" applyAlignment="1">
      <alignment wrapText="1"/>
    </xf>
    <xf numFmtId="1" fontId="8" fillId="5" borderId="252" xfId="1" applyNumberFormat="1" applyFont="1" applyFill="1" applyBorder="1" applyAlignment="1" applyProtection="1">
      <alignment horizontal="right"/>
      <protection locked="0"/>
    </xf>
    <xf numFmtId="1" fontId="8" fillId="5" borderId="253" xfId="1" applyNumberFormat="1" applyFont="1" applyFill="1" applyBorder="1" applyAlignment="1" applyProtection="1">
      <alignment horizontal="right"/>
      <protection locked="0"/>
    </xf>
    <xf numFmtId="1" fontId="8" fillId="5" borderId="252" xfId="1" applyNumberFormat="1" applyFont="1" applyFill="1" applyBorder="1" applyProtection="1">
      <protection locked="0"/>
    </xf>
    <xf numFmtId="1" fontId="8" fillId="5" borderId="253" xfId="1" applyNumberFormat="1" applyFont="1" applyFill="1" applyBorder="1" applyProtection="1">
      <protection locked="0"/>
    </xf>
    <xf numFmtId="1" fontId="8" fillId="0" borderId="208" xfId="1" applyNumberFormat="1" applyFont="1" applyBorder="1" applyAlignment="1">
      <alignment horizontal="center" wrapText="1"/>
    </xf>
    <xf numFmtId="1" fontId="8" fillId="0" borderId="205" xfId="1" applyNumberFormat="1" applyFont="1" applyBorder="1" applyAlignment="1">
      <alignment horizontal="right"/>
    </xf>
    <xf numFmtId="1" fontId="8" fillId="0" borderId="222" xfId="1" applyNumberFormat="1" applyFont="1" applyBorder="1" applyAlignment="1">
      <alignment horizontal="right"/>
    </xf>
    <xf numFmtId="1" fontId="8" fillId="0" borderId="204" xfId="1" applyNumberFormat="1" applyFont="1" applyBorder="1" applyAlignment="1">
      <alignment horizontal="right"/>
    </xf>
    <xf numFmtId="1" fontId="8" fillId="5" borderId="254" xfId="1" applyNumberFormat="1" applyFont="1" applyFill="1" applyBorder="1" applyProtection="1">
      <protection locked="0"/>
    </xf>
    <xf numFmtId="1" fontId="8" fillId="5" borderId="255" xfId="1" applyNumberFormat="1" applyFont="1" applyFill="1" applyBorder="1" applyProtection="1">
      <protection locked="0"/>
    </xf>
    <xf numFmtId="1" fontId="8" fillId="0" borderId="224" xfId="1" applyNumberFormat="1" applyFont="1" applyBorder="1" applyAlignment="1">
      <alignment wrapText="1"/>
    </xf>
    <xf numFmtId="1" fontId="8" fillId="0" borderId="224" xfId="1" applyNumberFormat="1" applyFont="1" applyBorder="1"/>
    <xf numFmtId="1" fontId="8" fillId="5" borderId="232" xfId="1" applyNumberFormat="1" applyFont="1" applyFill="1" applyBorder="1" applyProtection="1">
      <protection locked="0"/>
    </xf>
    <xf numFmtId="1" fontId="8" fillId="5" borderId="226" xfId="1" applyNumberFormat="1" applyFont="1" applyFill="1" applyBorder="1" applyProtection="1">
      <protection locked="0"/>
    </xf>
    <xf numFmtId="1" fontId="8" fillId="5" borderId="256" xfId="1" applyNumberFormat="1" applyFont="1" applyFill="1" applyBorder="1" applyProtection="1">
      <protection locked="0"/>
    </xf>
    <xf numFmtId="1" fontId="8" fillId="5" borderId="257" xfId="1" applyNumberFormat="1" applyFont="1" applyFill="1" applyBorder="1" applyProtection="1">
      <protection locked="0"/>
    </xf>
    <xf numFmtId="1" fontId="8" fillId="0" borderId="258" xfId="1" applyNumberFormat="1" applyFont="1" applyBorder="1" applyAlignment="1">
      <alignment horizontal="center" wrapText="1"/>
    </xf>
    <xf numFmtId="1" fontId="8" fillId="0" borderId="205" xfId="1" applyNumberFormat="1" applyFont="1" applyBorder="1"/>
    <xf numFmtId="1" fontId="8" fillId="0" borderId="202" xfId="1" applyNumberFormat="1" applyFont="1" applyBorder="1"/>
    <xf numFmtId="1" fontId="8" fillId="0" borderId="222" xfId="1" applyNumberFormat="1" applyFont="1" applyBorder="1"/>
    <xf numFmtId="1" fontId="8" fillId="0" borderId="250" xfId="1" applyNumberFormat="1" applyFont="1" applyBorder="1"/>
    <xf numFmtId="1" fontId="6" fillId="0" borderId="143" xfId="0" applyNumberFormat="1" applyFont="1" applyBorder="1"/>
    <xf numFmtId="1" fontId="8" fillId="0" borderId="205" xfId="0" applyNumberFormat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1" fontId="8" fillId="0" borderId="201" xfId="0" applyNumberFormat="1" applyFont="1" applyBorder="1" applyAlignment="1">
      <alignment horizontal="center" vertical="center"/>
    </xf>
    <xf numFmtId="1" fontId="8" fillId="0" borderId="259" xfId="0" applyNumberFormat="1" applyFont="1" applyBorder="1" applyAlignment="1">
      <alignment horizontal="center" vertical="center"/>
    </xf>
    <xf numFmtId="1" fontId="8" fillId="0" borderId="260" xfId="0" applyNumberFormat="1" applyFont="1" applyBorder="1" applyAlignment="1">
      <alignment horizontal="center" vertical="center"/>
    </xf>
    <xf numFmtId="1" fontId="8" fillId="12" borderId="256" xfId="0" applyNumberFormat="1" applyFont="1" applyFill="1" applyBorder="1"/>
    <xf numFmtId="1" fontId="8" fillId="0" borderId="258" xfId="0" applyNumberFormat="1" applyFont="1" applyBorder="1" applyAlignment="1">
      <alignment horizontal="left"/>
    </xf>
    <xf numFmtId="1" fontId="8" fillId="0" borderId="258" xfId="0" applyNumberFormat="1" applyFont="1" applyBorder="1"/>
    <xf numFmtId="1" fontId="8" fillId="5" borderId="247" xfId="0" applyNumberFormat="1" applyFont="1" applyFill="1" applyBorder="1" applyProtection="1">
      <protection locked="0"/>
    </xf>
    <xf numFmtId="1" fontId="8" fillId="12" borderId="261" xfId="0" applyNumberFormat="1" applyFont="1" applyFill="1" applyBorder="1"/>
    <xf numFmtId="1" fontId="8" fillId="5" borderId="257" xfId="0" applyNumberFormat="1" applyFont="1" applyFill="1" applyBorder="1" applyProtection="1">
      <protection locked="0"/>
    </xf>
    <xf numFmtId="1" fontId="8" fillId="4" borderId="208" xfId="1" applyNumberFormat="1" applyFont="1" applyFill="1" applyBorder="1" applyAlignment="1">
      <alignment horizontal="center" vertical="center" wrapText="1"/>
    </xf>
    <xf numFmtId="2" fontId="8" fillId="4" borderId="222" xfId="0" applyNumberFormat="1" applyFont="1" applyFill="1" applyBorder="1" applyAlignment="1">
      <alignment horizontal="center" vertical="center" wrapText="1"/>
    </xf>
    <xf numFmtId="1" fontId="8" fillId="4" borderId="206" xfId="0" applyNumberFormat="1" applyFont="1" applyFill="1" applyBorder="1" applyAlignment="1">
      <alignment horizontal="center" vertical="center" wrapText="1"/>
    </xf>
    <xf numFmtId="1" fontId="8" fillId="4" borderId="260" xfId="0" applyNumberFormat="1" applyFont="1" applyFill="1" applyBorder="1" applyAlignment="1">
      <alignment horizontal="center" vertical="center" wrapText="1"/>
    </xf>
    <xf numFmtId="2" fontId="8" fillId="0" borderId="208" xfId="0" applyNumberFormat="1" applyFont="1" applyBorder="1"/>
    <xf numFmtId="2" fontId="8" fillId="0" borderId="222" xfId="0" applyNumberFormat="1" applyFont="1" applyBorder="1"/>
    <xf numFmtId="2" fontId="8" fillId="0" borderId="206" xfId="0" applyNumberFormat="1" applyFont="1" applyBorder="1"/>
    <xf numFmtId="2" fontId="8" fillId="0" borderId="260" xfId="0" applyNumberFormat="1" applyFont="1" applyBorder="1"/>
    <xf numFmtId="0" fontId="8" fillId="0" borderId="258" xfId="0" applyFont="1" applyBorder="1"/>
    <xf numFmtId="2" fontId="8" fillId="5" borderId="258" xfId="1" applyNumberFormat="1" applyFont="1" applyFill="1" applyBorder="1" applyAlignment="1" applyProtection="1">
      <alignment horizontal="right"/>
      <protection locked="0"/>
    </xf>
    <xf numFmtId="2" fontId="8" fillId="5" borderId="262" xfId="0" applyNumberFormat="1" applyFont="1" applyFill="1" applyBorder="1" applyProtection="1">
      <protection locked="0"/>
    </xf>
    <xf numFmtId="2" fontId="8" fillId="5" borderId="247" xfId="0" applyNumberFormat="1" applyFont="1" applyFill="1" applyBorder="1" applyProtection="1">
      <protection locked="0"/>
    </xf>
    <xf numFmtId="2" fontId="8" fillId="5" borderId="257" xfId="0" applyNumberFormat="1" applyFont="1" applyFill="1" applyBorder="1" applyProtection="1">
      <protection locked="0"/>
    </xf>
    <xf numFmtId="2" fontId="8" fillId="5" borderId="257" xfId="1" applyNumberFormat="1" applyFont="1" applyFill="1" applyBorder="1" applyAlignment="1" applyProtection="1">
      <alignment horizontal="right"/>
      <protection locked="0"/>
    </xf>
    <xf numFmtId="1" fontId="8" fillId="4" borderId="205" xfId="1" applyNumberFormat="1" applyFont="1" applyFill="1" applyBorder="1" applyAlignment="1">
      <alignment horizontal="center" vertical="center" wrapText="1"/>
    </xf>
    <xf numFmtId="1" fontId="8" fillId="4" borderId="222" xfId="1" applyNumberFormat="1" applyFont="1" applyFill="1" applyBorder="1" applyAlignment="1">
      <alignment horizontal="center" vertical="center" wrapText="1"/>
    </xf>
    <xf numFmtId="1" fontId="8" fillId="4" borderId="204" xfId="1" applyNumberFormat="1" applyFont="1" applyFill="1" applyBorder="1" applyAlignment="1">
      <alignment horizontal="center" vertical="center" wrapText="1"/>
    </xf>
    <xf numFmtId="1" fontId="8" fillId="0" borderId="263" xfId="1" applyNumberFormat="1" applyFont="1" applyBorder="1" applyAlignment="1">
      <alignment wrapText="1"/>
    </xf>
    <xf numFmtId="1" fontId="8" fillId="5" borderId="264" xfId="1" applyNumberFormat="1" applyFont="1" applyFill="1" applyBorder="1" applyAlignment="1" applyProtection="1">
      <alignment horizontal="right"/>
      <protection locked="0"/>
    </xf>
    <xf numFmtId="1" fontId="8" fillId="5" borderId="265" xfId="1" applyNumberFormat="1" applyFont="1" applyFill="1" applyBorder="1" applyAlignment="1" applyProtection="1">
      <alignment horizontal="right"/>
      <protection locked="0"/>
    </xf>
    <xf numFmtId="1" fontId="8" fillId="5" borderId="264" xfId="1" applyNumberFormat="1" applyFont="1" applyFill="1" applyBorder="1" applyProtection="1">
      <protection locked="0"/>
    </xf>
    <xf numFmtId="1" fontId="8" fillId="5" borderId="265" xfId="1" applyNumberFormat="1" applyFont="1" applyFill="1" applyBorder="1" applyProtection="1">
      <protection locked="0"/>
    </xf>
    <xf numFmtId="1" fontId="8" fillId="5" borderId="234" xfId="1" applyNumberFormat="1" applyFont="1" applyFill="1" applyBorder="1" applyProtection="1">
      <protection locked="0"/>
    </xf>
    <xf numFmtId="1" fontId="8" fillId="4" borderId="208" xfId="1" applyNumberFormat="1" applyFont="1" applyFill="1" applyBorder="1" applyAlignment="1">
      <alignment horizontal="center" wrapText="1"/>
    </xf>
    <xf numFmtId="1" fontId="8" fillId="4" borderId="205" xfId="1" applyNumberFormat="1" applyFont="1" applyFill="1" applyBorder="1" applyAlignment="1">
      <alignment horizontal="right"/>
    </xf>
    <xf numFmtId="1" fontId="8" fillId="4" borderId="204" xfId="1" applyNumberFormat="1" applyFont="1" applyFill="1" applyBorder="1" applyAlignment="1">
      <alignment horizontal="right"/>
    </xf>
    <xf numFmtId="1" fontId="8" fillId="0" borderId="266" xfId="0" applyNumberFormat="1" applyFont="1" applyBorder="1" applyAlignment="1">
      <alignment horizontal="center" vertical="center" wrapText="1"/>
    </xf>
    <xf numFmtId="1" fontId="8" fillId="13" borderId="223" xfId="1" applyNumberFormat="1" applyFont="1" applyFill="1" applyBorder="1"/>
    <xf numFmtId="1" fontId="8" fillId="0" borderId="224" xfId="0" applyNumberFormat="1" applyFont="1" applyBorder="1"/>
    <xf numFmtId="1" fontId="8" fillId="5" borderId="267" xfId="1" applyNumberFormat="1" applyFont="1" applyFill="1" applyBorder="1" applyProtection="1">
      <protection locked="0"/>
    </xf>
    <xf numFmtId="1" fontId="8" fillId="5" borderId="233" xfId="1" applyNumberFormat="1" applyFont="1" applyFill="1" applyBorder="1" applyProtection="1">
      <protection locked="0"/>
    </xf>
    <xf numFmtId="1" fontId="8" fillId="5" borderId="268" xfId="1" applyNumberFormat="1" applyFont="1" applyFill="1" applyBorder="1" applyProtection="1">
      <protection locked="0"/>
    </xf>
    <xf numFmtId="1" fontId="8" fillId="5" borderId="269" xfId="1" applyNumberFormat="1" applyFont="1" applyFill="1" applyBorder="1" applyProtection="1">
      <protection locked="0"/>
    </xf>
    <xf numFmtId="1" fontId="8" fillId="13" borderId="269" xfId="1" applyNumberFormat="1" applyFont="1" applyFill="1" applyBorder="1"/>
    <xf numFmtId="1" fontId="8" fillId="5" borderId="270" xfId="1" applyNumberFormat="1" applyFont="1" applyFill="1" applyBorder="1" applyProtection="1">
      <protection locked="0"/>
    </xf>
    <xf numFmtId="1" fontId="8" fillId="4" borderId="202" xfId="1" applyNumberFormat="1" applyFont="1" applyFill="1" applyBorder="1" applyAlignment="1">
      <alignment horizontal="right"/>
    </xf>
    <xf numFmtId="1" fontId="8" fillId="4" borderId="204" xfId="1" applyNumberFormat="1" applyFont="1" applyFill="1" applyBorder="1" applyAlignment="1">
      <alignment horizontal="center"/>
    </xf>
    <xf numFmtId="1" fontId="8" fillId="4" borderId="230" xfId="1" applyNumberFormat="1" applyFont="1" applyFill="1" applyBorder="1" applyAlignment="1">
      <alignment horizontal="right"/>
    </xf>
    <xf numFmtId="1" fontId="8" fillId="3" borderId="205" xfId="0" applyNumberFormat="1" applyFont="1" applyFill="1" applyBorder="1" applyAlignment="1">
      <alignment horizontal="center" vertical="center" wrapText="1"/>
    </xf>
    <xf numFmtId="1" fontId="8" fillId="3" borderId="206" xfId="0" applyNumberFormat="1" applyFont="1" applyFill="1" applyBorder="1" applyAlignment="1">
      <alignment horizontal="center" vertical="center" wrapText="1"/>
    </xf>
    <xf numFmtId="1" fontId="8" fillId="3" borderId="204" xfId="0" applyNumberFormat="1" applyFont="1" applyFill="1" applyBorder="1" applyAlignment="1">
      <alignment horizontal="center" vertical="center" wrapText="1"/>
    </xf>
    <xf numFmtId="1" fontId="8" fillId="3" borderId="202" xfId="0" applyNumberFormat="1" applyFont="1" applyFill="1" applyBorder="1" applyAlignment="1">
      <alignment horizontal="center" vertical="center" wrapText="1"/>
    </xf>
    <xf numFmtId="1" fontId="8" fillId="3" borderId="222" xfId="0" applyNumberFormat="1" applyFont="1" applyFill="1" applyBorder="1" applyAlignment="1">
      <alignment horizontal="center" vertical="center" wrapText="1"/>
    </xf>
    <xf numFmtId="1" fontId="8" fillId="3" borderId="260" xfId="0" applyNumberFormat="1" applyFont="1" applyFill="1" applyBorder="1" applyAlignment="1">
      <alignment horizontal="center" vertical="center" wrapText="1"/>
    </xf>
    <xf numFmtId="1" fontId="8" fillId="3" borderId="208" xfId="0" applyNumberFormat="1" applyFont="1" applyFill="1" applyBorder="1" applyAlignment="1">
      <alignment horizontal="center" vertical="center"/>
    </xf>
    <xf numFmtId="1" fontId="8" fillId="3" borderId="205" xfId="0" applyNumberFormat="1" applyFont="1" applyFill="1" applyBorder="1" applyAlignment="1">
      <alignment horizontal="right" vertical="center"/>
    </xf>
    <xf numFmtId="2" fontId="8" fillId="3" borderId="222" xfId="0" applyNumberFormat="1" applyFont="1" applyFill="1" applyBorder="1" applyAlignment="1">
      <alignment horizontal="right" vertical="center"/>
    </xf>
    <xf numFmtId="2" fontId="8" fillId="3" borderId="206" xfId="0" applyNumberFormat="1" applyFont="1" applyFill="1" applyBorder="1" applyAlignment="1">
      <alignment horizontal="right" vertical="center"/>
    </xf>
    <xf numFmtId="2" fontId="8" fillId="3" borderId="204" xfId="0" applyNumberFormat="1" applyFont="1" applyFill="1" applyBorder="1" applyAlignment="1">
      <alignment horizontal="right" vertical="center"/>
    </xf>
    <xf numFmtId="2" fontId="8" fillId="3" borderId="205" xfId="0" applyNumberFormat="1" applyFont="1" applyFill="1" applyBorder="1" applyAlignment="1">
      <alignment horizontal="right" vertical="center"/>
    </xf>
    <xf numFmtId="2" fontId="8" fillId="3" borderId="202" xfId="0" applyNumberFormat="1" applyFont="1" applyFill="1" applyBorder="1" applyAlignment="1">
      <alignment horizontal="right" vertical="center"/>
    </xf>
    <xf numFmtId="2" fontId="8" fillId="3" borderId="260" xfId="0" applyNumberFormat="1" applyFont="1" applyFill="1" applyBorder="1" applyAlignment="1">
      <alignment horizontal="right" vertical="center"/>
    </xf>
    <xf numFmtId="1" fontId="8" fillId="2" borderId="170" xfId="2" applyNumberFormat="1" applyFont="1" applyBorder="1" applyAlignment="1" applyProtection="1">
      <alignment horizontal="right" vertical="center"/>
      <protection locked="0"/>
    </xf>
    <xf numFmtId="2" fontId="8" fillId="2" borderId="272" xfId="2" applyNumberFormat="1" applyFont="1" applyBorder="1" applyAlignment="1" applyProtection="1">
      <alignment horizontal="right" vertical="center"/>
      <protection locked="0"/>
    </xf>
    <xf numFmtId="1" fontId="8" fillId="3" borderId="224" xfId="0" applyNumberFormat="1" applyFont="1" applyFill="1" applyBorder="1" applyAlignment="1">
      <alignment horizontal="left" vertical="center"/>
    </xf>
    <xf numFmtId="2" fontId="8" fillId="3" borderId="225" xfId="0" applyNumberFormat="1" applyFont="1" applyFill="1" applyBorder="1" applyAlignment="1">
      <alignment horizontal="right" vertical="center"/>
    </xf>
    <xf numFmtId="2" fontId="8" fillId="2" borderId="273" xfId="2" applyNumberFormat="1" applyFont="1" applyBorder="1" applyAlignment="1" applyProtection="1">
      <alignment horizontal="right" vertical="center"/>
      <protection locked="0"/>
    </xf>
    <xf numFmtId="2" fontId="8" fillId="2" borderId="274" xfId="2" applyNumberFormat="1" applyFont="1" applyBorder="1" applyAlignment="1" applyProtection="1">
      <alignment horizontal="right" vertical="center"/>
      <protection locked="0"/>
    </xf>
    <xf numFmtId="2" fontId="8" fillId="2" borderId="275" xfId="2" applyNumberFormat="1" applyFont="1" applyBorder="1" applyAlignment="1" applyProtection="1">
      <alignment horizontal="right" vertical="center"/>
      <protection locked="0"/>
    </xf>
    <xf numFmtId="2" fontId="8" fillId="3" borderId="226" xfId="0" applyNumberFormat="1" applyFont="1" applyFill="1" applyBorder="1" applyAlignment="1">
      <alignment horizontal="right" vertical="center"/>
    </xf>
    <xf numFmtId="1" fontId="8" fillId="4" borderId="224" xfId="0" applyNumberFormat="1" applyFont="1" applyFill="1" applyBorder="1" applyAlignment="1">
      <alignment horizontal="left" vertical="center"/>
    </xf>
    <xf numFmtId="2" fontId="8" fillId="2" borderId="276" xfId="2" applyNumberFormat="1" applyFont="1" applyBorder="1" applyAlignment="1" applyProtection="1">
      <alignment horizontal="right" vertical="center"/>
      <protection locked="0"/>
    </xf>
    <xf numFmtId="2" fontId="8" fillId="2" borderId="277" xfId="2" applyNumberFormat="1" applyFont="1" applyBorder="1" applyAlignment="1" applyProtection="1">
      <alignment horizontal="right" vertical="center"/>
      <protection locked="0"/>
    </xf>
    <xf numFmtId="2" fontId="8" fillId="2" borderId="278" xfId="2" applyNumberFormat="1" applyFont="1" applyBorder="1" applyAlignment="1" applyProtection="1">
      <alignment horizontal="right" vertical="center"/>
      <protection locked="0"/>
    </xf>
    <xf numFmtId="1" fontId="8" fillId="3" borderId="258" xfId="1" applyNumberFormat="1" applyFont="1" applyFill="1" applyBorder="1" applyAlignment="1">
      <alignment horizontal="left" vertical="center"/>
    </xf>
    <xf numFmtId="1" fontId="8" fillId="2" borderId="279" xfId="2" applyNumberFormat="1" applyFont="1" applyBorder="1" applyAlignment="1" applyProtection="1">
      <alignment horizontal="right" vertical="center"/>
      <protection locked="0"/>
    </xf>
    <xf numFmtId="2" fontId="8" fillId="2" borderId="280" xfId="2" applyNumberFormat="1" applyFont="1" applyBorder="1" applyAlignment="1" applyProtection="1">
      <alignment horizontal="right" vertical="center"/>
      <protection locked="0"/>
    </xf>
    <xf numFmtId="2" fontId="8" fillId="2" borderId="281" xfId="2" applyNumberFormat="1" applyFont="1" applyBorder="1" applyAlignment="1" applyProtection="1">
      <alignment horizontal="right" vertical="center"/>
      <protection locked="0"/>
    </xf>
    <xf numFmtId="2" fontId="8" fillId="3" borderId="228" xfId="0" applyNumberFormat="1" applyFont="1" applyFill="1" applyBorder="1" applyAlignment="1">
      <alignment horizontal="right" vertical="center"/>
    </xf>
    <xf numFmtId="2" fontId="8" fillId="2" borderId="282" xfId="2" applyNumberFormat="1" applyFont="1" applyBorder="1" applyAlignment="1" applyProtection="1">
      <alignment horizontal="right" vertical="center"/>
      <protection locked="0"/>
    </xf>
    <xf numFmtId="2" fontId="8" fillId="2" borderId="283" xfId="2" applyNumberFormat="1" applyFont="1" applyBorder="1" applyAlignment="1" applyProtection="1">
      <alignment horizontal="right" vertical="center"/>
      <protection locked="0"/>
    </xf>
    <xf numFmtId="2" fontId="8" fillId="2" borderId="284" xfId="2" applyNumberFormat="1" applyFont="1" applyBorder="1" applyAlignment="1" applyProtection="1">
      <alignment horizontal="right" vertical="center"/>
      <protection locked="0"/>
    </xf>
    <xf numFmtId="1" fontId="6" fillId="0" borderId="285" xfId="1" applyNumberFormat="1" applyFont="1" applyBorder="1" applyProtection="1">
      <protection hidden="1"/>
    </xf>
    <xf numFmtId="1" fontId="8" fillId="0" borderId="286" xfId="1" applyNumberFormat="1" applyFont="1" applyBorder="1" applyAlignment="1">
      <alignment horizontal="center" vertical="center" wrapText="1"/>
    </xf>
    <xf numFmtId="1" fontId="8" fillId="0" borderId="287" xfId="1" applyNumberFormat="1" applyFont="1" applyBorder="1" applyAlignment="1">
      <alignment horizontal="center" vertical="center" wrapText="1"/>
    </xf>
    <xf numFmtId="1" fontId="8" fillId="0" borderId="288" xfId="1" applyNumberFormat="1" applyFont="1" applyBorder="1" applyAlignment="1">
      <alignment horizontal="center" vertical="center" wrapText="1"/>
    </xf>
    <xf numFmtId="1" fontId="8" fillId="0" borderId="289" xfId="1" applyNumberFormat="1" applyFont="1" applyBorder="1" applyAlignment="1">
      <alignment horizontal="center" vertical="center" wrapText="1"/>
    </xf>
    <xf numFmtId="1" fontId="8" fillId="0" borderId="290" xfId="1" applyNumberFormat="1" applyFont="1" applyBorder="1"/>
    <xf numFmtId="1" fontId="8" fillId="0" borderId="291" xfId="1" applyNumberFormat="1" applyFont="1" applyBorder="1"/>
    <xf numFmtId="1" fontId="8" fillId="5" borderId="292" xfId="1" applyNumberFormat="1" applyFont="1" applyFill="1" applyBorder="1" applyProtection="1">
      <protection locked="0"/>
    </xf>
    <xf numFmtId="1" fontId="8" fillId="5" borderId="293" xfId="1" applyNumberFormat="1" applyFont="1" applyFill="1" applyBorder="1" applyProtection="1">
      <protection locked="0"/>
    </xf>
    <xf numFmtId="1" fontId="8" fillId="0" borderId="258" xfId="1" applyNumberFormat="1" applyFont="1" applyBorder="1"/>
    <xf numFmtId="1" fontId="6" fillId="0" borderId="294" xfId="1" applyNumberFormat="1" applyFont="1" applyBorder="1"/>
    <xf numFmtId="1" fontId="6" fillId="0" borderId="295" xfId="1" applyNumberFormat="1" applyFont="1" applyBorder="1"/>
    <xf numFmtId="1" fontId="6" fillId="0" borderId="296" xfId="1" applyNumberFormat="1" applyFont="1" applyBorder="1"/>
    <xf numFmtId="1" fontId="8" fillId="0" borderId="297" xfId="1" applyNumberFormat="1" applyFont="1" applyBorder="1" applyAlignment="1">
      <alignment horizontal="center" vertical="center" wrapText="1"/>
    </xf>
    <xf numFmtId="1" fontId="8" fillId="0" borderId="299" xfId="1" applyNumberFormat="1" applyFont="1" applyBorder="1" applyAlignment="1">
      <alignment horizontal="center" vertical="center" wrapText="1"/>
    </xf>
    <xf numFmtId="1" fontId="8" fillId="0" borderId="300" xfId="1" applyNumberFormat="1" applyFont="1" applyBorder="1" applyAlignment="1">
      <alignment horizontal="center" vertical="center" wrapText="1"/>
    </xf>
    <xf numFmtId="1" fontId="8" fillId="0" borderId="303" xfId="1" applyNumberFormat="1" applyFont="1" applyBorder="1" applyAlignment="1">
      <alignment horizontal="center" vertical="center" wrapText="1"/>
    </xf>
    <xf numFmtId="1" fontId="8" fillId="0" borderId="304" xfId="1" applyNumberFormat="1" applyFont="1" applyBorder="1" applyAlignment="1">
      <alignment horizontal="center" vertical="center" wrapText="1"/>
    </xf>
    <xf numFmtId="1" fontId="8" fillId="0" borderId="305" xfId="1" applyNumberFormat="1" applyFont="1" applyBorder="1" applyAlignment="1">
      <alignment horizontal="center" vertical="center" wrapText="1"/>
    </xf>
    <xf numFmtId="1" fontId="8" fillId="0" borderId="302" xfId="1" applyNumberFormat="1" applyFont="1" applyBorder="1" applyAlignment="1">
      <alignment horizontal="center" vertical="center" wrapText="1"/>
    </xf>
    <xf numFmtId="1" fontId="8" fillId="0" borderId="306" xfId="1" applyNumberFormat="1" applyFont="1" applyBorder="1" applyAlignment="1">
      <alignment horizontal="center" vertical="center" wrapText="1"/>
    </xf>
    <xf numFmtId="1" fontId="12" fillId="0" borderId="306" xfId="1" applyNumberFormat="1" applyFont="1" applyBorder="1" applyAlignment="1">
      <alignment horizontal="center" vertical="center" wrapText="1"/>
    </xf>
    <xf numFmtId="1" fontId="8" fillId="0" borderId="307" xfId="1" applyNumberFormat="1" applyFont="1" applyBorder="1"/>
    <xf numFmtId="1" fontId="8" fillId="5" borderId="309" xfId="1" applyNumberFormat="1" applyFont="1" applyFill="1" applyBorder="1" applyAlignment="1" applyProtection="1">
      <alignment horizontal="right"/>
      <protection locked="0"/>
    </xf>
    <xf numFmtId="1" fontId="8" fillId="5" borderId="292" xfId="1" applyNumberFormat="1" applyFont="1" applyFill="1" applyBorder="1" applyAlignment="1" applyProtection="1">
      <alignment horizontal="right"/>
      <protection locked="0"/>
    </xf>
    <xf numFmtId="1" fontId="8" fillId="5" borderId="310" xfId="1" applyNumberFormat="1" applyFont="1" applyFill="1" applyBorder="1" applyAlignment="1" applyProtection="1">
      <alignment horizontal="right"/>
      <protection locked="0"/>
    </xf>
    <xf numFmtId="1" fontId="8" fillId="8" borderId="223" xfId="1" applyNumberFormat="1" applyFont="1" applyFill="1" applyBorder="1" applyAlignment="1">
      <alignment horizontal="right"/>
    </xf>
    <xf numFmtId="1" fontId="8" fillId="0" borderId="311" xfId="1" applyNumberFormat="1" applyFont="1" applyBorder="1" applyAlignment="1">
      <alignment horizontal="left"/>
    </xf>
    <xf numFmtId="1" fontId="8" fillId="5" borderId="313" xfId="1" applyNumberFormat="1" applyFont="1" applyFill="1" applyBorder="1" applyAlignment="1" applyProtection="1">
      <alignment horizontal="right"/>
      <protection locked="0"/>
    </xf>
    <xf numFmtId="1" fontId="8" fillId="5" borderId="314" xfId="1" applyNumberFormat="1" applyFont="1" applyFill="1" applyBorder="1" applyAlignment="1" applyProtection="1">
      <alignment horizontal="right"/>
      <protection locked="0"/>
    </xf>
    <xf numFmtId="1" fontId="8" fillId="5" borderId="315" xfId="1" applyNumberFormat="1" applyFont="1" applyFill="1" applyBorder="1" applyAlignment="1" applyProtection="1">
      <alignment horizontal="right"/>
      <protection locked="0"/>
    </xf>
    <xf numFmtId="1" fontId="8" fillId="8" borderId="312" xfId="1" applyNumberFormat="1" applyFont="1" applyFill="1" applyBorder="1" applyAlignment="1">
      <alignment horizontal="right"/>
    </xf>
    <xf numFmtId="1" fontId="8" fillId="8" borderId="258" xfId="1" applyNumberFormat="1" applyFont="1" applyFill="1" applyBorder="1" applyAlignment="1">
      <alignment horizontal="right"/>
    </xf>
    <xf numFmtId="1" fontId="8" fillId="5" borderId="258" xfId="1" applyNumberFormat="1" applyFont="1" applyFill="1" applyBorder="1" applyAlignment="1" applyProtection="1">
      <alignment horizontal="right"/>
      <protection locked="0"/>
    </xf>
    <xf numFmtId="1" fontId="8" fillId="0" borderId="306" xfId="1" applyNumberFormat="1" applyFont="1" applyBorder="1"/>
    <xf numFmtId="1" fontId="8" fillId="5" borderId="306" xfId="1" applyNumberFormat="1" applyFont="1" applyFill="1" applyBorder="1" applyAlignment="1" applyProtection="1">
      <alignment horizontal="right"/>
      <protection locked="0"/>
    </xf>
    <xf numFmtId="1" fontId="5" fillId="0" borderId="316" xfId="1" applyNumberFormat="1" applyFont="1" applyBorder="1" applyProtection="1">
      <protection hidden="1"/>
    </xf>
    <xf numFmtId="1" fontId="6" fillId="0" borderId="316" xfId="1" applyNumberFormat="1" applyFont="1" applyBorder="1" applyProtection="1">
      <protection hidden="1"/>
    </xf>
    <xf numFmtId="1" fontId="8" fillId="0" borderId="311" xfId="1" applyNumberFormat="1" applyFont="1" applyBorder="1"/>
    <xf numFmtId="1" fontId="5" fillId="4" borderId="317" xfId="1" applyNumberFormat="1" applyFont="1" applyFill="1" applyBorder="1" applyProtection="1">
      <protection hidden="1"/>
    </xf>
    <xf numFmtId="1" fontId="6" fillId="0" borderId="317" xfId="1" applyNumberFormat="1" applyFont="1" applyBorder="1" applyProtection="1">
      <protection hidden="1"/>
    </xf>
    <xf numFmtId="1" fontId="8" fillId="0" borderId="258" xfId="1" applyNumberFormat="1" applyFont="1" applyBorder="1" applyAlignment="1">
      <alignment horizontal="right"/>
    </xf>
    <xf numFmtId="1" fontId="8" fillId="5" borderId="258" xfId="1" applyNumberFormat="1" applyFont="1" applyFill="1" applyBorder="1" applyProtection="1">
      <protection locked="0"/>
    </xf>
    <xf numFmtId="1" fontId="5" fillId="0" borderId="317" xfId="1" applyNumberFormat="1" applyFont="1" applyBorder="1" applyProtection="1">
      <protection hidden="1"/>
    </xf>
    <xf numFmtId="1" fontId="6" fillId="0" borderId="318" xfId="1" applyNumberFormat="1" applyFont="1" applyBorder="1" applyProtection="1">
      <protection hidden="1"/>
    </xf>
    <xf numFmtId="1" fontId="8" fillId="0" borderId="306" xfId="0" applyNumberFormat="1" applyFont="1" applyBorder="1" applyAlignment="1">
      <alignment horizontal="center" vertical="center" wrapText="1"/>
    </xf>
    <xf numFmtId="1" fontId="8" fillId="0" borderId="319" xfId="1" applyNumberFormat="1" applyFont="1" applyBorder="1" applyAlignment="1">
      <alignment horizontal="center" vertical="center" wrapText="1"/>
    </xf>
    <xf numFmtId="1" fontId="8" fillId="5" borderId="320" xfId="1" applyNumberFormat="1" applyFont="1" applyFill="1" applyBorder="1" applyProtection="1">
      <protection locked="0"/>
    </xf>
    <xf numFmtId="0" fontId="8" fillId="0" borderId="321" xfId="0" applyFont="1" applyBorder="1" applyAlignment="1">
      <alignment vertical="center" wrapText="1"/>
    </xf>
    <xf numFmtId="1" fontId="8" fillId="0" borderId="321" xfId="0" applyNumberFormat="1" applyFont="1" applyBorder="1" applyAlignment="1">
      <alignment horizontal="right" vertical="center"/>
    </xf>
    <xf numFmtId="1" fontId="8" fillId="5" borderId="322" xfId="0" applyNumberFormat="1" applyFont="1" applyFill="1" applyBorder="1" applyProtection="1">
      <protection locked="0"/>
    </xf>
    <xf numFmtId="1" fontId="8" fillId="5" borderId="323" xfId="0" applyNumberFormat="1" applyFont="1" applyFill="1" applyBorder="1" applyProtection="1">
      <protection locked="0"/>
    </xf>
    <xf numFmtId="1" fontId="8" fillId="5" borderId="324" xfId="0" applyNumberFormat="1" applyFont="1" applyFill="1" applyBorder="1" applyProtection="1">
      <protection locked="0"/>
    </xf>
    <xf numFmtId="1" fontId="8" fillId="5" borderId="325" xfId="0" applyNumberFormat="1" applyFont="1" applyFill="1" applyBorder="1" applyProtection="1">
      <protection locked="0"/>
    </xf>
    <xf numFmtId="1" fontId="8" fillId="5" borderId="262" xfId="0" applyNumberFormat="1" applyFont="1" applyFill="1" applyBorder="1" applyProtection="1">
      <protection locked="0"/>
    </xf>
    <xf numFmtId="1" fontId="8" fillId="5" borderId="326" xfId="0" applyNumberFormat="1" applyFont="1" applyFill="1" applyBorder="1" applyProtection="1">
      <protection locked="0"/>
    </xf>
    <xf numFmtId="1" fontId="8" fillId="5" borderId="312" xfId="1" applyNumberFormat="1" applyFont="1" applyFill="1" applyBorder="1" applyProtection="1">
      <protection locked="0"/>
    </xf>
    <xf numFmtId="1" fontId="8" fillId="0" borderId="322" xfId="0" applyNumberFormat="1" applyFont="1" applyBorder="1"/>
    <xf numFmtId="1" fontId="8" fillId="4" borderId="321" xfId="0" applyNumberFormat="1" applyFont="1" applyFill="1" applyBorder="1"/>
    <xf numFmtId="1" fontId="8" fillId="5" borderId="328" xfId="0" applyNumberFormat="1" applyFont="1" applyFill="1" applyBorder="1" applyProtection="1">
      <protection locked="0"/>
    </xf>
    <xf numFmtId="1" fontId="8" fillId="5" borderId="329" xfId="0" applyNumberFormat="1" applyFont="1" applyFill="1" applyBorder="1" applyProtection="1">
      <protection locked="0"/>
    </xf>
    <xf numFmtId="1" fontId="8" fillId="5" borderId="330" xfId="0" applyNumberFormat="1" applyFont="1" applyFill="1" applyBorder="1" applyProtection="1">
      <protection locked="0"/>
    </xf>
    <xf numFmtId="1" fontId="8" fillId="5" borderId="321" xfId="0" applyNumberFormat="1" applyFont="1" applyFill="1" applyBorder="1" applyProtection="1">
      <protection locked="0"/>
    </xf>
    <xf numFmtId="1" fontId="8" fillId="5" borderId="331" xfId="0" applyNumberFormat="1" applyFont="1" applyFill="1" applyBorder="1" applyProtection="1">
      <protection locked="0"/>
    </xf>
    <xf numFmtId="1" fontId="8" fillId="0" borderId="325" xfId="0" applyNumberFormat="1" applyFont="1" applyBorder="1"/>
    <xf numFmtId="1" fontId="8" fillId="4" borderId="258" xfId="0" applyNumberFormat="1" applyFont="1" applyFill="1" applyBorder="1"/>
    <xf numFmtId="1" fontId="8" fillId="5" borderId="332" xfId="0" applyNumberFormat="1" applyFont="1" applyFill="1" applyBorder="1" applyProtection="1">
      <protection locked="0"/>
    </xf>
    <xf numFmtId="1" fontId="8" fillId="5" borderId="333" xfId="0" applyNumberFormat="1" applyFont="1" applyFill="1" applyBorder="1" applyProtection="1">
      <protection locked="0"/>
    </xf>
    <xf numFmtId="1" fontId="8" fillId="5" borderId="334" xfId="0" applyNumberFormat="1" applyFont="1" applyFill="1" applyBorder="1" applyProtection="1">
      <protection locked="0"/>
    </xf>
    <xf numFmtId="1" fontId="8" fillId="5" borderId="258" xfId="0" applyNumberFormat="1" applyFont="1" applyFill="1" applyBorder="1" applyProtection="1">
      <protection locked="0"/>
    </xf>
    <xf numFmtId="1" fontId="8" fillId="5" borderId="312" xfId="0" applyNumberFormat="1" applyFont="1" applyFill="1" applyBorder="1" applyProtection="1">
      <protection locked="0"/>
    </xf>
    <xf numFmtId="1" fontId="8" fillId="0" borderId="298" xfId="0" applyNumberFormat="1" applyFont="1" applyBorder="1" applyAlignment="1">
      <alignment horizontal="center"/>
    </xf>
    <xf numFmtId="1" fontId="8" fillId="0" borderId="302" xfId="0" applyNumberFormat="1" applyFont="1" applyBorder="1"/>
    <xf numFmtId="1" fontId="8" fillId="5" borderId="335" xfId="0" applyNumberFormat="1" applyFont="1" applyFill="1" applyBorder="1" applyProtection="1">
      <protection locked="0"/>
    </xf>
    <xf numFmtId="1" fontId="8" fillId="5" borderId="336" xfId="0" applyNumberFormat="1" applyFont="1" applyFill="1" applyBorder="1" applyProtection="1">
      <protection locked="0"/>
    </xf>
    <xf numFmtId="1" fontId="8" fillId="5" borderId="337" xfId="0" applyNumberFormat="1" applyFont="1" applyFill="1" applyBorder="1" applyProtection="1">
      <protection locked="0"/>
    </xf>
    <xf numFmtId="1" fontId="8" fillId="5" borderId="338" xfId="0" applyNumberFormat="1" applyFont="1" applyFill="1" applyBorder="1" applyProtection="1">
      <protection locked="0"/>
    </xf>
    <xf numFmtId="1" fontId="8" fillId="5" borderId="339" xfId="0" applyNumberFormat="1" applyFont="1" applyFill="1" applyBorder="1" applyProtection="1">
      <protection locked="0"/>
    </xf>
    <xf numFmtId="1" fontId="8" fillId="5" borderId="340" xfId="0" applyNumberFormat="1" applyFont="1" applyFill="1" applyBorder="1" applyProtection="1">
      <protection locked="0"/>
    </xf>
    <xf numFmtId="1" fontId="8" fillId="5" borderId="341" xfId="0" applyNumberFormat="1" applyFont="1" applyFill="1" applyBorder="1" applyProtection="1">
      <protection locked="0"/>
    </xf>
    <xf numFmtId="1" fontId="8" fillId="5" borderId="342" xfId="0" applyNumberFormat="1" applyFont="1" applyFill="1" applyBorder="1" applyProtection="1">
      <protection locked="0"/>
    </xf>
    <xf numFmtId="1" fontId="6" fillId="0" borderId="345" xfId="1" applyNumberFormat="1" applyFont="1" applyBorder="1"/>
    <xf numFmtId="1" fontId="8" fillId="0" borderId="303" xfId="1" applyNumberFormat="1" applyFont="1" applyBorder="1" applyAlignment="1">
      <alignment horizontal="center" vertical="center"/>
    </xf>
    <xf numFmtId="1" fontId="8" fillId="0" borderId="304" xfId="3" applyNumberFormat="1" applyFont="1" applyBorder="1" applyAlignment="1">
      <alignment horizontal="center" vertical="center" wrapText="1"/>
    </xf>
    <xf numFmtId="1" fontId="8" fillId="0" borderId="304" xfId="3" applyNumberFormat="1" applyFont="1" applyBorder="1" applyAlignment="1">
      <alignment horizontal="center" vertical="center"/>
    </xf>
    <xf numFmtId="1" fontId="8" fillId="0" borderId="302" xfId="3" applyNumberFormat="1" applyFont="1" applyBorder="1" applyAlignment="1">
      <alignment horizontal="center" vertical="center"/>
    </xf>
    <xf numFmtId="1" fontId="8" fillId="0" borderId="306" xfId="1" applyNumberFormat="1" applyFont="1" applyBorder="1" applyAlignment="1">
      <alignment horizontal="right"/>
    </xf>
    <xf numFmtId="1" fontId="8" fillId="5" borderId="303" xfId="1" applyNumberFormat="1" applyFont="1" applyFill="1" applyBorder="1" applyAlignment="1" applyProtection="1">
      <alignment horizontal="right"/>
      <protection locked="0"/>
    </xf>
    <xf numFmtId="1" fontId="8" fillId="5" borderId="304" xfId="1" applyNumberFormat="1" applyFont="1" applyFill="1" applyBorder="1" applyAlignment="1" applyProtection="1">
      <alignment horizontal="right"/>
      <protection locked="0"/>
    </xf>
    <xf numFmtId="1" fontId="8" fillId="5" borderId="302" xfId="1" applyNumberFormat="1" applyFont="1" applyFill="1" applyBorder="1" applyAlignment="1" applyProtection="1">
      <alignment horizontal="right"/>
      <protection locked="0"/>
    </xf>
    <xf numFmtId="1" fontId="8" fillId="5" borderId="320" xfId="1" applyNumberFormat="1" applyFont="1" applyFill="1" applyBorder="1" applyAlignment="1" applyProtection="1">
      <alignment horizontal="right"/>
      <protection locked="0"/>
    </xf>
    <xf numFmtId="1" fontId="8" fillId="5" borderId="325" xfId="1" applyNumberFormat="1" applyFont="1" applyFill="1" applyBorder="1" applyAlignment="1" applyProtection="1">
      <alignment horizontal="right"/>
      <protection locked="0"/>
    </xf>
    <xf numFmtId="1" fontId="8" fillId="5" borderId="346" xfId="1" applyNumberFormat="1" applyFont="1" applyFill="1" applyBorder="1" applyAlignment="1" applyProtection="1">
      <alignment horizontal="right"/>
      <protection locked="0"/>
    </xf>
    <xf numFmtId="1" fontId="8" fillId="5" borderId="312" xfId="1" applyNumberFormat="1" applyFont="1" applyFill="1" applyBorder="1" applyAlignment="1" applyProtection="1">
      <alignment horizontal="right"/>
      <protection locked="0"/>
    </xf>
    <xf numFmtId="1" fontId="6" fillId="0" borderId="347" xfId="1" applyNumberFormat="1" applyFont="1" applyBorder="1" applyProtection="1">
      <protection hidden="1"/>
    </xf>
    <xf numFmtId="1" fontId="6" fillId="0" borderId="348" xfId="1" applyNumberFormat="1" applyFont="1" applyBorder="1"/>
    <xf numFmtId="1" fontId="8" fillId="0" borderId="349" xfId="1" applyNumberFormat="1" applyFont="1" applyBorder="1" applyAlignment="1">
      <alignment horizontal="center" vertical="center" wrapText="1"/>
    </xf>
    <xf numFmtId="1" fontId="8" fillId="0" borderId="306" xfId="1" applyNumberFormat="1" applyFont="1" applyBorder="1" applyAlignment="1">
      <alignment horizontal="center" wrapText="1"/>
    </xf>
    <xf numFmtId="1" fontId="8" fillId="0" borderId="303" xfId="1" applyNumberFormat="1" applyFont="1" applyBorder="1" applyAlignment="1">
      <alignment horizontal="right"/>
    </xf>
    <xf numFmtId="1" fontId="8" fillId="0" borderId="319" xfId="1" applyNumberFormat="1" applyFont="1" applyBorder="1" applyAlignment="1">
      <alignment horizontal="right"/>
    </xf>
    <xf numFmtId="1" fontId="8" fillId="0" borderId="302" xfId="1" applyNumberFormat="1" applyFont="1" applyBorder="1" applyAlignment="1">
      <alignment horizontal="right"/>
    </xf>
    <xf numFmtId="1" fontId="8" fillId="5" borderId="350" xfId="1" applyNumberFormat="1" applyFont="1" applyFill="1" applyBorder="1" applyProtection="1">
      <protection locked="0"/>
    </xf>
    <xf numFmtId="1" fontId="8" fillId="5" borderId="351" xfId="1" applyNumberFormat="1" applyFont="1" applyFill="1" applyBorder="1" applyProtection="1">
      <protection locked="0"/>
    </xf>
    <xf numFmtId="1" fontId="8" fillId="0" borderId="352" xfId="1" applyNumberFormat="1" applyFont="1" applyBorder="1" applyAlignment="1">
      <alignment wrapText="1"/>
    </xf>
    <xf numFmtId="1" fontId="8" fillId="0" borderId="352" xfId="1" applyNumberFormat="1" applyFont="1" applyBorder="1"/>
    <xf numFmtId="1" fontId="8" fillId="5" borderId="353" xfId="1" applyNumberFormat="1" applyFont="1" applyFill="1" applyBorder="1" applyProtection="1">
      <protection locked="0"/>
    </xf>
    <xf numFmtId="1" fontId="8" fillId="5" borderId="354" xfId="1" applyNumberFormat="1" applyFont="1" applyFill="1" applyBorder="1" applyProtection="1">
      <protection locked="0"/>
    </xf>
    <xf numFmtId="1" fontId="8" fillId="5" borderId="355" xfId="1" applyNumberFormat="1" applyFont="1" applyFill="1" applyBorder="1" applyProtection="1">
      <protection locked="0"/>
    </xf>
    <xf numFmtId="1" fontId="8" fillId="5" borderId="356" xfId="1" applyNumberFormat="1" applyFont="1" applyFill="1" applyBorder="1" applyProtection="1">
      <protection locked="0"/>
    </xf>
    <xf numFmtId="1" fontId="8" fillId="0" borderId="303" xfId="1" applyNumberFormat="1" applyFont="1" applyBorder="1"/>
    <xf numFmtId="1" fontId="8" fillId="0" borderId="300" xfId="1" applyNumberFormat="1" applyFont="1" applyBorder="1"/>
    <xf numFmtId="1" fontId="8" fillId="0" borderId="319" xfId="1" applyNumberFormat="1" applyFont="1" applyBorder="1"/>
    <xf numFmtId="1" fontId="8" fillId="0" borderId="349" xfId="1" applyNumberFormat="1" applyFont="1" applyBorder="1"/>
    <xf numFmtId="1" fontId="8" fillId="0" borderId="303" xfId="0" applyNumberFormat="1" applyFont="1" applyBorder="1" applyAlignment="1">
      <alignment horizontal="center" vertical="center" wrapText="1"/>
    </xf>
    <xf numFmtId="1" fontId="8" fillId="0" borderId="304" xfId="0" applyNumberFormat="1" applyFont="1" applyBorder="1" applyAlignment="1">
      <alignment horizontal="center" vertical="center"/>
    </xf>
    <xf numFmtId="1" fontId="8" fillId="0" borderId="299" xfId="0" applyNumberFormat="1" applyFont="1" applyBorder="1" applyAlignment="1">
      <alignment horizontal="center" vertical="center"/>
    </xf>
    <xf numFmtId="1" fontId="8" fillId="0" borderId="357" xfId="0" applyNumberFormat="1" applyFont="1" applyBorder="1" applyAlignment="1">
      <alignment horizontal="center" vertical="center"/>
    </xf>
    <xf numFmtId="1" fontId="8" fillId="0" borderId="358" xfId="0" applyNumberFormat="1" applyFont="1" applyBorder="1" applyAlignment="1">
      <alignment horizontal="center" vertical="center"/>
    </xf>
    <xf numFmtId="1" fontId="8" fillId="12" borderId="355" xfId="0" applyNumberFormat="1" applyFont="1" applyFill="1" applyBorder="1"/>
    <xf numFmtId="1" fontId="8" fillId="5" borderId="346" xfId="0" applyNumberFormat="1" applyFont="1" applyFill="1" applyBorder="1" applyProtection="1">
      <protection locked="0"/>
    </xf>
    <xf numFmtId="1" fontId="8" fillId="12" borderId="359" xfId="0" applyNumberFormat="1" applyFont="1" applyFill="1" applyBorder="1"/>
    <xf numFmtId="1" fontId="8" fillId="5" borderId="356" xfId="0" applyNumberFormat="1" applyFont="1" applyFill="1" applyBorder="1" applyProtection="1">
      <protection locked="0"/>
    </xf>
    <xf numFmtId="1" fontId="8" fillId="4" borderId="306" xfId="1" applyNumberFormat="1" applyFont="1" applyFill="1" applyBorder="1" applyAlignment="1">
      <alignment horizontal="center" vertical="center" wrapText="1"/>
    </xf>
    <xf numFmtId="2" fontId="8" fillId="4" borderId="319" xfId="0" applyNumberFormat="1" applyFont="1" applyFill="1" applyBorder="1" applyAlignment="1">
      <alignment horizontal="center" vertical="center" wrapText="1"/>
    </xf>
    <xf numFmtId="1" fontId="8" fillId="4" borderId="304" xfId="0" applyNumberFormat="1" applyFont="1" applyFill="1" applyBorder="1" applyAlignment="1">
      <alignment horizontal="center" vertical="center" wrapText="1"/>
    </xf>
    <xf numFmtId="1" fontId="8" fillId="4" borderId="358" xfId="0" applyNumberFormat="1" applyFont="1" applyFill="1" applyBorder="1" applyAlignment="1">
      <alignment horizontal="center" vertical="center" wrapText="1"/>
    </xf>
    <xf numFmtId="2" fontId="8" fillId="0" borderId="306" xfId="0" applyNumberFormat="1" applyFont="1" applyBorder="1"/>
    <xf numFmtId="2" fontId="8" fillId="0" borderId="319" xfId="0" applyNumberFormat="1" applyFont="1" applyBorder="1"/>
    <xf numFmtId="2" fontId="8" fillId="0" borderId="304" xfId="0" applyNumberFormat="1" applyFont="1" applyBorder="1"/>
    <xf numFmtId="2" fontId="8" fillId="0" borderId="358" xfId="0" applyNumberFormat="1" applyFont="1" applyBorder="1"/>
    <xf numFmtId="2" fontId="8" fillId="5" borderId="346" xfId="0" applyNumberFormat="1" applyFont="1" applyFill="1" applyBorder="1" applyProtection="1">
      <protection locked="0"/>
    </xf>
    <xf numFmtId="2" fontId="8" fillId="5" borderId="356" xfId="0" applyNumberFormat="1" applyFont="1" applyFill="1" applyBorder="1" applyProtection="1">
      <protection locked="0"/>
    </xf>
    <xf numFmtId="2" fontId="8" fillId="5" borderId="356" xfId="1" applyNumberFormat="1" applyFont="1" applyFill="1" applyBorder="1" applyAlignment="1" applyProtection="1">
      <alignment horizontal="right"/>
      <protection locked="0"/>
    </xf>
    <xf numFmtId="1" fontId="8" fillId="4" borderId="303" xfId="1" applyNumberFormat="1" applyFont="1" applyFill="1" applyBorder="1" applyAlignment="1">
      <alignment horizontal="center" vertical="center" wrapText="1"/>
    </xf>
    <xf numFmtId="1" fontId="8" fillId="4" borderId="319" xfId="1" applyNumberFormat="1" applyFont="1" applyFill="1" applyBorder="1" applyAlignment="1">
      <alignment horizontal="center" vertical="center" wrapText="1"/>
    </xf>
    <xf numFmtId="1" fontId="8" fillId="4" borderId="302" xfId="1" applyNumberFormat="1" applyFont="1" applyFill="1" applyBorder="1" applyAlignment="1">
      <alignment horizontal="center" vertical="center" wrapText="1"/>
    </xf>
    <xf numFmtId="1" fontId="8" fillId="5" borderId="331" xfId="1" applyNumberFormat="1" applyFont="1" applyFill="1" applyBorder="1" applyProtection="1">
      <protection locked="0"/>
    </xf>
    <xf numFmtId="1" fontId="8" fillId="4" borderId="306" xfId="1" applyNumberFormat="1" applyFont="1" applyFill="1" applyBorder="1" applyAlignment="1">
      <alignment horizontal="center" wrapText="1"/>
    </xf>
    <xf numFmtId="1" fontId="8" fillId="4" borderId="303" xfId="1" applyNumberFormat="1" applyFont="1" applyFill="1" applyBorder="1" applyAlignment="1">
      <alignment horizontal="right"/>
    </xf>
    <xf numFmtId="1" fontId="8" fillId="4" borderId="302" xfId="1" applyNumberFormat="1" applyFont="1" applyFill="1" applyBorder="1" applyAlignment="1">
      <alignment horizontal="right"/>
    </xf>
    <xf numFmtId="1" fontId="8" fillId="0" borderId="360" xfId="0" applyNumberFormat="1" applyFont="1" applyBorder="1" applyAlignment="1">
      <alignment horizontal="center" vertical="center" wrapText="1"/>
    </xf>
    <xf numFmtId="1" fontId="8" fillId="13" borderId="320" xfId="1" applyNumberFormat="1" applyFont="1" applyFill="1" applyBorder="1"/>
    <xf numFmtId="1" fontId="8" fillId="0" borderId="352" xfId="0" applyNumberFormat="1" applyFont="1" applyBorder="1"/>
    <xf numFmtId="1" fontId="8" fillId="5" borderId="361" xfId="1" applyNumberFormat="1" applyFont="1" applyFill="1" applyBorder="1" applyProtection="1">
      <protection locked="0"/>
    </xf>
    <xf numFmtId="1" fontId="8" fillId="5" borderId="330" xfId="1" applyNumberFormat="1" applyFont="1" applyFill="1" applyBorder="1" applyProtection="1">
      <protection locked="0"/>
    </xf>
    <xf numFmtId="1" fontId="8" fillId="5" borderId="362" xfId="1" applyNumberFormat="1" applyFont="1" applyFill="1" applyBorder="1" applyProtection="1">
      <protection locked="0"/>
    </xf>
    <xf numFmtId="1" fontId="8" fillId="5" borderId="363" xfId="1" applyNumberFormat="1" applyFont="1" applyFill="1" applyBorder="1" applyProtection="1">
      <protection locked="0"/>
    </xf>
    <xf numFmtId="1" fontId="8" fillId="13" borderId="363" xfId="1" applyNumberFormat="1" applyFont="1" applyFill="1" applyBorder="1"/>
    <xf numFmtId="1" fontId="8" fillId="5" borderId="364" xfId="1" applyNumberFormat="1" applyFont="1" applyFill="1" applyBorder="1" applyProtection="1">
      <protection locked="0"/>
    </xf>
    <xf numFmtId="1" fontId="8" fillId="4" borderId="300" xfId="1" applyNumberFormat="1" applyFont="1" applyFill="1" applyBorder="1" applyAlignment="1">
      <alignment horizontal="right"/>
    </xf>
    <xf numFmtId="1" fontId="8" fillId="4" borderId="302" xfId="1" applyNumberFormat="1" applyFont="1" applyFill="1" applyBorder="1" applyAlignment="1">
      <alignment horizontal="center"/>
    </xf>
    <xf numFmtId="1" fontId="8" fillId="4" borderId="327" xfId="1" applyNumberFormat="1" applyFont="1" applyFill="1" applyBorder="1" applyAlignment="1">
      <alignment horizontal="right"/>
    </xf>
    <xf numFmtId="1" fontId="8" fillId="3" borderId="303" xfId="0" applyNumberFormat="1" applyFont="1" applyFill="1" applyBorder="1" applyAlignment="1">
      <alignment horizontal="center" vertical="center" wrapText="1"/>
    </xf>
    <xf numFmtId="1" fontId="8" fillId="3" borderId="304" xfId="0" applyNumberFormat="1" applyFont="1" applyFill="1" applyBorder="1" applyAlignment="1">
      <alignment horizontal="center" vertical="center" wrapText="1"/>
    </xf>
    <xf numFmtId="1" fontId="8" fillId="3" borderId="302" xfId="0" applyNumberFormat="1" applyFont="1" applyFill="1" applyBorder="1" applyAlignment="1">
      <alignment horizontal="center" vertical="center" wrapText="1"/>
    </xf>
    <xf numFmtId="1" fontId="8" fillId="3" borderId="300" xfId="0" applyNumberFormat="1" applyFont="1" applyFill="1" applyBorder="1" applyAlignment="1">
      <alignment horizontal="center" vertical="center" wrapText="1"/>
    </xf>
    <xf numFmtId="1" fontId="8" fillId="3" borderId="319" xfId="0" applyNumberFormat="1" applyFont="1" applyFill="1" applyBorder="1" applyAlignment="1">
      <alignment horizontal="center" vertical="center" wrapText="1"/>
    </xf>
    <xf numFmtId="1" fontId="8" fillId="3" borderId="358" xfId="0" applyNumberFormat="1" applyFont="1" applyFill="1" applyBorder="1" applyAlignment="1">
      <alignment horizontal="center" vertical="center" wrapText="1"/>
    </xf>
    <xf numFmtId="1" fontId="8" fillId="3" borderId="306" xfId="0" applyNumberFormat="1" applyFont="1" applyFill="1" applyBorder="1" applyAlignment="1">
      <alignment horizontal="center" vertical="center"/>
    </xf>
    <xf numFmtId="1" fontId="8" fillId="3" borderId="303" xfId="0" applyNumberFormat="1" applyFont="1" applyFill="1" applyBorder="1" applyAlignment="1">
      <alignment horizontal="right" vertical="center"/>
    </xf>
    <xf numFmtId="2" fontId="8" fillId="3" borderId="319" xfId="0" applyNumberFormat="1" applyFont="1" applyFill="1" applyBorder="1" applyAlignment="1">
      <alignment horizontal="right" vertical="center"/>
    </xf>
    <xf numFmtId="2" fontId="8" fillId="3" borderId="304" xfId="0" applyNumberFormat="1" applyFont="1" applyFill="1" applyBorder="1" applyAlignment="1">
      <alignment horizontal="right" vertical="center"/>
    </xf>
    <xf numFmtId="2" fontId="8" fillId="3" borderId="302" xfId="0" applyNumberFormat="1" applyFont="1" applyFill="1" applyBorder="1" applyAlignment="1">
      <alignment horizontal="right" vertical="center"/>
    </xf>
    <xf numFmtId="2" fontId="8" fillId="3" borderId="303" xfId="0" applyNumberFormat="1" applyFont="1" applyFill="1" applyBorder="1" applyAlignment="1">
      <alignment horizontal="right" vertical="center"/>
    </xf>
    <xf numFmtId="2" fontId="8" fillId="3" borderId="300" xfId="0" applyNumberFormat="1" applyFont="1" applyFill="1" applyBorder="1" applyAlignment="1">
      <alignment horizontal="right" vertical="center"/>
    </xf>
    <xf numFmtId="2" fontId="8" fillId="3" borderId="358" xfId="0" applyNumberFormat="1" applyFont="1" applyFill="1" applyBorder="1" applyAlignment="1">
      <alignment horizontal="right" vertical="center"/>
    </xf>
    <xf numFmtId="2" fontId="8" fillId="2" borderId="366" xfId="2" applyNumberFormat="1" applyFont="1" applyBorder="1" applyAlignment="1" applyProtection="1">
      <alignment horizontal="right" vertical="center"/>
      <protection locked="0"/>
    </xf>
    <xf numFmtId="1" fontId="8" fillId="3" borderId="352" xfId="0" applyNumberFormat="1" applyFont="1" applyFill="1" applyBorder="1" applyAlignment="1">
      <alignment horizontal="left" vertical="center"/>
    </xf>
    <xf numFmtId="2" fontId="8" fillId="3" borderId="367" xfId="0" applyNumberFormat="1" applyFont="1" applyFill="1" applyBorder="1" applyAlignment="1">
      <alignment horizontal="right" vertical="center"/>
    </xf>
    <xf numFmtId="2" fontId="8" fillId="2" borderId="368" xfId="2" applyNumberFormat="1" applyFont="1" applyBorder="1" applyAlignment="1" applyProtection="1">
      <alignment horizontal="right" vertical="center"/>
      <protection locked="0"/>
    </xf>
    <xf numFmtId="2" fontId="8" fillId="2" borderId="369" xfId="2" applyNumberFormat="1" applyFont="1" applyBorder="1" applyAlignment="1" applyProtection="1">
      <alignment horizontal="right" vertical="center"/>
      <protection locked="0"/>
    </xf>
    <xf numFmtId="2" fontId="8" fillId="2" borderId="370" xfId="2" applyNumberFormat="1" applyFont="1" applyBorder="1" applyAlignment="1" applyProtection="1">
      <alignment horizontal="right" vertical="center"/>
      <protection locked="0"/>
    </xf>
    <xf numFmtId="2" fontId="8" fillId="3" borderId="354" xfId="0" applyNumberFormat="1" applyFont="1" applyFill="1" applyBorder="1" applyAlignment="1">
      <alignment horizontal="right" vertical="center"/>
    </xf>
    <xf numFmtId="1" fontId="8" fillId="4" borderId="352" xfId="0" applyNumberFormat="1" applyFont="1" applyFill="1" applyBorder="1" applyAlignment="1">
      <alignment horizontal="left" vertical="center"/>
    </xf>
    <xf numFmtId="2" fontId="8" fillId="2" borderId="371" xfId="2" applyNumberFormat="1" applyFont="1" applyBorder="1" applyAlignment="1" applyProtection="1">
      <alignment horizontal="right" vertical="center"/>
      <protection locked="0"/>
    </xf>
    <xf numFmtId="2" fontId="8" fillId="2" borderId="372" xfId="2" applyNumberFormat="1" applyFont="1" applyBorder="1" applyAlignment="1" applyProtection="1">
      <alignment horizontal="right" vertical="center"/>
      <protection locked="0"/>
    </xf>
    <xf numFmtId="2" fontId="8" fillId="2" borderId="373" xfId="2" applyNumberFormat="1" applyFont="1" applyBorder="1" applyAlignment="1" applyProtection="1">
      <alignment horizontal="right" vertical="center"/>
      <protection locked="0"/>
    </xf>
    <xf numFmtId="1" fontId="8" fillId="2" borderId="374" xfId="2" applyNumberFormat="1" applyFont="1" applyBorder="1" applyAlignment="1" applyProtection="1">
      <alignment horizontal="right" vertical="center"/>
      <protection locked="0"/>
    </xf>
    <xf numFmtId="2" fontId="8" fillId="2" borderId="375" xfId="2" applyNumberFormat="1" applyFont="1" applyBorder="1" applyAlignment="1" applyProtection="1">
      <alignment horizontal="right" vertical="center"/>
      <protection locked="0"/>
    </xf>
    <xf numFmtId="2" fontId="8" fillId="2" borderId="376" xfId="2" applyNumberFormat="1" applyFont="1" applyBorder="1" applyAlignment="1" applyProtection="1">
      <alignment horizontal="right" vertical="center"/>
      <protection locked="0"/>
    </xf>
    <xf numFmtId="2" fontId="8" fillId="3" borderId="325" xfId="0" applyNumberFormat="1" applyFont="1" applyFill="1" applyBorder="1" applyAlignment="1">
      <alignment horizontal="right" vertical="center"/>
    </xf>
    <xf numFmtId="2" fontId="8" fillId="2" borderId="377" xfId="2" applyNumberFormat="1" applyFont="1" applyBorder="1" applyAlignment="1" applyProtection="1">
      <alignment horizontal="right" vertical="center"/>
      <protection locked="0"/>
    </xf>
    <xf numFmtId="2" fontId="8" fillId="2" borderId="378" xfId="2" applyNumberFormat="1" applyFont="1" applyBorder="1" applyAlignment="1" applyProtection="1">
      <alignment horizontal="right" vertical="center"/>
      <protection locked="0"/>
    </xf>
    <xf numFmtId="2" fontId="8" fillId="2" borderId="379" xfId="2" applyNumberFormat="1" applyFont="1" applyBorder="1" applyAlignment="1" applyProtection="1">
      <alignment horizontal="right" vertical="center"/>
      <protection locked="0"/>
    </xf>
    <xf numFmtId="1" fontId="6" fillId="0" borderId="380" xfId="1" applyNumberFormat="1" applyFont="1" applyBorder="1" applyProtection="1">
      <protection hidden="1"/>
    </xf>
    <xf numFmtId="1" fontId="8" fillId="0" borderId="381" xfId="1" applyNumberFormat="1" applyFont="1" applyBorder="1" applyAlignment="1">
      <alignment horizontal="center" vertical="center" wrapText="1"/>
    </xf>
    <xf numFmtId="1" fontId="8" fillId="0" borderId="382" xfId="1" applyNumberFormat="1" applyFont="1" applyBorder="1" applyAlignment="1">
      <alignment horizontal="center" vertical="center" wrapText="1"/>
    </xf>
    <xf numFmtId="1" fontId="8" fillId="0" borderId="383" xfId="1" applyNumberFormat="1" applyFont="1" applyBorder="1" applyAlignment="1">
      <alignment horizontal="center" vertical="center" wrapText="1"/>
    </xf>
    <xf numFmtId="1" fontId="8" fillId="0" borderId="384" xfId="1" applyNumberFormat="1" applyFont="1" applyBorder="1" applyAlignment="1">
      <alignment horizontal="center" vertical="center" wrapText="1"/>
    </xf>
    <xf numFmtId="1" fontId="8" fillId="0" borderId="385" xfId="1" applyNumberFormat="1" applyFont="1" applyBorder="1"/>
    <xf numFmtId="1" fontId="8" fillId="0" borderId="386" xfId="1" applyNumberFormat="1" applyFont="1" applyBorder="1"/>
    <xf numFmtId="1" fontId="8" fillId="5" borderId="387" xfId="1" applyNumberFormat="1" applyFont="1" applyFill="1" applyBorder="1" applyProtection="1">
      <protection locked="0"/>
    </xf>
    <xf numFmtId="1" fontId="8" fillId="5" borderId="388" xfId="1" applyNumberFormat="1" applyFont="1" applyFill="1" applyBorder="1" applyProtection="1">
      <protection locked="0"/>
    </xf>
    <xf numFmtId="1" fontId="6" fillId="0" borderId="389" xfId="1" applyNumberFormat="1" applyFont="1" applyBorder="1"/>
    <xf numFmtId="1" fontId="6" fillId="0" borderId="390" xfId="1" applyNumberFormat="1" applyFont="1" applyBorder="1"/>
    <xf numFmtId="1" fontId="8" fillId="0" borderId="391" xfId="1" applyNumberFormat="1" applyFont="1" applyBorder="1" applyAlignment="1">
      <alignment horizontal="center" vertical="center" wrapText="1"/>
    </xf>
    <xf numFmtId="1" fontId="8" fillId="0" borderId="393" xfId="1" applyNumberFormat="1" applyFont="1" applyBorder="1" applyAlignment="1">
      <alignment horizontal="center" vertical="center" wrapText="1"/>
    </xf>
    <xf numFmtId="1" fontId="8" fillId="0" borderId="394" xfId="1" applyNumberFormat="1" applyFont="1" applyBorder="1" applyAlignment="1">
      <alignment horizontal="center" vertical="center" wrapText="1"/>
    </xf>
    <xf numFmtId="1" fontId="8" fillId="0" borderId="397" xfId="1" applyNumberFormat="1" applyFont="1" applyBorder="1" applyAlignment="1">
      <alignment horizontal="center" vertical="center" wrapText="1"/>
    </xf>
    <xf numFmtId="1" fontId="8" fillId="0" borderId="398" xfId="1" applyNumberFormat="1" applyFont="1" applyBorder="1" applyAlignment="1">
      <alignment horizontal="center" vertical="center" wrapText="1"/>
    </xf>
    <xf numFmtId="1" fontId="8" fillId="0" borderId="399" xfId="1" applyNumberFormat="1" applyFont="1" applyBorder="1" applyAlignment="1">
      <alignment horizontal="center" vertical="center" wrapText="1"/>
    </xf>
    <xf numFmtId="1" fontId="8" fillId="0" borderId="396" xfId="1" applyNumberFormat="1" applyFont="1" applyBorder="1" applyAlignment="1">
      <alignment horizontal="center" vertical="center" wrapText="1"/>
    </xf>
    <xf numFmtId="1" fontId="8" fillId="0" borderId="400" xfId="1" applyNumberFormat="1" applyFont="1" applyBorder="1" applyAlignment="1">
      <alignment horizontal="center" vertical="center" wrapText="1"/>
    </xf>
    <xf numFmtId="1" fontId="12" fillId="0" borderId="400" xfId="1" applyNumberFormat="1" applyFont="1" applyBorder="1" applyAlignment="1">
      <alignment horizontal="center" vertical="center" wrapText="1"/>
    </xf>
    <xf numFmtId="1" fontId="8" fillId="0" borderId="401" xfId="1" applyNumberFormat="1" applyFont="1" applyBorder="1"/>
    <xf numFmtId="1" fontId="8" fillId="5" borderId="403" xfId="1" applyNumberFormat="1" applyFont="1" applyFill="1" applyBorder="1" applyAlignment="1" applyProtection="1">
      <alignment horizontal="right"/>
      <protection locked="0"/>
    </xf>
    <xf numFmtId="1" fontId="8" fillId="5" borderId="387" xfId="1" applyNumberFormat="1" applyFont="1" applyFill="1" applyBorder="1" applyAlignment="1" applyProtection="1">
      <alignment horizontal="right"/>
      <protection locked="0"/>
    </xf>
    <xf numFmtId="1" fontId="8" fillId="5" borderId="404" xfId="1" applyNumberFormat="1" applyFont="1" applyFill="1" applyBorder="1" applyAlignment="1" applyProtection="1">
      <alignment horizontal="right"/>
      <protection locked="0"/>
    </xf>
    <xf numFmtId="1" fontId="8" fillId="8" borderId="320" xfId="1" applyNumberFormat="1" applyFont="1" applyFill="1" applyBorder="1" applyAlignment="1">
      <alignment horizontal="right"/>
    </xf>
    <xf numFmtId="1" fontId="8" fillId="5" borderId="405" xfId="1" applyNumberFormat="1" applyFont="1" applyFill="1" applyBorder="1" applyAlignment="1" applyProtection="1">
      <alignment horizontal="right"/>
      <protection locked="0"/>
    </xf>
    <xf numFmtId="1" fontId="8" fillId="5" borderId="406" xfId="1" applyNumberFormat="1" applyFont="1" applyFill="1" applyBorder="1" applyAlignment="1" applyProtection="1">
      <alignment horizontal="right"/>
      <protection locked="0"/>
    </xf>
    <xf numFmtId="1" fontId="8" fillId="5" borderId="407" xfId="1" applyNumberFormat="1" applyFont="1" applyFill="1" applyBorder="1" applyAlignment="1" applyProtection="1">
      <alignment horizontal="right"/>
      <protection locked="0"/>
    </xf>
    <xf numFmtId="1" fontId="8" fillId="0" borderId="400" xfId="1" applyNumberFormat="1" applyFont="1" applyBorder="1"/>
    <xf numFmtId="1" fontId="8" fillId="5" borderId="400" xfId="1" applyNumberFormat="1" applyFont="1" applyFill="1" applyBorder="1" applyAlignment="1" applyProtection="1">
      <alignment horizontal="right"/>
      <protection locked="0"/>
    </xf>
    <xf numFmtId="1" fontId="5" fillId="0" borderId="408" xfId="1" applyNumberFormat="1" applyFont="1" applyBorder="1" applyProtection="1">
      <protection hidden="1"/>
    </xf>
    <xf numFmtId="1" fontId="6" fillId="0" borderId="408" xfId="1" applyNumberFormat="1" applyFont="1" applyBorder="1" applyProtection="1">
      <protection hidden="1"/>
    </xf>
    <xf numFmtId="1" fontId="5" fillId="4" borderId="409" xfId="1" applyNumberFormat="1" applyFont="1" applyFill="1" applyBorder="1" applyProtection="1">
      <protection hidden="1"/>
    </xf>
    <xf numFmtId="1" fontId="6" fillId="0" borderId="409" xfId="1" applyNumberFormat="1" applyFont="1" applyBorder="1" applyProtection="1">
      <protection hidden="1"/>
    </xf>
    <xf numFmtId="1" fontId="5" fillId="0" borderId="409" xfId="1" applyNumberFormat="1" applyFont="1" applyBorder="1" applyProtection="1">
      <protection hidden="1"/>
    </xf>
    <xf numFmtId="1" fontId="6" fillId="0" borderId="410" xfId="1" applyNumberFormat="1" applyFont="1" applyBorder="1" applyProtection="1">
      <protection hidden="1"/>
    </xf>
    <xf numFmtId="1" fontId="8" fillId="0" borderId="400" xfId="0" applyNumberFormat="1" applyFont="1" applyBorder="1" applyAlignment="1">
      <alignment horizontal="center" vertical="center" wrapText="1"/>
    </xf>
    <xf numFmtId="1" fontId="8" fillId="0" borderId="411" xfId="1" applyNumberFormat="1" applyFont="1" applyBorder="1" applyAlignment="1">
      <alignment horizontal="center" vertical="center" wrapText="1"/>
    </xf>
    <xf numFmtId="1" fontId="8" fillId="5" borderId="412" xfId="1" applyNumberFormat="1" applyFont="1" applyFill="1" applyBorder="1" applyProtection="1">
      <protection locked="0"/>
    </xf>
    <xf numFmtId="0" fontId="8" fillId="0" borderId="413" xfId="0" applyFont="1" applyBorder="1" applyAlignment="1">
      <alignment vertical="center" wrapText="1"/>
    </xf>
    <xf numFmtId="1" fontId="8" fillId="0" borderId="413" xfId="0" applyNumberFormat="1" applyFont="1" applyBorder="1" applyAlignment="1">
      <alignment horizontal="right" vertical="center"/>
    </xf>
    <xf numFmtId="1" fontId="8" fillId="5" borderId="414" xfId="0" applyNumberFormat="1" applyFont="1" applyFill="1" applyBorder="1" applyProtection="1">
      <protection locked="0"/>
    </xf>
    <xf numFmtId="1" fontId="8" fillId="5" borderId="415" xfId="0" applyNumberFormat="1" applyFont="1" applyFill="1" applyBorder="1" applyProtection="1">
      <protection locked="0"/>
    </xf>
    <xf numFmtId="1" fontId="8" fillId="5" borderId="416" xfId="0" applyNumberFormat="1" applyFont="1" applyFill="1" applyBorder="1" applyProtection="1">
      <protection locked="0"/>
    </xf>
    <xf numFmtId="1" fontId="8" fillId="5" borderId="417" xfId="0" applyNumberFormat="1" applyFont="1" applyFill="1" applyBorder="1" applyProtection="1">
      <protection locked="0"/>
    </xf>
    <xf numFmtId="1" fontId="8" fillId="5" borderId="418" xfId="0" applyNumberFormat="1" applyFont="1" applyFill="1" applyBorder="1" applyProtection="1">
      <protection locked="0"/>
    </xf>
    <xf numFmtId="1" fontId="8" fillId="0" borderId="414" xfId="0" applyNumberFormat="1" applyFont="1" applyBorder="1"/>
    <xf numFmtId="1" fontId="8" fillId="4" borderId="413" xfId="0" applyNumberFormat="1" applyFont="1" applyFill="1" applyBorder="1"/>
    <xf numFmtId="1" fontId="8" fillId="5" borderId="420" xfId="0" applyNumberFormat="1" applyFont="1" applyFill="1" applyBorder="1" applyProtection="1">
      <protection locked="0"/>
    </xf>
    <xf numFmtId="1" fontId="8" fillId="5" borderId="421" xfId="0" applyNumberFormat="1" applyFont="1" applyFill="1" applyBorder="1" applyProtection="1">
      <protection locked="0"/>
    </xf>
    <xf numFmtId="1" fontId="8" fillId="5" borderId="422" xfId="0" applyNumberFormat="1" applyFont="1" applyFill="1" applyBorder="1" applyProtection="1">
      <protection locked="0"/>
    </xf>
    <xf numFmtId="1" fontId="8" fillId="5" borderId="413" xfId="0" applyNumberFormat="1" applyFont="1" applyFill="1" applyBorder="1" applyProtection="1">
      <protection locked="0"/>
    </xf>
    <xf numFmtId="1" fontId="8" fillId="5" borderId="423" xfId="0" applyNumberFormat="1" applyFont="1" applyFill="1" applyBorder="1" applyProtection="1">
      <protection locked="0"/>
    </xf>
    <xf numFmtId="1" fontId="8" fillId="0" borderId="417" xfId="0" applyNumberFormat="1" applyFont="1" applyBorder="1"/>
    <xf numFmtId="1" fontId="8" fillId="5" borderId="424" xfId="0" applyNumberFormat="1" applyFont="1" applyFill="1" applyBorder="1" applyProtection="1">
      <protection locked="0"/>
    </xf>
    <xf numFmtId="1" fontId="8" fillId="0" borderId="392" xfId="0" applyNumberFormat="1" applyFont="1" applyBorder="1" applyAlignment="1">
      <alignment horizontal="center"/>
    </xf>
    <xf numFmtId="1" fontId="8" fillId="0" borderId="396" xfId="0" applyNumberFormat="1" applyFont="1" applyBorder="1"/>
    <xf numFmtId="1" fontId="8" fillId="5" borderId="425" xfId="0" applyNumberFormat="1" applyFont="1" applyFill="1" applyBorder="1" applyProtection="1">
      <protection locked="0"/>
    </xf>
    <xf numFmtId="1" fontId="8" fillId="5" borderId="426" xfId="0" applyNumberFormat="1" applyFont="1" applyFill="1" applyBorder="1" applyProtection="1">
      <protection locked="0"/>
    </xf>
    <xf numFmtId="1" fontId="8" fillId="5" borderId="427" xfId="0" applyNumberFormat="1" applyFont="1" applyFill="1" applyBorder="1" applyProtection="1">
      <protection locked="0"/>
    </xf>
    <xf numFmtId="1" fontId="8" fillId="5" borderId="428" xfId="0" applyNumberFormat="1" applyFont="1" applyFill="1" applyBorder="1" applyProtection="1">
      <protection locked="0"/>
    </xf>
    <xf numFmtId="1" fontId="8" fillId="5" borderId="429" xfId="0" applyNumberFormat="1" applyFont="1" applyFill="1" applyBorder="1" applyProtection="1">
      <protection locked="0"/>
    </xf>
    <xf numFmtId="1" fontId="8" fillId="5" borderId="430" xfId="0" applyNumberFormat="1" applyFont="1" applyFill="1" applyBorder="1" applyProtection="1">
      <protection locked="0"/>
    </xf>
    <xf numFmtId="1" fontId="6" fillId="0" borderId="433" xfId="1" applyNumberFormat="1" applyFont="1" applyBorder="1"/>
    <xf numFmtId="1" fontId="8" fillId="0" borderId="397" xfId="1" applyNumberFormat="1" applyFont="1" applyBorder="1" applyAlignment="1">
      <alignment horizontal="center" vertical="center"/>
    </xf>
    <xf numFmtId="1" fontId="8" fillId="0" borderId="398" xfId="3" applyNumberFormat="1" applyFont="1" applyBorder="1" applyAlignment="1">
      <alignment horizontal="center" vertical="center" wrapText="1"/>
    </xf>
    <xf numFmtId="1" fontId="8" fillId="0" borderId="398" xfId="3" applyNumberFormat="1" applyFont="1" applyBorder="1" applyAlignment="1">
      <alignment horizontal="center" vertical="center"/>
    </xf>
    <xf numFmtId="1" fontId="8" fillId="0" borderId="396" xfId="3" applyNumberFormat="1" applyFont="1" applyBorder="1" applyAlignment="1">
      <alignment horizontal="center" vertical="center"/>
    </xf>
    <xf numFmtId="1" fontId="8" fillId="0" borderId="400" xfId="1" applyNumberFormat="1" applyFont="1" applyBorder="1" applyAlignment="1">
      <alignment horizontal="right"/>
    </xf>
    <xf numFmtId="1" fontId="8" fillId="5" borderId="397" xfId="1" applyNumberFormat="1" applyFont="1" applyFill="1" applyBorder="1" applyAlignment="1" applyProtection="1">
      <alignment horizontal="right"/>
      <protection locked="0"/>
    </xf>
    <xf numFmtId="1" fontId="8" fillId="5" borderId="398" xfId="1" applyNumberFormat="1" applyFont="1" applyFill="1" applyBorder="1" applyAlignment="1" applyProtection="1">
      <alignment horizontal="right"/>
      <protection locked="0"/>
    </xf>
    <xf numFmtId="1" fontId="8" fillId="5" borderId="396" xfId="1" applyNumberFormat="1" applyFont="1" applyFill="1" applyBorder="1" applyAlignment="1" applyProtection="1">
      <alignment horizontal="right"/>
      <protection locked="0"/>
    </xf>
    <xf numFmtId="1" fontId="8" fillId="5" borderId="412" xfId="1" applyNumberFormat="1" applyFont="1" applyFill="1" applyBorder="1" applyAlignment="1" applyProtection="1">
      <alignment horizontal="right"/>
      <protection locked="0"/>
    </xf>
    <xf numFmtId="1" fontId="8" fillId="5" borderId="417" xfId="1" applyNumberFormat="1" applyFont="1" applyFill="1" applyBorder="1" applyAlignment="1" applyProtection="1">
      <alignment horizontal="right"/>
      <protection locked="0"/>
    </xf>
    <xf numFmtId="1" fontId="8" fillId="5" borderId="434" xfId="1" applyNumberFormat="1" applyFont="1" applyFill="1" applyBorder="1" applyAlignment="1" applyProtection="1">
      <alignment horizontal="right"/>
      <protection locked="0"/>
    </xf>
    <xf numFmtId="1" fontId="6" fillId="0" borderId="435" xfId="1" applyNumberFormat="1" applyFont="1" applyBorder="1" applyProtection="1">
      <protection hidden="1"/>
    </xf>
    <xf numFmtId="1" fontId="6" fillId="0" borderId="436" xfId="1" applyNumberFormat="1" applyFont="1" applyBorder="1"/>
    <xf numFmtId="1" fontId="8" fillId="0" borderId="437" xfId="1" applyNumberFormat="1" applyFont="1" applyBorder="1" applyAlignment="1">
      <alignment horizontal="center" vertical="center" wrapText="1"/>
    </xf>
    <xf numFmtId="1" fontId="8" fillId="0" borderId="400" xfId="1" applyNumberFormat="1" applyFont="1" applyBorder="1" applyAlignment="1">
      <alignment horizontal="center" wrapText="1"/>
    </xf>
    <xf numFmtId="1" fontId="8" fillId="0" borderId="397" xfId="1" applyNumberFormat="1" applyFont="1" applyBorder="1" applyAlignment="1">
      <alignment horizontal="right"/>
    </xf>
    <xf numFmtId="1" fontId="8" fillId="0" borderId="411" xfId="1" applyNumberFormat="1" applyFont="1" applyBorder="1" applyAlignment="1">
      <alignment horizontal="right"/>
    </xf>
    <xf numFmtId="1" fontId="8" fillId="0" borderId="396" xfId="1" applyNumberFormat="1" applyFont="1" applyBorder="1" applyAlignment="1">
      <alignment horizontal="right"/>
    </xf>
    <xf numFmtId="1" fontId="8" fillId="5" borderId="438" xfId="1" applyNumberFormat="1" applyFont="1" applyFill="1" applyBorder="1" applyProtection="1">
      <protection locked="0"/>
    </xf>
    <xf numFmtId="1" fontId="8" fillId="5" borderId="439" xfId="1" applyNumberFormat="1" applyFont="1" applyFill="1" applyBorder="1" applyProtection="1">
      <protection locked="0"/>
    </xf>
    <xf numFmtId="1" fontId="8" fillId="0" borderId="440" xfId="1" applyNumberFormat="1" applyFont="1" applyBorder="1" applyAlignment="1">
      <alignment wrapText="1"/>
    </xf>
    <xf numFmtId="1" fontId="8" fillId="0" borderId="440" xfId="1" applyNumberFormat="1" applyFont="1" applyBorder="1"/>
    <xf numFmtId="1" fontId="8" fillId="5" borderId="441" xfId="1" applyNumberFormat="1" applyFont="1" applyFill="1" applyBorder="1" applyProtection="1">
      <protection locked="0"/>
    </xf>
    <xf numFmtId="1" fontId="8" fillId="5" borderId="442" xfId="1" applyNumberFormat="1" applyFont="1" applyFill="1" applyBorder="1" applyProtection="1">
      <protection locked="0"/>
    </xf>
    <xf numFmtId="1" fontId="8" fillId="5" borderId="443" xfId="1" applyNumberFormat="1" applyFont="1" applyFill="1" applyBorder="1" applyProtection="1">
      <protection locked="0"/>
    </xf>
    <xf numFmtId="1" fontId="8" fillId="5" borderId="444" xfId="1" applyNumberFormat="1" applyFont="1" applyFill="1" applyBorder="1" applyProtection="1">
      <protection locked="0"/>
    </xf>
    <xf numFmtId="1" fontId="8" fillId="0" borderId="445" xfId="1" applyNumberFormat="1" applyFont="1" applyBorder="1" applyAlignment="1">
      <alignment horizontal="center" wrapText="1"/>
    </xf>
    <xf numFmtId="1" fontId="8" fillId="0" borderId="397" xfId="1" applyNumberFormat="1" applyFont="1" applyBorder="1"/>
    <xf numFmtId="1" fontId="8" fillId="0" borderId="394" xfId="1" applyNumberFormat="1" applyFont="1" applyBorder="1"/>
    <xf numFmtId="1" fontId="8" fillId="0" borderId="411" xfId="1" applyNumberFormat="1" applyFont="1" applyBorder="1"/>
    <xf numFmtId="1" fontId="8" fillId="0" borderId="437" xfId="1" applyNumberFormat="1" applyFont="1" applyBorder="1"/>
    <xf numFmtId="1" fontId="8" fillId="0" borderId="397" xfId="0" applyNumberFormat="1" applyFont="1" applyBorder="1" applyAlignment="1">
      <alignment horizontal="center" vertical="center" wrapText="1"/>
    </xf>
    <xf numFmtId="1" fontId="8" fillId="0" borderId="398" xfId="0" applyNumberFormat="1" applyFont="1" applyBorder="1" applyAlignment="1">
      <alignment horizontal="center" vertical="center"/>
    </xf>
    <xf numFmtId="1" fontId="8" fillId="0" borderId="393" xfId="0" applyNumberFormat="1" applyFont="1" applyBorder="1" applyAlignment="1">
      <alignment horizontal="center" vertical="center"/>
    </xf>
    <xf numFmtId="1" fontId="8" fillId="0" borderId="446" xfId="0" applyNumberFormat="1" applyFont="1" applyBorder="1" applyAlignment="1">
      <alignment horizontal="center" vertical="center"/>
    </xf>
    <xf numFmtId="1" fontId="8" fillId="0" borderId="447" xfId="0" applyNumberFormat="1" applyFont="1" applyBorder="1" applyAlignment="1">
      <alignment horizontal="center" vertical="center"/>
    </xf>
    <xf numFmtId="1" fontId="8" fillId="12" borderId="448" xfId="0" applyNumberFormat="1" applyFont="1" applyFill="1" applyBorder="1"/>
    <xf numFmtId="1" fontId="8" fillId="0" borderId="445" xfId="0" applyNumberFormat="1" applyFont="1" applyBorder="1" applyAlignment="1">
      <alignment horizontal="left"/>
    </xf>
    <xf numFmtId="1" fontId="8" fillId="0" borderId="445" xfId="0" applyNumberFormat="1" applyFont="1" applyBorder="1"/>
    <xf numFmtId="1" fontId="8" fillId="5" borderId="449" xfId="0" applyNumberFormat="1" applyFont="1" applyFill="1" applyBorder="1" applyProtection="1">
      <protection locked="0"/>
    </xf>
    <xf numFmtId="1" fontId="8" fillId="5" borderId="450" xfId="0" applyNumberFormat="1" applyFont="1" applyFill="1" applyBorder="1" applyProtection="1">
      <protection locked="0"/>
    </xf>
    <xf numFmtId="1" fontId="8" fillId="12" borderId="451" xfId="0" applyNumberFormat="1" applyFont="1" applyFill="1" applyBorder="1"/>
    <xf numFmtId="1" fontId="8" fillId="5" borderId="452" xfId="0" applyNumberFormat="1" applyFont="1" applyFill="1" applyBorder="1" applyProtection="1">
      <protection locked="0"/>
    </xf>
    <xf numFmtId="1" fontId="8" fillId="4" borderId="400" xfId="1" applyNumberFormat="1" applyFont="1" applyFill="1" applyBorder="1" applyAlignment="1">
      <alignment horizontal="center" vertical="center" wrapText="1"/>
    </xf>
    <xf numFmtId="2" fontId="8" fillId="4" borderId="411" xfId="0" applyNumberFormat="1" applyFont="1" applyFill="1" applyBorder="1" applyAlignment="1">
      <alignment horizontal="center" vertical="center" wrapText="1"/>
    </xf>
    <xf numFmtId="1" fontId="8" fillId="4" borderId="398" xfId="0" applyNumberFormat="1" applyFont="1" applyFill="1" applyBorder="1" applyAlignment="1">
      <alignment horizontal="center" vertical="center" wrapText="1"/>
    </xf>
    <xf numFmtId="1" fontId="8" fillId="4" borderId="447" xfId="0" applyNumberFormat="1" applyFont="1" applyFill="1" applyBorder="1" applyAlignment="1">
      <alignment horizontal="center" vertical="center" wrapText="1"/>
    </xf>
    <xf numFmtId="2" fontId="8" fillId="0" borderId="400" xfId="0" applyNumberFormat="1" applyFont="1" applyBorder="1"/>
    <xf numFmtId="2" fontId="8" fillId="0" borderId="411" xfId="0" applyNumberFormat="1" applyFont="1" applyBorder="1"/>
    <xf numFmtId="2" fontId="8" fillId="0" borderId="398" xfId="0" applyNumberFormat="1" applyFont="1" applyBorder="1"/>
    <xf numFmtId="2" fontId="8" fillId="0" borderId="447" xfId="0" applyNumberFormat="1" applyFont="1" applyBorder="1"/>
    <xf numFmtId="0" fontId="8" fillId="0" borderId="445" xfId="0" applyFont="1" applyBorder="1"/>
    <xf numFmtId="2" fontId="8" fillId="5" borderId="445" xfId="1" applyNumberFormat="1" applyFont="1" applyFill="1" applyBorder="1" applyAlignment="1" applyProtection="1">
      <alignment horizontal="right"/>
      <protection locked="0"/>
    </xf>
    <xf numFmtId="2" fontId="8" fillId="5" borderId="453" xfId="0" applyNumberFormat="1" applyFont="1" applyFill="1" applyBorder="1" applyProtection="1">
      <protection locked="0"/>
    </xf>
    <xf numFmtId="2" fontId="8" fillId="5" borderId="450" xfId="0" applyNumberFormat="1" applyFont="1" applyFill="1" applyBorder="1" applyProtection="1">
      <protection locked="0"/>
    </xf>
    <xf numFmtId="2" fontId="8" fillId="5" borderId="452" xfId="0" applyNumberFormat="1" applyFont="1" applyFill="1" applyBorder="1" applyProtection="1">
      <protection locked="0"/>
    </xf>
    <xf numFmtId="2" fontId="8" fillId="5" borderId="452" xfId="1" applyNumberFormat="1" applyFont="1" applyFill="1" applyBorder="1" applyAlignment="1" applyProtection="1">
      <alignment horizontal="right"/>
      <protection locked="0"/>
    </xf>
    <xf numFmtId="1" fontId="8" fillId="4" borderId="397" xfId="1" applyNumberFormat="1" applyFont="1" applyFill="1" applyBorder="1" applyAlignment="1">
      <alignment horizontal="center" vertical="center" wrapText="1"/>
    </xf>
    <xf numFmtId="1" fontId="8" fillId="4" borderId="411" xfId="1" applyNumberFormat="1" applyFont="1" applyFill="1" applyBorder="1" applyAlignment="1">
      <alignment horizontal="center" vertical="center" wrapText="1"/>
    </xf>
    <xf numFmtId="1" fontId="8" fillId="4" borderId="396" xfId="1" applyNumberFormat="1" applyFont="1" applyFill="1" applyBorder="1" applyAlignment="1">
      <alignment horizontal="center" vertical="center" wrapText="1"/>
    </xf>
    <xf numFmtId="1" fontId="8" fillId="5" borderId="454" xfId="1" applyNumberFormat="1" applyFont="1" applyFill="1" applyBorder="1" applyProtection="1">
      <protection locked="0"/>
    </xf>
    <xf numFmtId="1" fontId="8" fillId="4" borderId="400" xfId="1" applyNumberFormat="1" applyFont="1" applyFill="1" applyBorder="1" applyAlignment="1">
      <alignment horizontal="center" wrapText="1"/>
    </xf>
    <xf numFmtId="1" fontId="8" fillId="4" borderId="397" xfId="1" applyNumberFormat="1" applyFont="1" applyFill="1" applyBorder="1" applyAlignment="1">
      <alignment horizontal="right"/>
    </xf>
    <xf numFmtId="1" fontId="8" fillId="4" borderId="396" xfId="1" applyNumberFormat="1" applyFont="1" applyFill="1" applyBorder="1" applyAlignment="1">
      <alignment horizontal="right"/>
    </xf>
    <xf numFmtId="1" fontId="8" fillId="0" borderId="455" xfId="0" applyNumberFormat="1" applyFont="1" applyBorder="1" applyAlignment="1">
      <alignment horizontal="center" vertical="center" wrapText="1"/>
    </xf>
    <xf numFmtId="1" fontId="8" fillId="13" borderId="412" xfId="1" applyNumberFormat="1" applyFont="1" applyFill="1" applyBorder="1"/>
    <xf numFmtId="1" fontId="8" fillId="0" borderId="456" xfId="0" applyNumberFormat="1" applyFont="1" applyBorder="1"/>
    <xf numFmtId="1" fontId="8" fillId="5" borderId="457" xfId="1" applyNumberFormat="1" applyFont="1" applyFill="1" applyBorder="1" applyProtection="1">
      <protection locked="0"/>
    </xf>
    <xf numFmtId="1" fontId="8" fillId="5" borderId="458" xfId="1" applyNumberFormat="1" applyFont="1" applyFill="1" applyBorder="1" applyProtection="1">
      <protection locked="0"/>
    </xf>
    <xf numFmtId="1" fontId="8" fillId="5" borderId="459" xfId="1" applyNumberFormat="1" applyFont="1" applyFill="1" applyBorder="1" applyProtection="1">
      <protection locked="0"/>
    </xf>
    <xf numFmtId="1" fontId="8" fillId="5" borderId="460" xfId="1" applyNumberFormat="1" applyFont="1" applyFill="1" applyBorder="1" applyProtection="1">
      <protection locked="0"/>
    </xf>
    <xf numFmtId="1" fontId="8" fillId="5" borderId="461" xfId="1" applyNumberFormat="1" applyFont="1" applyFill="1" applyBorder="1" applyProtection="1">
      <protection locked="0"/>
    </xf>
    <xf numFmtId="1" fontId="8" fillId="13" borderId="461" xfId="1" applyNumberFormat="1" applyFont="1" applyFill="1" applyBorder="1"/>
    <xf numFmtId="1" fontId="8" fillId="5" borderId="462" xfId="1" applyNumberFormat="1" applyFont="1" applyFill="1" applyBorder="1" applyProtection="1">
      <protection locked="0"/>
    </xf>
    <xf numFmtId="1" fontId="8" fillId="4" borderId="394" xfId="1" applyNumberFormat="1" applyFont="1" applyFill="1" applyBorder="1" applyAlignment="1">
      <alignment horizontal="right"/>
    </xf>
    <xf numFmtId="1" fontId="8" fillId="4" borderId="396" xfId="1" applyNumberFormat="1" applyFont="1" applyFill="1" applyBorder="1" applyAlignment="1">
      <alignment horizontal="center"/>
    </xf>
    <xf numFmtId="1" fontId="8" fillId="4" borderId="419" xfId="1" applyNumberFormat="1" applyFont="1" applyFill="1" applyBorder="1" applyAlignment="1">
      <alignment horizontal="right"/>
    </xf>
    <xf numFmtId="1" fontId="8" fillId="3" borderId="397" xfId="0" applyNumberFormat="1" applyFont="1" applyFill="1" applyBorder="1" applyAlignment="1">
      <alignment horizontal="center" vertical="center" wrapText="1"/>
    </xf>
    <xf numFmtId="1" fontId="8" fillId="3" borderId="398" xfId="0" applyNumberFormat="1" applyFont="1" applyFill="1" applyBorder="1" applyAlignment="1">
      <alignment horizontal="center" vertical="center" wrapText="1"/>
    </xf>
    <xf numFmtId="1" fontId="8" fillId="3" borderId="396" xfId="0" applyNumberFormat="1" applyFont="1" applyFill="1" applyBorder="1" applyAlignment="1">
      <alignment horizontal="center" vertical="center" wrapText="1"/>
    </xf>
    <xf numFmtId="1" fontId="8" fillId="3" borderId="394" xfId="0" applyNumberFormat="1" applyFont="1" applyFill="1" applyBorder="1" applyAlignment="1">
      <alignment horizontal="center" vertical="center" wrapText="1"/>
    </xf>
    <xf numFmtId="1" fontId="8" fillId="3" borderId="411" xfId="0" applyNumberFormat="1" applyFont="1" applyFill="1" applyBorder="1" applyAlignment="1">
      <alignment horizontal="center" vertical="center" wrapText="1"/>
    </xf>
    <xf numFmtId="1" fontId="8" fillId="3" borderId="447" xfId="0" applyNumberFormat="1" applyFont="1" applyFill="1" applyBorder="1" applyAlignment="1">
      <alignment horizontal="center" vertical="center" wrapText="1"/>
    </xf>
    <xf numFmtId="1" fontId="8" fillId="3" borderId="400" xfId="0" applyNumberFormat="1" applyFont="1" applyFill="1" applyBorder="1" applyAlignment="1">
      <alignment horizontal="center" vertical="center"/>
    </xf>
    <xf numFmtId="1" fontId="8" fillId="3" borderId="397" xfId="0" applyNumberFormat="1" applyFont="1" applyFill="1" applyBorder="1" applyAlignment="1">
      <alignment horizontal="right" vertical="center"/>
    </xf>
    <xf numFmtId="2" fontId="8" fillId="3" borderId="411" xfId="0" applyNumberFormat="1" applyFont="1" applyFill="1" applyBorder="1" applyAlignment="1">
      <alignment horizontal="right" vertical="center"/>
    </xf>
    <xf numFmtId="2" fontId="8" fillId="3" borderId="398" xfId="0" applyNumberFormat="1" applyFont="1" applyFill="1" applyBorder="1" applyAlignment="1">
      <alignment horizontal="right" vertical="center"/>
    </xf>
    <xf numFmtId="2" fontId="8" fillId="3" borderId="396" xfId="0" applyNumberFormat="1" applyFont="1" applyFill="1" applyBorder="1" applyAlignment="1">
      <alignment horizontal="right" vertical="center"/>
    </xf>
    <xf numFmtId="2" fontId="8" fillId="3" borderId="397" xfId="0" applyNumberFormat="1" applyFont="1" applyFill="1" applyBorder="1" applyAlignment="1">
      <alignment horizontal="right" vertical="center"/>
    </xf>
    <xf numFmtId="2" fontId="8" fillId="3" borderId="394" xfId="0" applyNumberFormat="1" applyFont="1" applyFill="1" applyBorder="1" applyAlignment="1">
      <alignment horizontal="right" vertical="center"/>
    </xf>
    <xf numFmtId="2" fontId="8" fillId="3" borderId="447" xfId="0" applyNumberFormat="1" applyFont="1" applyFill="1" applyBorder="1" applyAlignment="1">
      <alignment horizontal="right" vertical="center"/>
    </xf>
    <xf numFmtId="2" fontId="8" fillId="2" borderId="464" xfId="2" applyNumberFormat="1" applyFont="1" applyBorder="1" applyAlignment="1" applyProtection="1">
      <alignment horizontal="right" vertical="center"/>
      <protection locked="0"/>
    </xf>
    <xf numFmtId="1" fontId="8" fillId="3" borderId="456" xfId="0" applyNumberFormat="1" applyFont="1" applyFill="1" applyBorder="1" applyAlignment="1">
      <alignment horizontal="left" vertical="center"/>
    </xf>
    <xf numFmtId="2" fontId="8" fillId="3" borderId="465" xfId="0" applyNumberFormat="1" applyFont="1" applyFill="1" applyBorder="1" applyAlignment="1">
      <alignment horizontal="right" vertical="center"/>
    </xf>
    <xf numFmtId="2" fontId="8" fillId="2" borderId="466" xfId="2" applyNumberFormat="1" applyFont="1" applyBorder="1" applyAlignment="1" applyProtection="1">
      <alignment horizontal="right" vertical="center"/>
      <protection locked="0"/>
    </xf>
    <xf numFmtId="2" fontId="8" fillId="2" borderId="467" xfId="2" applyNumberFormat="1" applyFont="1" applyBorder="1" applyAlignment="1" applyProtection="1">
      <alignment horizontal="right" vertical="center"/>
      <protection locked="0"/>
    </xf>
    <xf numFmtId="2" fontId="8" fillId="2" borderId="468" xfId="2" applyNumberFormat="1" applyFont="1" applyBorder="1" applyAlignment="1" applyProtection="1">
      <alignment horizontal="right" vertical="center"/>
      <protection locked="0"/>
    </xf>
    <xf numFmtId="2" fontId="8" fillId="3" borderId="469" xfId="0" applyNumberFormat="1" applyFont="1" applyFill="1" applyBorder="1" applyAlignment="1">
      <alignment horizontal="right" vertical="center"/>
    </xf>
    <xf numFmtId="1" fontId="8" fillId="4" borderId="456" xfId="0" applyNumberFormat="1" applyFont="1" applyFill="1" applyBorder="1" applyAlignment="1">
      <alignment horizontal="left" vertical="center"/>
    </xf>
    <xf numFmtId="2" fontId="8" fillId="2" borderId="470" xfId="2" applyNumberFormat="1" applyFont="1" applyBorder="1" applyAlignment="1" applyProtection="1">
      <alignment horizontal="right" vertical="center"/>
      <protection locked="0"/>
    </xf>
    <xf numFmtId="2" fontId="8" fillId="2" borderId="471" xfId="2" applyNumberFormat="1" applyFont="1" applyBorder="1" applyAlignment="1" applyProtection="1">
      <alignment horizontal="right" vertical="center"/>
      <protection locked="0"/>
    </xf>
    <xf numFmtId="2" fontId="8" fillId="2" borderId="472" xfId="2" applyNumberFormat="1" applyFont="1" applyBorder="1" applyAlignment="1" applyProtection="1">
      <alignment horizontal="right" vertical="center"/>
      <protection locked="0"/>
    </xf>
    <xf numFmtId="1" fontId="8" fillId="3" borderId="445" xfId="1" applyNumberFormat="1" applyFont="1" applyFill="1" applyBorder="1" applyAlignment="1">
      <alignment horizontal="left" vertical="center"/>
    </xf>
    <xf numFmtId="1" fontId="8" fillId="2" borderId="473" xfId="2" applyNumberFormat="1" applyFont="1" applyBorder="1" applyAlignment="1" applyProtection="1">
      <alignment horizontal="right" vertical="center"/>
      <protection locked="0"/>
    </xf>
    <xf numFmtId="2" fontId="8" fillId="2" borderId="474" xfId="2" applyNumberFormat="1" applyFont="1" applyBorder="1" applyAlignment="1" applyProtection="1">
      <alignment horizontal="right" vertical="center"/>
      <protection locked="0"/>
    </xf>
    <xf numFmtId="2" fontId="8" fillId="2" borderId="475" xfId="2" applyNumberFormat="1" applyFont="1" applyBorder="1" applyAlignment="1" applyProtection="1">
      <alignment horizontal="right" vertical="center"/>
      <protection locked="0"/>
    </xf>
    <xf numFmtId="2" fontId="8" fillId="3" borderId="449" xfId="0" applyNumberFormat="1" applyFont="1" applyFill="1" applyBorder="1" applyAlignment="1">
      <alignment horizontal="right" vertical="center"/>
    </xf>
    <xf numFmtId="2" fontId="8" fillId="2" borderId="476" xfId="2" applyNumberFormat="1" applyFont="1" applyBorder="1" applyAlignment="1" applyProtection="1">
      <alignment horizontal="right" vertical="center"/>
      <protection locked="0"/>
    </xf>
    <xf numFmtId="2" fontId="8" fillId="2" borderId="477" xfId="2" applyNumberFormat="1" applyFont="1" applyBorder="1" applyAlignment="1" applyProtection="1">
      <alignment horizontal="right" vertical="center"/>
      <protection locked="0"/>
    </xf>
    <xf numFmtId="2" fontId="8" fillId="2" borderId="478" xfId="2" applyNumberFormat="1" applyFont="1" applyBorder="1" applyAlignment="1" applyProtection="1">
      <alignment horizontal="right" vertical="center"/>
      <protection locked="0"/>
    </xf>
    <xf numFmtId="1" fontId="6" fillId="0" borderId="479" xfId="1" applyNumberFormat="1" applyFont="1" applyBorder="1" applyProtection="1">
      <protection hidden="1"/>
    </xf>
    <xf numFmtId="1" fontId="8" fillId="0" borderId="480" xfId="1" applyNumberFormat="1" applyFont="1" applyBorder="1" applyAlignment="1">
      <alignment horizontal="center" vertical="center" wrapText="1"/>
    </xf>
    <xf numFmtId="1" fontId="8" fillId="0" borderId="481" xfId="1" applyNumberFormat="1" applyFont="1" applyBorder="1" applyAlignment="1">
      <alignment horizontal="center" vertical="center" wrapText="1"/>
    </xf>
    <xf numFmtId="1" fontId="8" fillId="0" borderId="482" xfId="1" applyNumberFormat="1" applyFont="1" applyBorder="1" applyAlignment="1">
      <alignment horizontal="center" vertical="center" wrapText="1"/>
    </xf>
    <xf numFmtId="1" fontId="8" fillId="0" borderId="483" xfId="1" applyNumberFormat="1" applyFont="1" applyBorder="1" applyAlignment="1">
      <alignment horizontal="center" vertical="center" wrapText="1"/>
    </xf>
    <xf numFmtId="1" fontId="8" fillId="0" borderId="484" xfId="1" applyNumberFormat="1" applyFont="1" applyBorder="1"/>
    <xf numFmtId="1" fontId="8" fillId="0" borderId="485" xfId="1" applyNumberFormat="1" applyFont="1" applyBorder="1"/>
    <xf numFmtId="1" fontId="8" fillId="5" borderId="486" xfId="1" applyNumberFormat="1" applyFont="1" applyFill="1" applyBorder="1" applyProtection="1">
      <protection locked="0"/>
    </xf>
    <xf numFmtId="1" fontId="8" fillId="5" borderId="487" xfId="1" applyNumberFormat="1" applyFont="1" applyFill="1" applyBorder="1" applyProtection="1">
      <protection locked="0"/>
    </xf>
    <xf numFmtId="1" fontId="8" fillId="0" borderId="445" xfId="1" applyNumberFormat="1" applyFont="1" applyBorder="1"/>
    <xf numFmtId="1" fontId="6" fillId="0" borderId="488" xfId="1" applyNumberFormat="1" applyFont="1" applyBorder="1"/>
    <xf numFmtId="1" fontId="6" fillId="0" borderId="489" xfId="1" applyNumberFormat="1" applyFont="1" applyBorder="1"/>
    <xf numFmtId="1" fontId="6" fillId="0" borderId="490" xfId="1" applyNumberFormat="1" applyFont="1" applyBorder="1"/>
    <xf numFmtId="1" fontId="8" fillId="0" borderId="491" xfId="1" applyNumberFormat="1" applyFont="1" applyBorder="1" applyAlignment="1">
      <alignment horizontal="center" vertical="center" wrapText="1"/>
    </xf>
    <xf numFmtId="1" fontId="8" fillId="0" borderId="493" xfId="1" applyNumberFormat="1" applyFont="1" applyBorder="1" applyAlignment="1">
      <alignment horizontal="center" vertical="center" wrapText="1"/>
    </xf>
    <xf numFmtId="1" fontId="8" fillId="0" borderId="494" xfId="1" applyNumberFormat="1" applyFont="1" applyBorder="1" applyAlignment="1">
      <alignment horizontal="center" vertical="center" wrapText="1"/>
    </xf>
    <xf numFmtId="1" fontId="8" fillId="0" borderId="497" xfId="1" applyNumberFormat="1" applyFont="1" applyBorder="1" applyAlignment="1">
      <alignment horizontal="center" vertical="center" wrapText="1"/>
    </xf>
    <xf numFmtId="1" fontId="8" fillId="0" borderId="498" xfId="1" applyNumberFormat="1" applyFont="1" applyBorder="1" applyAlignment="1">
      <alignment horizontal="center" vertical="center" wrapText="1"/>
    </xf>
    <xf numFmtId="1" fontId="8" fillId="0" borderId="499" xfId="1" applyNumberFormat="1" applyFont="1" applyBorder="1" applyAlignment="1">
      <alignment horizontal="center" vertical="center" wrapText="1"/>
    </xf>
    <xf numFmtId="1" fontId="8" fillId="0" borderId="496" xfId="1" applyNumberFormat="1" applyFont="1" applyBorder="1" applyAlignment="1">
      <alignment horizontal="center" vertical="center" wrapText="1"/>
    </xf>
    <xf numFmtId="1" fontId="8" fillId="0" borderId="500" xfId="1" applyNumberFormat="1" applyFont="1" applyBorder="1" applyAlignment="1">
      <alignment horizontal="center" vertical="center" wrapText="1"/>
    </xf>
    <xf numFmtId="1" fontId="12" fillId="0" borderId="500" xfId="1" applyNumberFormat="1" applyFont="1" applyBorder="1" applyAlignment="1">
      <alignment horizontal="center" vertical="center" wrapText="1"/>
    </xf>
    <xf numFmtId="1" fontId="8" fillId="0" borderId="501" xfId="1" applyNumberFormat="1" applyFont="1" applyBorder="1"/>
    <xf numFmtId="1" fontId="8" fillId="5" borderId="503" xfId="1" applyNumberFormat="1" applyFont="1" applyFill="1" applyBorder="1" applyAlignment="1" applyProtection="1">
      <alignment horizontal="right"/>
      <protection locked="0"/>
    </xf>
    <xf numFmtId="1" fontId="8" fillId="5" borderId="486" xfId="1" applyNumberFormat="1" applyFont="1" applyFill="1" applyBorder="1" applyAlignment="1" applyProtection="1">
      <alignment horizontal="right"/>
      <protection locked="0"/>
    </xf>
    <xf numFmtId="1" fontId="8" fillId="5" borderId="504" xfId="1" applyNumberFormat="1" applyFont="1" applyFill="1" applyBorder="1" applyAlignment="1" applyProtection="1">
      <alignment horizontal="right"/>
      <protection locked="0"/>
    </xf>
    <xf numFmtId="1" fontId="8" fillId="8" borderId="412" xfId="1" applyNumberFormat="1" applyFont="1" applyFill="1" applyBorder="1" applyAlignment="1">
      <alignment horizontal="right"/>
    </xf>
    <xf numFmtId="1" fontId="8" fillId="0" borderId="505" xfId="1" applyNumberFormat="1" applyFont="1" applyBorder="1" applyAlignment="1">
      <alignment horizontal="left"/>
    </xf>
    <xf numFmtId="1" fontId="8" fillId="5" borderId="506" xfId="1" applyNumberFormat="1" applyFont="1" applyFill="1" applyBorder="1" applyAlignment="1" applyProtection="1">
      <alignment horizontal="right"/>
      <protection locked="0"/>
    </xf>
    <xf numFmtId="1" fontId="8" fillId="5" borderId="507" xfId="1" applyNumberFormat="1" applyFont="1" applyFill="1" applyBorder="1" applyAlignment="1" applyProtection="1">
      <alignment horizontal="right"/>
      <protection locked="0"/>
    </xf>
    <xf numFmtId="1" fontId="8" fillId="5" borderId="508" xfId="1" applyNumberFormat="1" applyFont="1" applyFill="1" applyBorder="1" applyAlignment="1" applyProtection="1">
      <alignment horizontal="right"/>
      <protection locked="0"/>
    </xf>
    <xf numFmtId="1" fontId="8" fillId="8" borderId="445" xfId="1" applyNumberFormat="1" applyFont="1" applyFill="1" applyBorder="1" applyAlignment="1">
      <alignment horizontal="right"/>
    </xf>
    <xf numFmtId="1" fontId="8" fillId="5" borderId="445" xfId="1" applyNumberFormat="1" applyFont="1" applyFill="1" applyBorder="1" applyAlignment="1" applyProtection="1">
      <alignment horizontal="right"/>
      <protection locked="0"/>
    </xf>
    <xf numFmtId="1" fontId="8" fillId="0" borderId="500" xfId="1" applyNumberFormat="1" applyFont="1" applyBorder="1"/>
    <xf numFmtId="1" fontId="8" fillId="5" borderId="500" xfId="1" applyNumberFormat="1" applyFont="1" applyFill="1" applyBorder="1" applyAlignment="1" applyProtection="1">
      <alignment horizontal="right"/>
      <protection locked="0"/>
    </xf>
    <xf numFmtId="1" fontId="5" fillId="0" borderId="509" xfId="1" applyNumberFormat="1" applyFont="1" applyBorder="1" applyProtection="1">
      <protection hidden="1"/>
    </xf>
    <xf numFmtId="1" fontId="6" fillId="0" borderId="509" xfId="1" applyNumberFormat="1" applyFont="1" applyBorder="1" applyProtection="1">
      <protection hidden="1"/>
    </xf>
    <xf numFmtId="1" fontId="8" fillId="0" borderId="505" xfId="1" applyNumberFormat="1" applyFont="1" applyBorder="1"/>
    <xf numFmtId="1" fontId="5" fillId="4" borderId="510" xfId="1" applyNumberFormat="1" applyFont="1" applyFill="1" applyBorder="1" applyProtection="1">
      <protection hidden="1"/>
    </xf>
    <xf numFmtId="1" fontId="6" fillId="0" borderId="510" xfId="1" applyNumberFormat="1" applyFont="1" applyBorder="1" applyProtection="1">
      <protection hidden="1"/>
    </xf>
    <xf numFmtId="1" fontId="8" fillId="0" borderId="445" xfId="1" applyNumberFormat="1" applyFont="1" applyBorder="1" applyAlignment="1">
      <alignment horizontal="right"/>
    </xf>
    <xf numFmtId="1" fontId="8" fillId="5" borderId="445" xfId="1" applyNumberFormat="1" applyFont="1" applyFill="1" applyBorder="1" applyProtection="1">
      <protection locked="0"/>
    </xf>
    <xf numFmtId="1" fontId="5" fillId="0" borderId="510" xfId="1" applyNumberFormat="1" applyFont="1" applyBorder="1" applyProtection="1">
      <protection hidden="1"/>
    </xf>
    <xf numFmtId="1" fontId="6" fillId="0" borderId="511" xfId="1" applyNumberFormat="1" applyFont="1" applyBorder="1" applyProtection="1">
      <protection hidden="1"/>
    </xf>
    <xf numFmtId="1" fontId="8" fillId="0" borderId="500" xfId="0" applyNumberFormat="1" applyFont="1" applyBorder="1" applyAlignment="1">
      <alignment horizontal="center" vertical="center" wrapText="1"/>
    </xf>
    <xf numFmtId="1" fontId="8" fillId="0" borderId="512" xfId="1" applyNumberFormat="1" applyFont="1" applyBorder="1" applyAlignment="1">
      <alignment horizontal="center" vertical="center" wrapText="1"/>
    </xf>
    <xf numFmtId="1" fontId="8" fillId="5" borderId="513" xfId="1" applyNumberFormat="1" applyFont="1" applyFill="1" applyBorder="1" applyProtection="1">
      <protection locked="0"/>
    </xf>
    <xf numFmtId="0" fontId="8" fillId="0" borderId="514" xfId="0" applyFont="1" applyBorder="1" applyAlignment="1">
      <alignment vertical="center" wrapText="1"/>
    </xf>
    <xf numFmtId="1" fontId="8" fillId="0" borderId="514" xfId="0" applyNumberFormat="1" applyFont="1" applyBorder="1" applyAlignment="1">
      <alignment horizontal="right" vertical="center"/>
    </xf>
    <xf numFmtId="1" fontId="8" fillId="5" borderId="515" xfId="0" applyNumberFormat="1" applyFont="1" applyFill="1" applyBorder="1" applyProtection="1">
      <protection locked="0"/>
    </xf>
    <xf numFmtId="1" fontId="8" fillId="5" borderId="516" xfId="0" applyNumberFormat="1" applyFont="1" applyFill="1" applyBorder="1" applyProtection="1">
      <protection locked="0"/>
    </xf>
    <xf numFmtId="1" fontId="8" fillId="5" borderId="517" xfId="0" applyNumberFormat="1" applyFont="1" applyFill="1" applyBorder="1" applyProtection="1">
      <protection locked="0"/>
    </xf>
    <xf numFmtId="1" fontId="8" fillId="5" borderId="518" xfId="0" applyNumberFormat="1" applyFont="1" applyFill="1" applyBorder="1" applyProtection="1">
      <protection locked="0"/>
    </xf>
    <xf numFmtId="1" fontId="8" fillId="5" borderId="453" xfId="0" applyNumberFormat="1" applyFont="1" applyFill="1" applyBorder="1" applyProtection="1">
      <protection locked="0"/>
    </xf>
    <xf numFmtId="1" fontId="8" fillId="5" borderId="519" xfId="0" applyNumberFormat="1" applyFont="1" applyFill="1" applyBorder="1" applyProtection="1">
      <protection locked="0"/>
    </xf>
    <xf numFmtId="1" fontId="8" fillId="0" borderId="515" xfId="0" applyNumberFormat="1" applyFont="1" applyBorder="1"/>
    <xf numFmtId="1" fontId="8" fillId="4" borderId="514" xfId="0" applyNumberFormat="1" applyFont="1" applyFill="1" applyBorder="1"/>
    <xf numFmtId="1" fontId="8" fillId="5" borderId="521" xfId="0" applyNumberFormat="1" applyFont="1" applyFill="1" applyBorder="1" applyProtection="1">
      <protection locked="0"/>
    </xf>
    <xf numFmtId="1" fontId="8" fillId="5" borderId="522" xfId="0" applyNumberFormat="1" applyFont="1" applyFill="1" applyBorder="1" applyProtection="1">
      <protection locked="0"/>
    </xf>
    <xf numFmtId="1" fontId="8" fillId="5" borderId="523" xfId="0" applyNumberFormat="1" applyFont="1" applyFill="1" applyBorder="1" applyProtection="1">
      <protection locked="0"/>
    </xf>
    <xf numFmtId="1" fontId="8" fillId="5" borderId="514" xfId="0" applyNumberFormat="1" applyFont="1" applyFill="1" applyBorder="1" applyProtection="1">
      <protection locked="0"/>
    </xf>
    <xf numFmtId="1" fontId="8" fillId="5" borderId="524" xfId="0" applyNumberFormat="1" applyFont="1" applyFill="1" applyBorder="1" applyProtection="1">
      <protection locked="0"/>
    </xf>
    <xf numFmtId="1" fontId="8" fillId="0" borderId="518" xfId="0" applyNumberFormat="1" applyFont="1" applyBorder="1"/>
    <xf numFmtId="1" fontId="8" fillId="4" borderId="445" xfId="0" applyNumberFormat="1" applyFont="1" applyFill="1" applyBorder="1"/>
    <xf numFmtId="1" fontId="8" fillId="5" borderId="525" xfId="0" applyNumberFormat="1" applyFont="1" applyFill="1" applyBorder="1" applyProtection="1">
      <protection locked="0"/>
    </xf>
    <xf numFmtId="1" fontId="8" fillId="5" borderId="445" xfId="0" applyNumberFormat="1" applyFont="1" applyFill="1" applyBorder="1" applyProtection="1">
      <protection locked="0"/>
    </xf>
    <xf numFmtId="1" fontId="8" fillId="0" borderId="492" xfId="0" applyNumberFormat="1" applyFont="1" applyBorder="1" applyAlignment="1">
      <alignment horizontal="center"/>
    </xf>
    <xf numFmtId="1" fontId="8" fillId="0" borderId="496" xfId="0" applyNumberFormat="1" applyFont="1" applyBorder="1"/>
    <xf numFmtId="1" fontId="8" fillId="5" borderId="526" xfId="0" applyNumberFormat="1" applyFont="1" applyFill="1" applyBorder="1" applyProtection="1">
      <protection locked="0"/>
    </xf>
    <xf numFmtId="1" fontId="8" fillId="5" borderId="527" xfId="0" applyNumberFormat="1" applyFont="1" applyFill="1" applyBorder="1" applyProtection="1">
      <protection locked="0"/>
    </xf>
    <xf numFmtId="1" fontId="8" fillId="5" borderId="528" xfId="0" applyNumberFormat="1" applyFont="1" applyFill="1" applyBorder="1" applyProtection="1">
      <protection locked="0"/>
    </xf>
    <xf numFmtId="1" fontId="8" fillId="5" borderId="529" xfId="0" applyNumberFormat="1" applyFont="1" applyFill="1" applyBorder="1" applyProtection="1">
      <protection locked="0"/>
    </xf>
    <xf numFmtId="1" fontId="8" fillId="5" borderId="530" xfId="0" applyNumberFormat="1" applyFont="1" applyFill="1" applyBorder="1" applyProtection="1">
      <protection locked="0"/>
    </xf>
    <xf numFmtId="1" fontId="8" fillId="5" borderId="531" xfId="0" applyNumberFormat="1" applyFont="1" applyFill="1" applyBorder="1" applyProtection="1">
      <protection locked="0"/>
    </xf>
    <xf numFmtId="1" fontId="8" fillId="5" borderId="532" xfId="0" applyNumberFormat="1" applyFont="1" applyFill="1" applyBorder="1" applyProtection="1">
      <protection locked="0"/>
    </xf>
    <xf numFmtId="1" fontId="8" fillId="5" borderId="533" xfId="0" applyNumberFormat="1" applyFont="1" applyFill="1" applyBorder="1" applyProtection="1">
      <protection locked="0"/>
    </xf>
    <xf numFmtId="1" fontId="6" fillId="0" borderId="536" xfId="1" applyNumberFormat="1" applyFont="1" applyBorder="1"/>
    <xf numFmtId="1" fontId="8" fillId="0" borderId="497" xfId="1" applyNumberFormat="1" applyFont="1" applyBorder="1" applyAlignment="1">
      <alignment horizontal="center" vertical="center"/>
    </xf>
    <xf numFmtId="1" fontId="8" fillId="0" borderId="498" xfId="3" applyNumberFormat="1" applyFont="1" applyBorder="1" applyAlignment="1">
      <alignment horizontal="center" vertical="center" wrapText="1"/>
    </xf>
    <xf numFmtId="1" fontId="8" fillId="0" borderId="498" xfId="3" applyNumberFormat="1" applyFont="1" applyBorder="1" applyAlignment="1">
      <alignment horizontal="center" vertical="center"/>
    </xf>
    <xf numFmtId="1" fontId="8" fillId="0" borderId="496" xfId="3" applyNumberFormat="1" applyFont="1" applyBorder="1" applyAlignment="1">
      <alignment horizontal="center" vertical="center"/>
    </xf>
    <xf numFmtId="1" fontId="8" fillId="0" borderId="500" xfId="1" applyNumberFormat="1" applyFont="1" applyBorder="1" applyAlignment="1">
      <alignment horizontal="right"/>
    </xf>
    <xf numFmtId="1" fontId="8" fillId="5" borderId="497" xfId="1" applyNumberFormat="1" applyFont="1" applyFill="1" applyBorder="1" applyAlignment="1" applyProtection="1">
      <alignment horizontal="right"/>
      <protection locked="0"/>
    </xf>
    <xf numFmtId="1" fontId="8" fillId="5" borderId="498" xfId="1" applyNumberFormat="1" applyFont="1" applyFill="1" applyBorder="1" applyAlignment="1" applyProtection="1">
      <alignment horizontal="right"/>
      <protection locked="0"/>
    </xf>
    <xf numFmtId="1" fontId="8" fillId="5" borderId="496" xfId="1" applyNumberFormat="1" applyFont="1" applyFill="1" applyBorder="1" applyAlignment="1" applyProtection="1">
      <alignment horizontal="right"/>
      <protection locked="0"/>
    </xf>
    <xf numFmtId="1" fontId="8" fillId="5" borderId="518" xfId="1" applyNumberFormat="1" applyFont="1" applyFill="1" applyBorder="1" applyAlignment="1" applyProtection="1">
      <alignment horizontal="right"/>
      <protection locked="0"/>
    </xf>
    <xf numFmtId="1" fontId="8" fillId="5" borderId="537" xfId="1" applyNumberFormat="1" applyFont="1" applyFill="1" applyBorder="1" applyAlignment="1" applyProtection="1">
      <alignment horizontal="right"/>
      <protection locked="0"/>
    </xf>
    <xf numFmtId="1" fontId="5" fillId="0" borderId="538" xfId="1" applyNumberFormat="1" applyFont="1" applyBorder="1" applyProtection="1">
      <protection hidden="1"/>
    </xf>
    <xf numFmtId="1" fontId="6" fillId="0" borderId="538" xfId="1" applyNumberFormat="1" applyFont="1" applyBorder="1" applyProtection="1">
      <protection hidden="1"/>
    </xf>
    <xf numFmtId="1" fontId="6" fillId="0" borderId="539" xfId="1" applyNumberFormat="1" applyFont="1" applyBorder="1" applyProtection="1">
      <protection hidden="1"/>
    </xf>
    <xf numFmtId="1" fontId="6" fillId="0" borderId="540" xfId="1" applyNumberFormat="1" applyFont="1" applyBorder="1"/>
    <xf numFmtId="1" fontId="8" fillId="0" borderId="541" xfId="1" applyNumberFormat="1" applyFont="1" applyBorder="1" applyAlignment="1">
      <alignment horizontal="center" vertical="center" wrapText="1"/>
    </xf>
    <xf numFmtId="1" fontId="8" fillId="0" borderId="500" xfId="1" applyNumberFormat="1" applyFont="1" applyBorder="1" applyAlignment="1">
      <alignment horizontal="center" wrapText="1"/>
    </xf>
    <xf numFmtId="1" fontId="8" fillId="0" borderId="497" xfId="1" applyNumberFormat="1" applyFont="1" applyBorder="1" applyAlignment="1">
      <alignment horizontal="right"/>
    </xf>
    <xf numFmtId="1" fontId="8" fillId="0" borderId="512" xfId="1" applyNumberFormat="1" applyFont="1" applyBorder="1" applyAlignment="1">
      <alignment horizontal="right"/>
    </xf>
    <xf numFmtId="1" fontId="8" fillId="0" borderId="496" xfId="1" applyNumberFormat="1" applyFont="1" applyBorder="1" applyAlignment="1">
      <alignment horizontal="right"/>
    </xf>
    <xf numFmtId="1" fontId="8" fillId="0" borderId="514" xfId="1" applyNumberFormat="1" applyFont="1" applyBorder="1" applyAlignment="1">
      <alignment wrapText="1"/>
    </xf>
    <xf numFmtId="1" fontId="8" fillId="0" borderId="514" xfId="1" applyNumberFormat="1" applyFont="1" applyBorder="1"/>
    <xf numFmtId="1" fontId="8" fillId="5" borderId="522" xfId="1" applyNumberFormat="1" applyFont="1" applyFill="1" applyBorder="1" applyProtection="1">
      <protection locked="0"/>
    </xf>
    <xf numFmtId="1" fontId="8" fillId="5" borderId="516" xfId="1" applyNumberFormat="1" applyFont="1" applyFill="1" applyBorder="1" applyProtection="1">
      <protection locked="0"/>
    </xf>
    <xf numFmtId="1" fontId="8" fillId="5" borderId="542" xfId="1" applyNumberFormat="1" applyFont="1" applyFill="1" applyBorder="1" applyProtection="1">
      <protection locked="0"/>
    </xf>
    <xf numFmtId="1" fontId="8" fillId="5" borderId="543" xfId="1" applyNumberFormat="1" applyFont="1" applyFill="1" applyBorder="1" applyProtection="1">
      <protection locked="0"/>
    </xf>
    <xf numFmtId="1" fontId="8" fillId="0" borderId="497" xfId="1" applyNumberFormat="1" applyFont="1" applyBorder="1"/>
    <xf numFmtId="1" fontId="8" fillId="0" borderId="494" xfId="1" applyNumberFormat="1" applyFont="1" applyBorder="1"/>
    <xf numFmtId="1" fontId="8" fillId="0" borderId="512" xfId="1" applyNumberFormat="1" applyFont="1" applyBorder="1"/>
    <xf numFmtId="1" fontId="8" fillId="0" borderId="541" xfId="1" applyNumberFormat="1" applyFont="1" applyBorder="1"/>
    <xf numFmtId="1" fontId="8" fillId="0" borderId="497" xfId="0" applyNumberFormat="1" applyFont="1" applyBorder="1" applyAlignment="1">
      <alignment horizontal="center" vertical="center" wrapText="1"/>
    </xf>
    <xf numFmtId="1" fontId="8" fillId="0" borderId="498" xfId="0" applyNumberFormat="1" applyFont="1" applyBorder="1" applyAlignment="1">
      <alignment horizontal="center" vertical="center"/>
    </xf>
    <xf numFmtId="1" fontId="8" fillId="0" borderId="493" xfId="0" applyNumberFormat="1" applyFont="1" applyBorder="1" applyAlignment="1">
      <alignment horizontal="center" vertical="center"/>
    </xf>
    <xf numFmtId="1" fontId="8" fillId="0" borderId="544" xfId="0" applyNumberFormat="1" applyFont="1" applyBorder="1" applyAlignment="1">
      <alignment horizontal="center" vertical="center"/>
    </xf>
    <xf numFmtId="1" fontId="8" fillId="0" borderId="545" xfId="0" applyNumberFormat="1" applyFont="1" applyBorder="1" applyAlignment="1">
      <alignment horizontal="center" vertical="center"/>
    </xf>
    <xf numFmtId="1" fontId="8" fillId="12" borderId="542" xfId="0" applyNumberFormat="1" applyFont="1" applyFill="1" applyBorder="1"/>
    <xf numFmtId="1" fontId="8" fillId="5" borderId="537" xfId="0" applyNumberFormat="1" applyFont="1" applyFill="1" applyBorder="1" applyProtection="1">
      <protection locked="0"/>
    </xf>
    <xf numFmtId="1" fontId="8" fillId="12" borderId="546" xfId="0" applyNumberFormat="1" applyFont="1" applyFill="1" applyBorder="1"/>
    <xf numFmtId="1" fontId="8" fillId="5" borderId="543" xfId="0" applyNumberFormat="1" applyFont="1" applyFill="1" applyBorder="1" applyProtection="1">
      <protection locked="0"/>
    </xf>
    <xf numFmtId="1" fontId="8" fillId="4" borderId="500" xfId="1" applyNumberFormat="1" applyFont="1" applyFill="1" applyBorder="1" applyAlignment="1">
      <alignment horizontal="center" vertical="center" wrapText="1"/>
    </xf>
    <xf numFmtId="2" fontId="8" fillId="4" borderId="512" xfId="0" applyNumberFormat="1" applyFont="1" applyFill="1" applyBorder="1" applyAlignment="1">
      <alignment horizontal="center" vertical="center" wrapText="1"/>
    </xf>
    <xf numFmtId="1" fontId="8" fillId="4" borderId="498" xfId="0" applyNumberFormat="1" applyFont="1" applyFill="1" applyBorder="1" applyAlignment="1">
      <alignment horizontal="center" vertical="center" wrapText="1"/>
    </xf>
    <xf numFmtId="1" fontId="8" fillId="4" borderId="545" xfId="0" applyNumberFormat="1" applyFont="1" applyFill="1" applyBorder="1" applyAlignment="1">
      <alignment horizontal="center" vertical="center" wrapText="1"/>
    </xf>
    <xf numFmtId="2" fontId="8" fillId="0" borderId="500" xfId="0" applyNumberFormat="1" applyFont="1" applyBorder="1"/>
    <xf numFmtId="2" fontId="8" fillId="0" borderId="512" xfId="0" applyNumberFormat="1" applyFont="1" applyBorder="1"/>
    <xf numFmtId="2" fontId="8" fillId="0" borderId="498" xfId="0" applyNumberFormat="1" applyFont="1" applyBorder="1"/>
    <xf numFmtId="2" fontId="8" fillId="0" borderId="545" xfId="0" applyNumberFormat="1" applyFont="1" applyBorder="1"/>
    <xf numFmtId="2" fontId="8" fillId="5" borderId="537" xfId="0" applyNumberFormat="1" applyFont="1" applyFill="1" applyBorder="1" applyProtection="1">
      <protection locked="0"/>
    </xf>
    <xf numFmtId="2" fontId="8" fillId="5" borderId="543" xfId="0" applyNumberFormat="1" applyFont="1" applyFill="1" applyBorder="1" applyProtection="1">
      <protection locked="0"/>
    </xf>
    <xf numFmtId="2" fontId="8" fillId="5" borderId="543" xfId="1" applyNumberFormat="1" applyFont="1" applyFill="1" applyBorder="1" applyAlignment="1" applyProtection="1">
      <alignment horizontal="right"/>
      <protection locked="0"/>
    </xf>
    <xf numFmtId="1" fontId="8" fillId="4" borderId="497" xfId="1" applyNumberFormat="1" applyFont="1" applyFill="1" applyBorder="1" applyAlignment="1">
      <alignment horizontal="center" vertical="center" wrapText="1"/>
    </xf>
    <xf numFmtId="1" fontId="8" fillId="4" borderId="512" xfId="1" applyNumberFormat="1" applyFont="1" applyFill="1" applyBorder="1" applyAlignment="1">
      <alignment horizontal="center" vertical="center" wrapText="1"/>
    </xf>
    <xf numFmtId="1" fontId="8" fillId="4" borderId="496" xfId="1" applyNumberFormat="1" applyFont="1" applyFill="1" applyBorder="1" applyAlignment="1">
      <alignment horizontal="center" vertical="center" wrapText="1"/>
    </xf>
    <xf numFmtId="1" fontId="8" fillId="5" borderId="524" xfId="1" applyNumberFormat="1" applyFont="1" applyFill="1" applyBorder="1" applyProtection="1">
      <protection locked="0"/>
    </xf>
    <xf numFmtId="1" fontId="8" fillId="4" borderId="500" xfId="1" applyNumberFormat="1" applyFont="1" applyFill="1" applyBorder="1" applyAlignment="1">
      <alignment horizontal="center" wrapText="1"/>
    </xf>
    <xf numFmtId="1" fontId="8" fillId="4" borderId="497" xfId="1" applyNumberFormat="1" applyFont="1" applyFill="1" applyBorder="1" applyAlignment="1">
      <alignment horizontal="right"/>
    </xf>
    <xf numFmtId="1" fontId="8" fillId="4" borderId="496" xfId="1" applyNumberFormat="1" applyFont="1" applyFill="1" applyBorder="1" applyAlignment="1">
      <alignment horizontal="right"/>
    </xf>
    <xf numFmtId="1" fontId="8" fillId="0" borderId="547" xfId="0" applyNumberFormat="1" applyFont="1" applyBorder="1" applyAlignment="1">
      <alignment horizontal="center" vertical="center" wrapText="1"/>
    </xf>
    <xf numFmtId="1" fontId="8" fillId="0" borderId="514" xfId="0" applyNumberFormat="1" applyFont="1" applyBorder="1"/>
    <xf numFmtId="1" fontId="8" fillId="5" borderId="548" xfId="1" applyNumberFormat="1" applyFont="1" applyFill="1" applyBorder="1" applyProtection="1">
      <protection locked="0"/>
    </xf>
    <xf numFmtId="1" fontId="8" fillId="5" borderId="523" xfId="1" applyNumberFormat="1" applyFont="1" applyFill="1" applyBorder="1" applyProtection="1">
      <protection locked="0"/>
    </xf>
    <xf numFmtId="1" fontId="8" fillId="5" borderId="549" xfId="1" applyNumberFormat="1" applyFont="1" applyFill="1" applyBorder="1" applyProtection="1">
      <protection locked="0"/>
    </xf>
    <xf numFmtId="1" fontId="8" fillId="5" borderId="550" xfId="1" applyNumberFormat="1" applyFont="1" applyFill="1" applyBorder="1" applyProtection="1">
      <protection locked="0"/>
    </xf>
    <xf numFmtId="1" fontId="8" fillId="13" borderId="550" xfId="1" applyNumberFormat="1" applyFont="1" applyFill="1" applyBorder="1"/>
    <xf numFmtId="1" fontId="8" fillId="5" borderId="551" xfId="1" applyNumberFormat="1" applyFont="1" applyFill="1" applyBorder="1" applyProtection="1">
      <protection locked="0"/>
    </xf>
    <xf numFmtId="1" fontId="8" fillId="4" borderId="494" xfId="1" applyNumberFormat="1" applyFont="1" applyFill="1" applyBorder="1" applyAlignment="1">
      <alignment horizontal="right"/>
    </xf>
    <xf numFmtId="1" fontId="8" fillId="4" borderId="496" xfId="1" applyNumberFormat="1" applyFont="1" applyFill="1" applyBorder="1" applyAlignment="1">
      <alignment horizontal="center"/>
    </xf>
    <xf numFmtId="1" fontId="8" fillId="4" borderId="520" xfId="1" applyNumberFormat="1" applyFont="1" applyFill="1" applyBorder="1" applyAlignment="1">
      <alignment horizontal="right"/>
    </xf>
    <xf numFmtId="1" fontId="8" fillId="3" borderId="498" xfId="0" applyNumberFormat="1" applyFont="1" applyFill="1" applyBorder="1" applyAlignment="1">
      <alignment horizontal="center" vertical="center" wrapText="1"/>
    </xf>
    <xf numFmtId="1" fontId="8" fillId="3" borderId="545" xfId="0" applyNumberFormat="1" applyFont="1" applyFill="1" applyBorder="1" applyAlignment="1">
      <alignment horizontal="center" vertical="center" wrapText="1"/>
    </xf>
    <xf numFmtId="2" fontId="8" fillId="3" borderId="498" xfId="0" applyNumberFormat="1" applyFont="1" applyFill="1" applyBorder="1" applyAlignment="1">
      <alignment horizontal="right" vertical="center"/>
    </xf>
    <xf numFmtId="2" fontId="8" fillId="3" borderId="545" xfId="0" applyNumberFormat="1" applyFont="1" applyFill="1" applyBorder="1" applyAlignment="1">
      <alignment horizontal="right" vertical="center"/>
    </xf>
    <xf numFmtId="1" fontId="8" fillId="0" borderId="557" xfId="1" applyNumberFormat="1" applyFont="1" applyBorder="1" applyAlignment="1">
      <alignment horizontal="center" vertical="center" wrapText="1"/>
    </xf>
    <xf numFmtId="1" fontId="8" fillId="0" borderId="560" xfId="1" applyNumberFormat="1" applyFont="1" applyBorder="1" applyAlignment="1">
      <alignment horizontal="center" vertical="center" wrapText="1"/>
    </xf>
    <xf numFmtId="1" fontId="8" fillId="0" borderId="561" xfId="1" applyNumberFormat="1" applyFont="1" applyBorder="1" applyAlignment="1">
      <alignment horizontal="center" vertical="center" wrapText="1"/>
    </xf>
    <xf numFmtId="1" fontId="12" fillId="0" borderId="561" xfId="1" applyNumberFormat="1" applyFont="1" applyBorder="1" applyAlignment="1">
      <alignment horizontal="center" vertical="center" wrapText="1"/>
    </xf>
    <xf numFmtId="1" fontId="8" fillId="0" borderId="561" xfId="1" applyNumberFormat="1" applyFont="1" applyBorder="1"/>
    <xf numFmtId="1" fontId="8" fillId="5" borderId="561" xfId="1" applyNumberFormat="1" applyFont="1" applyFill="1" applyBorder="1" applyAlignment="1" applyProtection="1">
      <alignment horizontal="right"/>
      <protection locked="0"/>
    </xf>
    <xf numFmtId="1" fontId="8" fillId="0" borderId="561" xfId="0" applyNumberFormat="1" applyFont="1" applyBorder="1" applyAlignment="1">
      <alignment horizontal="center" vertical="center" wrapText="1"/>
    </xf>
    <xf numFmtId="1" fontId="8" fillId="0" borderId="562" xfId="1" applyNumberFormat="1" applyFont="1" applyBorder="1" applyAlignment="1">
      <alignment horizontal="center" vertical="center" wrapText="1"/>
    </xf>
    <xf numFmtId="1" fontId="8" fillId="0" borderId="555" xfId="0" applyNumberFormat="1" applyFont="1" applyBorder="1" applyAlignment="1">
      <alignment horizontal="center"/>
    </xf>
    <xf numFmtId="1" fontId="6" fillId="0" borderId="565" xfId="1" applyNumberFormat="1" applyFont="1" applyBorder="1"/>
    <xf numFmtId="1" fontId="8" fillId="0" borderId="560" xfId="1" applyNumberFormat="1" applyFont="1" applyBorder="1" applyAlignment="1">
      <alignment horizontal="center" vertical="center"/>
    </xf>
    <xf numFmtId="1" fontId="8" fillId="0" borderId="561" xfId="1" applyNumberFormat="1" applyFont="1" applyBorder="1" applyAlignment="1">
      <alignment horizontal="right"/>
    </xf>
    <xf numFmtId="1" fontId="8" fillId="5" borderId="560" xfId="1" applyNumberFormat="1" applyFont="1" applyFill="1" applyBorder="1" applyAlignment="1" applyProtection="1">
      <alignment horizontal="right"/>
      <protection locked="0"/>
    </xf>
    <xf numFmtId="1" fontId="8" fillId="5" borderId="513" xfId="1" applyNumberFormat="1" applyFont="1" applyFill="1" applyBorder="1" applyAlignment="1" applyProtection="1">
      <alignment horizontal="right"/>
      <protection locked="0"/>
    </xf>
    <xf numFmtId="1" fontId="8" fillId="0" borderId="561" xfId="1" applyNumberFormat="1" applyFont="1" applyBorder="1" applyAlignment="1">
      <alignment horizontal="center" wrapText="1"/>
    </xf>
    <xf numFmtId="1" fontId="8" fillId="0" borderId="560" xfId="1" applyNumberFormat="1" applyFont="1" applyBorder="1" applyAlignment="1">
      <alignment horizontal="right"/>
    </xf>
    <xf numFmtId="1" fontId="8" fillId="0" borderId="562" xfId="1" applyNumberFormat="1" applyFont="1" applyBorder="1" applyAlignment="1">
      <alignment horizontal="right"/>
    </xf>
    <xf numFmtId="1" fontId="8" fillId="5" borderId="566" xfId="1" applyNumberFormat="1" applyFont="1" applyFill="1" applyBorder="1" applyProtection="1">
      <protection locked="0"/>
    </xf>
    <xf numFmtId="1" fontId="8" fillId="5" borderId="567" xfId="1" applyNumberFormat="1" applyFont="1" applyFill="1" applyBorder="1" applyProtection="1">
      <protection locked="0"/>
    </xf>
    <xf numFmtId="1" fontId="8" fillId="0" borderId="560" xfId="1" applyNumberFormat="1" applyFont="1" applyBorder="1"/>
    <xf numFmtId="1" fontId="8" fillId="0" borderId="557" xfId="1" applyNumberFormat="1" applyFont="1" applyBorder="1"/>
    <xf numFmtId="1" fontId="8" fillId="0" borderId="562" xfId="1" applyNumberFormat="1" applyFont="1" applyBorder="1"/>
    <xf numFmtId="1" fontId="8" fillId="0" borderId="560" xfId="0" applyNumberFormat="1" applyFont="1" applyBorder="1" applyAlignment="1">
      <alignment horizontal="center" vertical="center" wrapText="1"/>
    </xf>
    <xf numFmtId="1" fontId="8" fillId="0" borderId="570" xfId="0" applyNumberFormat="1" applyFont="1" applyBorder="1" applyAlignment="1">
      <alignment horizontal="center" vertical="center"/>
    </xf>
    <xf numFmtId="1" fontId="8" fillId="4" borderId="561" xfId="1" applyNumberFormat="1" applyFont="1" applyFill="1" applyBorder="1" applyAlignment="1">
      <alignment horizontal="center" vertical="center" wrapText="1"/>
    </xf>
    <xf numFmtId="2" fontId="8" fillId="4" borderId="562" xfId="0" applyNumberFormat="1" applyFont="1" applyFill="1" applyBorder="1" applyAlignment="1">
      <alignment horizontal="center" vertical="center" wrapText="1"/>
    </xf>
    <xf numFmtId="2" fontId="8" fillId="0" borderId="561" xfId="0" applyNumberFormat="1" applyFont="1" applyBorder="1"/>
    <xf numFmtId="2" fontId="8" fillId="0" borderId="562" xfId="0" applyNumberFormat="1" applyFont="1" applyBorder="1"/>
    <xf numFmtId="1" fontId="8" fillId="4" borderId="560" xfId="1" applyNumberFormat="1" applyFont="1" applyFill="1" applyBorder="1" applyAlignment="1">
      <alignment horizontal="center" vertical="center" wrapText="1"/>
    </xf>
    <xf numFmtId="1" fontId="8" fillId="4" borderId="562" xfId="1" applyNumberFormat="1" applyFont="1" applyFill="1" applyBorder="1" applyAlignment="1">
      <alignment horizontal="center" vertical="center" wrapText="1"/>
    </xf>
    <xf numFmtId="1" fontId="8" fillId="4" borderId="561" xfId="1" applyNumberFormat="1" applyFont="1" applyFill="1" applyBorder="1" applyAlignment="1">
      <alignment horizontal="center" wrapText="1"/>
    </xf>
    <xf numFmtId="1" fontId="8" fillId="4" borderId="560" xfId="1" applyNumberFormat="1" applyFont="1" applyFill="1" applyBorder="1" applyAlignment="1">
      <alignment horizontal="right"/>
    </xf>
    <xf numFmtId="1" fontId="8" fillId="13" borderId="513" xfId="1" applyNumberFormat="1" applyFont="1" applyFill="1" applyBorder="1"/>
    <xf numFmtId="1" fontId="8" fillId="4" borderId="557" xfId="1" applyNumberFormat="1" applyFont="1" applyFill="1" applyBorder="1" applyAlignment="1">
      <alignment horizontal="right"/>
    </xf>
    <xf numFmtId="1" fontId="8" fillId="4" borderId="564" xfId="1" applyNumberFormat="1" applyFont="1" applyFill="1" applyBorder="1" applyAlignment="1">
      <alignment horizontal="right"/>
    </xf>
    <xf numFmtId="1" fontId="8" fillId="3" borderId="560" xfId="0" applyNumberFormat="1" applyFont="1" applyFill="1" applyBorder="1" applyAlignment="1">
      <alignment horizontal="center" vertical="center" wrapText="1"/>
    </xf>
    <xf numFmtId="1" fontId="8" fillId="3" borderId="559" xfId="0" applyNumberFormat="1" applyFont="1" applyFill="1" applyBorder="1" applyAlignment="1">
      <alignment horizontal="center" vertical="center" wrapText="1"/>
    </xf>
    <xf numFmtId="1" fontId="8" fillId="3" borderId="557" xfId="0" applyNumberFormat="1" applyFont="1" applyFill="1" applyBorder="1" applyAlignment="1">
      <alignment horizontal="center" vertical="center" wrapText="1"/>
    </xf>
    <xf numFmtId="1" fontId="8" fillId="3" borderId="562" xfId="0" applyNumberFormat="1" applyFont="1" applyFill="1" applyBorder="1" applyAlignment="1">
      <alignment horizontal="center" vertical="center" wrapText="1"/>
    </xf>
    <xf numFmtId="1" fontId="8" fillId="3" borderId="561" xfId="0" applyNumberFormat="1" applyFont="1" applyFill="1" applyBorder="1" applyAlignment="1">
      <alignment horizontal="center" vertical="center"/>
    </xf>
    <xf numFmtId="1" fontId="8" fillId="3" borderId="560" xfId="0" applyNumberFormat="1" applyFont="1" applyFill="1" applyBorder="1" applyAlignment="1">
      <alignment horizontal="right" vertical="center"/>
    </xf>
    <xf numFmtId="2" fontId="8" fillId="3" borderId="562" xfId="0" applyNumberFormat="1" applyFont="1" applyFill="1" applyBorder="1" applyAlignment="1">
      <alignment horizontal="right" vertical="center"/>
    </xf>
    <xf numFmtId="2" fontId="8" fillId="3" borderId="559" xfId="0" applyNumberFormat="1" applyFont="1" applyFill="1" applyBorder="1" applyAlignment="1">
      <alignment horizontal="right" vertical="center"/>
    </xf>
    <xf numFmtId="2" fontId="8" fillId="3" borderId="560" xfId="0" applyNumberFormat="1" applyFont="1" applyFill="1" applyBorder="1" applyAlignment="1">
      <alignment horizontal="right" vertical="center"/>
    </xf>
    <xf numFmtId="2" fontId="8" fillId="3" borderId="557" xfId="0" applyNumberFormat="1" applyFont="1" applyFill="1" applyBorder="1" applyAlignment="1">
      <alignment horizontal="right" vertical="center"/>
    </xf>
    <xf numFmtId="2" fontId="8" fillId="2" borderId="573" xfId="2" applyNumberFormat="1" applyFont="1" applyBorder="1" applyAlignment="1" applyProtection="1">
      <alignment horizontal="right" vertical="center"/>
      <protection locked="0"/>
    </xf>
    <xf numFmtId="1" fontId="8" fillId="3" borderId="568" xfId="0" applyNumberFormat="1" applyFont="1" applyFill="1" applyBorder="1" applyAlignment="1">
      <alignment horizontal="left" vertical="center"/>
    </xf>
    <xf numFmtId="2" fontId="8" fillId="3" borderId="574" xfId="0" applyNumberFormat="1" applyFont="1" applyFill="1" applyBorder="1" applyAlignment="1">
      <alignment horizontal="right" vertical="center"/>
    </xf>
    <xf numFmtId="2" fontId="8" fillId="2" borderId="575" xfId="2" applyNumberFormat="1" applyFont="1" applyBorder="1" applyAlignment="1" applyProtection="1">
      <alignment horizontal="right" vertical="center"/>
      <protection locked="0"/>
    </xf>
    <xf numFmtId="2" fontId="8" fillId="2" borderId="576" xfId="2" applyNumberFormat="1" applyFont="1" applyBorder="1" applyAlignment="1" applyProtection="1">
      <alignment horizontal="right" vertical="center"/>
      <protection locked="0"/>
    </xf>
    <xf numFmtId="2" fontId="8" fillId="2" borderId="577" xfId="2" applyNumberFormat="1" applyFont="1" applyBorder="1" applyAlignment="1" applyProtection="1">
      <alignment horizontal="right" vertical="center"/>
      <protection locked="0"/>
    </xf>
    <xf numFmtId="2" fontId="8" fillId="3" borderId="569" xfId="0" applyNumberFormat="1" applyFont="1" applyFill="1" applyBorder="1" applyAlignment="1">
      <alignment horizontal="right" vertical="center"/>
    </xf>
    <xf numFmtId="1" fontId="8" fillId="4" borderId="568" xfId="0" applyNumberFormat="1" applyFont="1" applyFill="1" applyBorder="1" applyAlignment="1">
      <alignment horizontal="left" vertical="center"/>
    </xf>
    <xf numFmtId="2" fontId="8" fillId="2" borderId="578" xfId="2" applyNumberFormat="1" applyFont="1" applyBorder="1" applyAlignment="1" applyProtection="1">
      <alignment horizontal="right" vertical="center"/>
      <protection locked="0"/>
    </xf>
    <xf numFmtId="2" fontId="8" fillId="2" borderId="579" xfId="2" applyNumberFormat="1" applyFont="1" applyBorder="1" applyAlignment="1" applyProtection="1">
      <alignment horizontal="right" vertical="center"/>
      <protection locked="0"/>
    </xf>
    <xf numFmtId="2" fontId="8" fillId="2" borderId="580" xfId="2" applyNumberFormat="1" applyFont="1" applyBorder="1" applyAlignment="1" applyProtection="1">
      <alignment horizontal="right" vertical="center"/>
      <protection locked="0"/>
    </xf>
    <xf numFmtId="1" fontId="8" fillId="2" borderId="581" xfId="2" applyNumberFormat="1" applyFont="1" applyBorder="1" applyAlignment="1" applyProtection="1">
      <alignment horizontal="right" vertical="center"/>
      <protection locked="0"/>
    </xf>
    <xf numFmtId="2" fontId="8" fillId="2" borderId="582" xfId="2" applyNumberFormat="1" applyFont="1" applyBorder="1" applyAlignment="1" applyProtection="1">
      <alignment horizontal="right" vertical="center"/>
      <protection locked="0"/>
    </xf>
    <xf numFmtId="2" fontId="8" fillId="2" borderId="583" xfId="2" applyNumberFormat="1" applyFont="1" applyBorder="1" applyAlignment="1" applyProtection="1">
      <alignment horizontal="right" vertical="center"/>
      <protection locked="0"/>
    </xf>
    <xf numFmtId="2" fontId="8" fillId="3" borderId="563" xfId="0" applyNumberFormat="1" applyFont="1" applyFill="1" applyBorder="1" applyAlignment="1">
      <alignment horizontal="right" vertical="center"/>
    </xf>
    <xf numFmtId="2" fontId="8" fillId="2" borderId="584" xfId="2" applyNumberFormat="1" applyFont="1" applyBorder="1" applyAlignment="1" applyProtection="1">
      <alignment horizontal="right" vertical="center"/>
      <protection locked="0"/>
    </xf>
    <xf numFmtId="2" fontId="8" fillId="2" borderId="585" xfId="2" applyNumberFormat="1" applyFont="1" applyBorder="1" applyAlignment="1" applyProtection="1">
      <alignment horizontal="right" vertical="center"/>
      <protection locked="0"/>
    </xf>
    <xf numFmtId="2" fontId="8" fillId="2" borderId="586" xfId="2" applyNumberFormat="1" applyFont="1" applyBorder="1" applyAlignment="1" applyProtection="1">
      <alignment horizontal="right" vertical="center"/>
      <protection locked="0"/>
    </xf>
    <xf numFmtId="2" fontId="8" fillId="2" borderId="587" xfId="2" applyNumberFormat="1" applyFont="1" applyBorder="1" applyAlignment="1" applyProtection="1">
      <alignment horizontal="right" vertical="center"/>
      <protection locked="0"/>
    </xf>
    <xf numFmtId="1" fontId="6" fillId="0" borderId="588" xfId="1" applyNumberFormat="1" applyFont="1" applyBorder="1" applyProtection="1">
      <protection hidden="1"/>
    </xf>
    <xf numFmtId="1" fontId="8" fillId="0" borderId="589" xfId="1" applyNumberFormat="1" applyFont="1" applyBorder="1" applyAlignment="1">
      <alignment horizontal="center" vertical="center" wrapText="1"/>
    </xf>
    <xf numFmtId="1" fontId="8" fillId="0" borderId="590" xfId="1" applyNumberFormat="1" applyFont="1" applyBorder="1" applyAlignment="1">
      <alignment horizontal="center" vertical="center" wrapText="1"/>
    </xf>
    <xf numFmtId="1" fontId="8" fillId="0" borderId="591" xfId="1" applyNumberFormat="1" applyFont="1" applyBorder="1" applyAlignment="1">
      <alignment horizontal="center" vertical="center" wrapText="1"/>
    </xf>
    <xf numFmtId="1" fontId="8" fillId="0" borderId="592" xfId="1" applyNumberFormat="1" applyFont="1" applyBorder="1" applyAlignment="1">
      <alignment horizontal="center" vertical="center" wrapText="1"/>
    </xf>
    <xf numFmtId="1" fontId="8" fillId="0" borderId="593" xfId="1" applyNumberFormat="1" applyFont="1" applyBorder="1"/>
    <xf numFmtId="1" fontId="8" fillId="0" borderId="594" xfId="1" applyNumberFormat="1" applyFont="1" applyBorder="1"/>
    <xf numFmtId="1" fontId="8" fillId="5" borderId="595" xfId="1" applyNumberFormat="1" applyFont="1" applyFill="1" applyBorder="1" applyProtection="1">
      <protection locked="0"/>
    </xf>
    <xf numFmtId="1" fontId="8" fillId="5" borderId="596" xfId="1" applyNumberFormat="1" applyFont="1" applyFill="1" applyBorder="1" applyProtection="1">
      <protection locked="0"/>
    </xf>
    <xf numFmtId="1" fontId="6" fillId="0" borderId="597" xfId="1" applyNumberFormat="1" applyFont="1" applyBorder="1"/>
    <xf numFmtId="1" fontId="6" fillId="0" borderId="598" xfId="1" applyNumberFormat="1" applyFont="1" applyBorder="1"/>
    <xf numFmtId="1" fontId="8" fillId="0" borderId="599" xfId="1" applyNumberFormat="1" applyFont="1" applyBorder="1" applyAlignment="1">
      <alignment horizontal="center" vertical="center" wrapText="1"/>
    </xf>
    <xf numFmtId="1" fontId="8" fillId="0" borderId="600" xfId="1" applyNumberFormat="1" applyFont="1" applyBorder="1" applyAlignment="1">
      <alignment horizontal="center" vertical="center" wrapText="1"/>
    </xf>
    <xf numFmtId="1" fontId="8" fillId="0" borderId="601" xfId="1" applyNumberFormat="1" applyFont="1" applyBorder="1" applyAlignment="1">
      <alignment horizontal="center" vertical="center" wrapText="1"/>
    </xf>
    <xf numFmtId="1" fontId="8" fillId="0" borderId="602" xfId="1" applyNumberFormat="1" applyFont="1" applyBorder="1"/>
    <xf numFmtId="1" fontId="8" fillId="5" borderId="604" xfId="1" applyNumberFormat="1" applyFont="1" applyFill="1" applyBorder="1" applyAlignment="1" applyProtection="1">
      <alignment horizontal="right"/>
      <protection locked="0"/>
    </xf>
    <xf numFmtId="1" fontId="8" fillId="5" borderId="595" xfId="1" applyNumberFormat="1" applyFont="1" applyFill="1" applyBorder="1" applyAlignment="1" applyProtection="1">
      <alignment horizontal="right"/>
      <protection locked="0"/>
    </xf>
    <xf numFmtId="1" fontId="8" fillId="5" borderId="605" xfId="1" applyNumberFormat="1" applyFont="1" applyFill="1" applyBorder="1" applyAlignment="1" applyProtection="1">
      <alignment horizontal="right"/>
      <protection locked="0"/>
    </xf>
    <xf numFmtId="1" fontId="8" fillId="8" borderId="513" xfId="1" applyNumberFormat="1" applyFont="1" applyFill="1" applyBorder="1" applyAlignment="1">
      <alignment horizontal="right"/>
    </xf>
    <xf numFmtId="1" fontId="8" fillId="5" borderId="606" xfId="1" applyNumberFormat="1" applyFont="1" applyFill="1" applyBorder="1" applyAlignment="1" applyProtection="1">
      <alignment horizontal="right"/>
      <protection locked="0"/>
    </xf>
    <xf numFmtId="1" fontId="8" fillId="5" borderId="607" xfId="1" applyNumberFormat="1" applyFont="1" applyFill="1" applyBorder="1" applyAlignment="1" applyProtection="1">
      <alignment horizontal="right"/>
      <protection locked="0"/>
    </xf>
    <xf numFmtId="1" fontId="8" fillId="5" borderId="608" xfId="1" applyNumberFormat="1" applyFont="1" applyFill="1" applyBorder="1" applyAlignment="1" applyProtection="1">
      <alignment horizontal="right"/>
      <protection locked="0"/>
    </xf>
    <xf numFmtId="1" fontId="5" fillId="0" borderId="609" xfId="1" applyNumberFormat="1" applyFont="1" applyBorder="1" applyProtection="1">
      <protection hidden="1"/>
    </xf>
    <xf numFmtId="1" fontId="6" fillId="0" borderId="609" xfId="1" applyNumberFormat="1" applyFont="1" applyBorder="1" applyProtection="1">
      <protection hidden="1"/>
    </xf>
    <xf numFmtId="1" fontId="5" fillId="4" borderId="610" xfId="1" applyNumberFormat="1" applyFont="1" applyFill="1" applyBorder="1" applyProtection="1">
      <protection hidden="1"/>
    </xf>
    <xf numFmtId="1" fontId="6" fillId="0" borderId="610" xfId="1" applyNumberFormat="1" applyFont="1" applyBorder="1" applyProtection="1">
      <protection hidden="1"/>
    </xf>
    <xf numFmtId="1" fontId="5" fillId="0" borderId="610" xfId="1" applyNumberFormat="1" applyFont="1" applyBorder="1" applyProtection="1">
      <protection hidden="1"/>
    </xf>
    <xf numFmtId="1" fontId="6" fillId="0" borderId="611" xfId="1" applyNumberFormat="1" applyFont="1" applyBorder="1" applyProtection="1">
      <protection hidden="1"/>
    </xf>
    <xf numFmtId="1" fontId="8" fillId="5" borderId="612" xfId="1" applyNumberFormat="1" applyFont="1" applyFill="1" applyBorder="1" applyProtection="1">
      <protection locked="0"/>
    </xf>
    <xf numFmtId="0" fontId="8" fillId="0" borderId="613" xfId="0" applyFont="1" applyBorder="1" applyAlignment="1">
      <alignment vertical="center" wrapText="1"/>
    </xf>
    <xf numFmtId="1" fontId="8" fillId="0" borderId="613" xfId="0" applyNumberFormat="1" applyFont="1" applyBorder="1" applyAlignment="1">
      <alignment horizontal="right" vertical="center"/>
    </xf>
    <xf numFmtId="1" fontId="8" fillId="5" borderId="614" xfId="0" applyNumberFormat="1" applyFont="1" applyFill="1" applyBorder="1" applyProtection="1">
      <protection locked="0"/>
    </xf>
    <xf numFmtId="1" fontId="8" fillId="5" borderId="615" xfId="0" applyNumberFormat="1" applyFont="1" applyFill="1" applyBorder="1" applyProtection="1">
      <protection locked="0"/>
    </xf>
    <xf numFmtId="1" fontId="8" fillId="5" borderId="616" xfId="0" applyNumberFormat="1" applyFont="1" applyFill="1" applyBorder="1" applyProtection="1">
      <protection locked="0"/>
    </xf>
    <xf numFmtId="1" fontId="8" fillId="5" borderId="617" xfId="0" applyNumberFormat="1" applyFont="1" applyFill="1" applyBorder="1" applyProtection="1">
      <protection locked="0"/>
    </xf>
    <xf numFmtId="1" fontId="8" fillId="5" borderId="618" xfId="0" applyNumberFormat="1" applyFont="1" applyFill="1" applyBorder="1" applyProtection="1">
      <protection locked="0"/>
    </xf>
    <xf numFmtId="1" fontId="8" fillId="0" borderId="614" xfId="0" applyNumberFormat="1" applyFont="1" applyBorder="1"/>
    <xf numFmtId="1" fontId="8" fillId="4" borderId="613" xfId="0" applyNumberFormat="1" applyFont="1" applyFill="1" applyBorder="1"/>
    <xf numFmtId="1" fontId="8" fillId="5" borderId="619" xfId="0" applyNumberFormat="1" applyFont="1" applyFill="1" applyBorder="1" applyProtection="1">
      <protection locked="0"/>
    </xf>
    <xf numFmtId="1" fontId="8" fillId="5" borderId="620" xfId="0" applyNumberFormat="1" applyFont="1" applyFill="1" applyBorder="1" applyProtection="1">
      <protection locked="0"/>
    </xf>
    <xf numFmtId="1" fontId="8" fillId="5" borderId="621" xfId="0" applyNumberFormat="1" applyFont="1" applyFill="1" applyBorder="1" applyProtection="1">
      <protection locked="0"/>
    </xf>
    <xf numFmtId="1" fontId="8" fillId="5" borderId="613" xfId="0" applyNumberFormat="1" applyFont="1" applyFill="1" applyBorder="1" applyProtection="1">
      <protection locked="0"/>
    </xf>
    <xf numFmtId="1" fontId="8" fillId="5" borderId="622" xfId="0" applyNumberFormat="1" applyFont="1" applyFill="1" applyBorder="1" applyProtection="1">
      <protection locked="0"/>
    </xf>
    <xf numFmtId="1" fontId="8" fillId="0" borderId="617" xfId="0" applyNumberFormat="1" applyFont="1" applyBorder="1"/>
    <xf numFmtId="1" fontId="8" fillId="5" borderId="623" xfId="0" applyNumberFormat="1" applyFont="1" applyFill="1" applyBorder="1" applyProtection="1">
      <protection locked="0"/>
    </xf>
    <xf numFmtId="1" fontId="8" fillId="0" borderId="601" xfId="0" applyNumberFormat="1" applyFont="1" applyBorder="1"/>
    <xf numFmtId="1" fontId="8" fillId="5" borderId="624" xfId="0" applyNumberFormat="1" applyFont="1" applyFill="1" applyBorder="1" applyProtection="1">
      <protection locked="0"/>
    </xf>
    <xf numFmtId="1" fontId="8" fillId="5" borderId="625" xfId="0" applyNumberFormat="1" applyFont="1" applyFill="1" applyBorder="1" applyProtection="1">
      <protection locked="0"/>
    </xf>
    <xf numFmtId="1" fontId="8" fillId="5" borderId="626" xfId="0" applyNumberFormat="1" applyFont="1" applyFill="1" applyBorder="1" applyProtection="1">
      <protection locked="0"/>
    </xf>
    <xf numFmtId="1" fontId="8" fillId="5" borderId="627" xfId="0" applyNumberFormat="1" applyFont="1" applyFill="1" applyBorder="1" applyProtection="1">
      <protection locked="0"/>
    </xf>
    <xf numFmtId="1" fontId="8" fillId="5" borderId="628" xfId="0" applyNumberFormat="1" applyFont="1" applyFill="1" applyBorder="1" applyProtection="1">
      <protection locked="0"/>
    </xf>
    <xf numFmtId="1" fontId="8" fillId="5" borderId="629" xfId="0" applyNumberFormat="1" applyFont="1" applyFill="1" applyBorder="1" applyProtection="1">
      <protection locked="0"/>
    </xf>
    <xf numFmtId="1" fontId="6" fillId="0" borderId="631" xfId="1" applyNumberFormat="1" applyFont="1" applyBorder="1"/>
    <xf numFmtId="1" fontId="8" fillId="0" borderId="601" xfId="3" applyNumberFormat="1" applyFont="1" applyBorder="1" applyAlignment="1">
      <alignment horizontal="center" vertical="center"/>
    </xf>
    <xf numFmtId="1" fontId="8" fillId="5" borderId="601" xfId="1" applyNumberFormat="1" applyFont="1" applyFill="1" applyBorder="1" applyAlignment="1" applyProtection="1">
      <alignment horizontal="right"/>
      <protection locked="0"/>
    </xf>
    <xf numFmtId="1" fontId="8" fillId="5" borderId="617" xfId="1" applyNumberFormat="1" applyFont="1" applyFill="1" applyBorder="1" applyAlignment="1" applyProtection="1">
      <alignment horizontal="right"/>
      <protection locked="0"/>
    </xf>
    <xf numFmtId="1" fontId="8" fillId="5" borderId="632" xfId="1" applyNumberFormat="1" applyFont="1" applyFill="1" applyBorder="1" applyAlignment="1" applyProtection="1">
      <alignment horizontal="right"/>
      <protection locked="0"/>
    </xf>
    <xf numFmtId="1" fontId="6" fillId="0" borderId="633" xfId="1" applyNumberFormat="1" applyFont="1" applyBorder="1" applyProtection="1">
      <protection hidden="1"/>
    </xf>
    <xf numFmtId="1" fontId="6" fillId="0" borderId="634" xfId="1" applyNumberFormat="1" applyFont="1" applyBorder="1"/>
    <xf numFmtId="1" fontId="8" fillId="0" borderId="601" xfId="1" applyNumberFormat="1" applyFont="1" applyBorder="1" applyAlignment="1">
      <alignment horizontal="right"/>
    </xf>
    <xf numFmtId="1" fontId="8" fillId="0" borderId="635" xfId="1" applyNumberFormat="1" applyFont="1" applyBorder="1" applyAlignment="1">
      <alignment wrapText="1"/>
    </xf>
    <xf numFmtId="1" fontId="8" fillId="0" borderId="635" xfId="1" applyNumberFormat="1" applyFont="1" applyBorder="1"/>
    <xf numFmtId="1" fontId="8" fillId="5" borderId="636" xfId="1" applyNumberFormat="1" applyFont="1" applyFill="1" applyBorder="1" applyProtection="1">
      <protection locked="0"/>
    </xf>
    <xf numFmtId="1" fontId="8" fillId="5" borderId="637" xfId="1" applyNumberFormat="1" applyFont="1" applyFill="1" applyBorder="1" applyProtection="1">
      <protection locked="0"/>
    </xf>
    <xf numFmtId="1" fontId="8" fillId="5" borderId="638" xfId="1" applyNumberFormat="1" applyFont="1" applyFill="1" applyBorder="1" applyProtection="1">
      <protection locked="0"/>
    </xf>
    <xf numFmtId="1" fontId="8" fillId="5" borderId="639" xfId="1" applyNumberFormat="1" applyFont="1" applyFill="1" applyBorder="1" applyProtection="1">
      <protection locked="0"/>
    </xf>
    <xf numFmtId="1" fontId="8" fillId="0" borderId="640" xfId="1" applyNumberFormat="1" applyFont="1" applyBorder="1" applyAlignment="1">
      <alignment horizontal="center" wrapText="1"/>
    </xf>
    <xf numFmtId="1" fontId="8" fillId="0" borderId="600" xfId="0" applyNumberFormat="1" applyFont="1" applyBorder="1" applyAlignment="1">
      <alignment horizontal="center" vertical="center"/>
    </xf>
    <xf numFmtId="1" fontId="8" fillId="0" borderId="541" xfId="0" applyNumberFormat="1" applyFont="1" applyBorder="1" applyAlignment="1">
      <alignment horizontal="center" vertical="center"/>
    </xf>
    <xf numFmtId="1" fontId="8" fillId="12" borderId="638" xfId="0" applyNumberFormat="1" applyFont="1" applyFill="1" applyBorder="1"/>
    <xf numFmtId="1" fontId="8" fillId="0" borderId="640" xfId="0" applyNumberFormat="1" applyFont="1" applyBorder="1" applyAlignment="1">
      <alignment horizontal="left"/>
    </xf>
    <xf numFmtId="1" fontId="8" fillId="0" borderId="640" xfId="0" applyNumberFormat="1" applyFont="1" applyBorder="1"/>
    <xf numFmtId="1" fontId="8" fillId="5" borderId="641" xfId="0" applyNumberFormat="1" applyFont="1" applyFill="1" applyBorder="1" applyProtection="1">
      <protection locked="0"/>
    </xf>
    <xf numFmtId="1" fontId="8" fillId="5" borderId="642" xfId="0" applyNumberFormat="1" applyFont="1" applyFill="1" applyBorder="1" applyProtection="1">
      <protection locked="0"/>
    </xf>
    <xf numFmtId="1" fontId="8" fillId="12" borderId="643" xfId="0" applyNumberFormat="1" applyFont="1" applyFill="1" applyBorder="1"/>
    <xf numFmtId="1" fontId="8" fillId="5" borderId="639" xfId="0" applyNumberFormat="1" applyFont="1" applyFill="1" applyBorder="1" applyProtection="1">
      <protection locked="0"/>
    </xf>
    <xf numFmtId="1" fontId="8" fillId="4" borderId="541" xfId="0" applyNumberFormat="1" applyFont="1" applyFill="1" applyBorder="1" applyAlignment="1">
      <alignment horizontal="center" vertical="center" wrapText="1"/>
    </xf>
    <xf numFmtId="2" fontId="8" fillId="0" borderId="541" xfId="0" applyNumberFormat="1" applyFont="1" applyBorder="1"/>
    <xf numFmtId="0" fontId="8" fillId="0" borderId="640" xfId="0" applyFont="1" applyBorder="1"/>
    <xf numFmtId="2" fontId="8" fillId="5" borderId="640" xfId="1" applyNumberFormat="1" applyFont="1" applyFill="1" applyBorder="1" applyAlignment="1" applyProtection="1">
      <alignment horizontal="right"/>
      <protection locked="0"/>
    </xf>
    <xf numFmtId="2" fontId="8" fillId="5" borderId="644" xfId="0" applyNumberFormat="1" applyFont="1" applyFill="1" applyBorder="1" applyProtection="1">
      <protection locked="0"/>
    </xf>
    <xf numFmtId="2" fontId="8" fillId="5" borderId="642" xfId="0" applyNumberFormat="1" applyFont="1" applyFill="1" applyBorder="1" applyProtection="1">
      <protection locked="0"/>
    </xf>
    <xf numFmtId="2" fontId="8" fillId="5" borderId="639" xfId="0" applyNumberFormat="1" applyFont="1" applyFill="1" applyBorder="1" applyProtection="1">
      <protection locked="0"/>
    </xf>
    <xf numFmtId="2" fontId="8" fillId="5" borderId="639" xfId="1" applyNumberFormat="1" applyFont="1" applyFill="1" applyBorder="1" applyAlignment="1" applyProtection="1">
      <alignment horizontal="right"/>
      <protection locked="0"/>
    </xf>
    <xf numFmtId="1" fontId="8" fillId="4" borderId="601" xfId="1" applyNumberFormat="1" applyFont="1" applyFill="1" applyBorder="1" applyAlignment="1">
      <alignment horizontal="center" vertical="center" wrapText="1"/>
    </xf>
    <xf numFmtId="1" fontId="8" fillId="5" borderId="645" xfId="1" applyNumberFormat="1" applyFont="1" applyFill="1" applyBorder="1" applyProtection="1">
      <protection locked="0"/>
    </xf>
    <xf numFmtId="1" fontId="8" fillId="4" borderId="601" xfId="1" applyNumberFormat="1" applyFont="1" applyFill="1" applyBorder="1" applyAlignment="1">
      <alignment horizontal="right"/>
    </xf>
    <xf numFmtId="1" fontId="8" fillId="0" borderId="646" xfId="0" applyNumberFormat="1" applyFont="1" applyBorder="1" applyAlignment="1">
      <alignment horizontal="center" vertical="center" wrapText="1"/>
    </xf>
    <xf numFmtId="1" fontId="8" fillId="0" borderId="635" xfId="0" applyNumberFormat="1" applyFont="1" applyBorder="1"/>
    <xf numFmtId="1" fontId="8" fillId="5" borderId="647" xfId="1" applyNumberFormat="1" applyFont="1" applyFill="1" applyBorder="1" applyProtection="1">
      <protection locked="0"/>
    </xf>
    <xf numFmtId="1" fontId="8" fillId="5" borderId="648" xfId="1" applyNumberFormat="1" applyFont="1" applyFill="1" applyBorder="1" applyProtection="1">
      <protection locked="0"/>
    </xf>
    <xf numFmtId="1" fontId="8" fillId="5" borderId="649" xfId="1" applyNumberFormat="1" applyFont="1" applyFill="1" applyBorder="1" applyProtection="1">
      <protection locked="0"/>
    </xf>
    <xf numFmtId="1" fontId="8" fillId="5" borderId="650" xfId="1" applyNumberFormat="1" applyFont="1" applyFill="1" applyBorder="1" applyProtection="1">
      <protection locked="0"/>
    </xf>
    <xf numFmtId="1" fontId="8" fillId="13" borderId="650" xfId="1" applyNumberFormat="1" applyFont="1" applyFill="1" applyBorder="1"/>
    <xf numFmtId="1" fontId="8" fillId="5" borderId="651" xfId="1" applyNumberFormat="1" applyFont="1" applyFill="1" applyBorder="1" applyProtection="1">
      <protection locked="0"/>
    </xf>
    <xf numFmtId="1" fontId="8" fillId="4" borderId="601" xfId="1" applyNumberFormat="1" applyFont="1" applyFill="1" applyBorder="1" applyAlignment="1">
      <alignment horizontal="center"/>
    </xf>
    <xf numFmtId="1" fontId="8" fillId="3" borderId="601" xfId="0" applyNumberFormat="1" applyFont="1" applyFill="1" applyBorder="1" applyAlignment="1">
      <alignment horizontal="center" vertical="center" wrapText="1"/>
    </xf>
    <xf numFmtId="1" fontId="8" fillId="3" borderId="541" xfId="0" applyNumberFormat="1" applyFont="1" applyFill="1" applyBorder="1" applyAlignment="1">
      <alignment horizontal="center" vertical="center" wrapText="1"/>
    </xf>
    <xf numFmtId="2" fontId="8" fillId="3" borderId="601" xfId="0" applyNumberFormat="1" applyFont="1" applyFill="1" applyBorder="1" applyAlignment="1">
      <alignment horizontal="right" vertical="center"/>
    </xf>
    <xf numFmtId="2" fontId="8" fillId="3" borderId="541" xfId="0" applyNumberFormat="1" applyFont="1" applyFill="1" applyBorder="1" applyAlignment="1">
      <alignment horizontal="right" vertical="center"/>
    </xf>
    <xf numFmtId="2" fontId="8" fillId="2" borderId="653" xfId="2" applyNumberFormat="1" applyFont="1" applyBorder="1" applyAlignment="1" applyProtection="1">
      <alignment horizontal="right" vertical="center"/>
      <protection locked="0"/>
    </xf>
    <xf numFmtId="1" fontId="8" fillId="3" borderId="635" xfId="0" applyNumberFormat="1" applyFont="1" applyFill="1" applyBorder="1" applyAlignment="1">
      <alignment horizontal="left" vertical="center"/>
    </xf>
    <xf numFmtId="2" fontId="8" fillId="3" borderId="654" xfId="0" applyNumberFormat="1" applyFont="1" applyFill="1" applyBorder="1" applyAlignment="1">
      <alignment horizontal="right" vertical="center"/>
    </xf>
    <xf numFmtId="2" fontId="8" fillId="2" borderId="655" xfId="2" applyNumberFormat="1" applyFont="1" applyBorder="1" applyAlignment="1" applyProtection="1">
      <alignment horizontal="right" vertical="center"/>
      <protection locked="0"/>
    </xf>
    <xf numFmtId="2" fontId="8" fillId="2" borderId="656" xfId="2" applyNumberFormat="1" applyFont="1" applyBorder="1" applyAlignment="1" applyProtection="1">
      <alignment horizontal="right" vertical="center"/>
      <protection locked="0"/>
    </xf>
    <xf numFmtId="2" fontId="8" fillId="2" borderId="657" xfId="2" applyNumberFormat="1" applyFont="1" applyBorder="1" applyAlignment="1" applyProtection="1">
      <alignment horizontal="right" vertical="center"/>
      <protection locked="0"/>
    </xf>
    <xf numFmtId="2" fontId="8" fillId="3" borderId="637" xfId="0" applyNumberFormat="1" applyFont="1" applyFill="1" applyBorder="1" applyAlignment="1">
      <alignment horizontal="right" vertical="center"/>
    </xf>
    <xf numFmtId="1" fontId="8" fillId="4" borderId="635" xfId="0" applyNumberFormat="1" applyFont="1" applyFill="1" applyBorder="1" applyAlignment="1">
      <alignment horizontal="left" vertical="center"/>
    </xf>
    <xf numFmtId="2" fontId="8" fillId="2" borderId="658" xfId="2" applyNumberFormat="1" applyFont="1" applyBorder="1" applyAlignment="1" applyProtection="1">
      <alignment horizontal="right" vertical="center"/>
      <protection locked="0"/>
    </xf>
    <xf numFmtId="2" fontId="8" fillId="2" borderId="659" xfId="2" applyNumberFormat="1" applyFont="1" applyBorder="1" applyAlignment="1" applyProtection="1">
      <alignment horizontal="right" vertical="center"/>
      <protection locked="0"/>
    </xf>
    <xf numFmtId="2" fontId="8" fillId="2" borderId="660" xfId="2" applyNumberFormat="1" applyFont="1" applyBorder="1" applyAlignment="1" applyProtection="1">
      <alignment horizontal="right" vertical="center"/>
      <protection locked="0"/>
    </xf>
    <xf numFmtId="1" fontId="8" fillId="3" borderId="640" xfId="1" applyNumberFormat="1" applyFont="1" applyFill="1" applyBorder="1" applyAlignment="1">
      <alignment horizontal="left" vertical="center"/>
    </xf>
    <xf numFmtId="1" fontId="8" fillId="2" borderId="661" xfId="2" applyNumberFormat="1" applyFont="1" applyBorder="1" applyAlignment="1" applyProtection="1">
      <alignment horizontal="right" vertical="center"/>
      <protection locked="0"/>
    </xf>
    <xf numFmtId="2" fontId="8" fillId="2" borderId="662" xfId="2" applyNumberFormat="1" applyFont="1" applyBorder="1" applyAlignment="1" applyProtection="1">
      <alignment horizontal="right" vertical="center"/>
      <protection locked="0"/>
    </xf>
    <xf numFmtId="2" fontId="8" fillId="2" borderId="663" xfId="2" applyNumberFormat="1" applyFont="1" applyBorder="1" applyAlignment="1" applyProtection="1">
      <alignment horizontal="right" vertical="center"/>
      <protection locked="0"/>
    </xf>
    <xf numFmtId="2" fontId="8" fillId="3" borderId="641" xfId="0" applyNumberFormat="1" applyFont="1" applyFill="1" applyBorder="1" applyAlignment="1">
      <alignment horizontal="right" vertical="center"/>
    </xf>
    <xf numFmtId="2" fontId="8" fillId="2" borderId="664" xfId="2" applyNumberFormat="1" applyFont="1" applyBorder="1" applyAlignment="1" applyProtection="1">
      <alignment horizontal="right" vertical="center"/>
      <protection locked="0"/>
    </xf>
    <xf numFmtId="2" fontId="8" fillId="2" borderId="665" xfId="2" applyNumberFormat="1" applyFont="1" applyBorder="1" applyAlignment="1" applyProtection="1">
      <alignment horizontal="right" vertical="center"/>
      <protection locked="0"/>
    </xf>
    <xf numFmtId="2" fontId="8" fillId="2" borderId="666" xfId="2" applyNumberFormat="1" applyFont="1" applyBorder="1" applyAlignment="1" applyProtection="1">
      <alignment horizontal="right" vertical="center"/>
      <protection locked="0"/>
    </xf>
    <xf numFmtId="1" fontId="6" fillId="0" borderId="667" xfId="1" applyNumberFormat="1" applyFont="1" applyBorder="1" applyProtection="1">
      <protection hidden="1"/>
    </xf>
    <xf numFmtId="1" fontId="8" fillId="0" borderId="668" xfId="1" applyNumberFormat="1" applyFont="1" applyBorder="1" applyAlignment="1">
      <alignment horizontal="center" vertical="center" wrapText="1"/>
    </xf>
    <xf numFmtId="1" fontId="8" fillId="0" borderId="669" xfId="1" applyNumberFormat="1" applyFont="1" applyBorder="1" applyAlignment="1">
      <alignment horizontal="center" vertical="center" wrapText="1"/>
    </xf>
    <xf numFmtId="1" fontId="8" fillId="0" borderId="670" xfId="1" applyNumberFormat="1" applyFont="1" applyBorder="1" applyAlignment="1">
      <alignment horizontal="center" vertical="center" wrapText="1"/>
    </xf>
    <xf numFmtId="1" fontId="8" fillId="0" borderId="671" xfId="1" applyNumberFormat="1" applyFont="1" applyBorder="1" applyAlignment="1">
      <alignment horizontal="center" vertical="center" wrapText="1"/>
    </xf>
    <xf numFmtId="1" fontId="8" fillId="0" borderId="672" xfId="1" applyNumberFormat="1" applyFont="1" applyBorder="1"/>
    <xf numFmtId="1" fontId="8" fillId="0" borderId="673" xfId="1" applyNumberFormat="1" applyFont="1" applyBorder="1"/>
    <xf numFmtId="1" fontId="8" fillId="5" borderId="674" xfId="1" applyNumberFormat="1" applyFont="1" applyFill="1" applyBorder="1" applyProtection="1">
      <protection locked="0"/>
    </xf>
    <xf numFmtId="1" fontId="8" fillId="5" borderId="675" xfId="1" applyNumberFormat="1" applyFont="1" applyFill="1" applyBorder="1" applyProtection="1">
      <protection locked="0"/>
    </xf>
    <xf numFmtId="1" fontId="8" fillId="0" borderId="640" xfId="1" applyNumberFormat="1" applyFont="1" applyBorder="1"/>
    <xf numFmtId="1" fontId="6" fillId="0" borderId="676" xfId="1" applyNumberFormat="1" applyFont="1" applyBorder="1"/>
    <xf numFmtId="1" fontId="6" fillId="0" borderId="677" xfId="1" applyNumberFormat="1" applyFont="1" applyBorder="1"/>
    <xf numFmtId="1" fontId="6" fillId="0" borderId="678" xfId="1" applyNumberFormat="1" applyFont="1" applyBorder="1"/>
    <xf numFmtId="1" fontId="8" fillId="0" borderId="681" xfId="1" applyNumberFormat="1" applyFont="1" applyBorder="1" applyAlignment="1">
      <alignment horizontal="center" vertical="center" wrapText="1"/>
    </xf>
    <xf numFmtId="1" fontId="8" fillId="0" borderId="682" xfId="1" applyNumberFormat="1" applyFont="1" applyBorder="1" applyAlignment="1">
      <alignment horizontal="center" vertical="center" wrapText="1"/>
    </xf>
    <xf numFmtId="1" fontId="8" fillId="0" borderId="685" xfId="1" applyNumberFormat="1" applyFont="1" applyBorder="1" applyAlignment="1">
      <alignment horizontal="center" vertical="center" wrapText="1"/>
    </xf>
    <xf numFmtId="1" fontId="8" fillId="0" borderId="684" xfId="1" applyNumberFormat="1" applyFont="1" applyBorder="1" applyAlignment="1">
      <alignment horizontal="center" vertical="center" wrapText="1"/>
    </xf>
    <xf numFmtId="1" fontId="8" fillId="0" borderId="686" xfId="1" applyNumberFormat="1" applyFont="1" applyBorder="1" applyAlignment="1">
      <alignment horizontal="center" vertical="center" wrapText="1"/>
    </xf>
    <xf numFmtId="1" fontId="12" fillId="0" borderId="686" xfId="1" applyNumberFormat="1" applyFont="1" applyBorder="1" applyAlignment="1">
      <alignment horizontal="center" vertical="center" wrapText="1"/>
    </xf>
    <xf numFmtId="1" fontId="8" fillId="5" borderId="688" xfId="1" applyNumberFormat="1" applyFont="1" applyFill="1" applyBorder="1" applyAlignment="1" applyProtection="1">
      <alignment horizontal="right"/>
      <protection locked="0"/>
    </xf>
    <xf numFmtId="1" fontId="8" fillId="5" borderId="674" xfId="1" applyNumberFormat="1" applyFont="1" applyFill="1" applyBorder="1" applyAlignment="1" applyProtection="1">
      <alignment horizontal="right"/>
      <protection locked="0"/>
    </xf>
    <xf numFmtId="1" fontId="8" fillId="5" borderId="689" xfId="1" applyNumberFormat="1" applyFont="1" applyFill="1" applyBorder="1" applyAlignment="1" applyProtection="1">
      <alignment horizontal="right"/>
      <protection locked="0"/>
    </xf>
    <xf numFmtId="1" fontId="8" fillId="0" borderId="690" xfId="1" applyNumberFormat="1" applyFont="1" applyBorder="1" applyAlignment="1">
      <alignment horizontal="left"/>
    </xf>
    <xf numFmtId="1" fontId="8" fillId="5" borderId="691" xfId="1" applyNumberFormat="1" applyFont="1" applyFill="1" applyBorder="1" applyAlignment="1" applyProtection="1">
      <alignment horizontal="right"/>
      <protection locked="0"/>
    </xf>
    <xf numFmtId="1" fontId="8" fillId="5" borderId="692" xfId="1" applyNumberFormat="1" applyFont="1" applyFill="1" applyBorder="1" applyAlignment="1" applyProtection="1">
      <alignment horizontal="right"/>
      <protection locked="0"/>
    </xf>
    <xf numFmtId="1" fontId="8" fillId="5" borderId="693" xfId="1" applyNumberFormat="1" applyFont="1" applyFill="1" applyBorder="1" applyAlignment="1" applyProtection="1">
      <alignment horizontal="right"/>
      <protection locked="0"/>
    </xf>
    <xf numFmtId="1" fontId="8" fillId="8" borderId="640" xfId="1" applyNumberFormat="1" applyFont="1" applyFill="1" applyBorder="1" applyAlignment="1">
      <alignment horizontal="right"/>
    </xf>
    <xf numFmtId="1" fontId="8" fillId="5" borderId="640" xfId="1" applyNumberFormat="1" applyFont="1" applyFill="1" applyBorder="1" applyAlignment="1" applyProtection="1">
      <alignment horizontal="right"/>
      <protection locked="0"/>
    </xf>
    <xf numFmtId="1" fontId="8" fillId="0" borderId="686" xfId="1" applyNumberFormat="1" applyFont="1" applyBorder="1"/>
    <xf numFmtId="1" fontId="8" fillId="5" borderId="686" xfId="1" applyNumberFormat="1" applyFont="1" applyFill="1" applyBorder="1" applyAlignment="1" applyProtection="1">
      <alignment horizontal="right"/>
      <protection locked="0"/>
    </xf>
    <xf numFmtId="1" fontId="5" fillId="0" borderId="694" xfId="1" applyNumberFormat="1" applyFont="1" applyBorder="1" applyProtection="1">
      <protection hidden="1"/>
    </xf>
    <xf numFmtId="1" fontId="6" fillId="0" borderId="694" xfId="1" applyNumberFormat="1" applyFont="1" applyBorder="1" applyProtection="1">
      <protection hidden="1"/>
    </xf>
    <xf numFmtId="1" fontId="8" fillId="0" borderId="690" xfId="1" applyNumberFormat="1" applyFont="1" applyBorder="1"/>
    <xf numFmtId="1" fontId="8" fillId="0" borderId="640" xfId="1" applyNumberFormat="1" applyFont="1" applyBorder="1" applyAlignment="1">
      <alignment horizontal="right"/>
    </xf>
    <xf numFmtId="1" fontId="8" fillId="5" borderId="640" xfId="1" applyNumberFormat="1" applyFont="1" applyFill="1" applyBorder="1" applyProtection="1">
      <protection locked="0"/>
    </xf>
    <xf numFmtId="1" fontId="6" fillId="0" borderId="695" xfId="1" applyNumberFormat="1" applyFont="1" applyBorder="1" applyProtection="1">
      <protection hidden="1"/>
    </xf>
    <xf numFmtId="1" fontId="8" fillId="0" borderId="686" xfId="0" applyNumberFormat="1" applyFont="1" applyBorder="1" applyAlignment="1">
      <alignment horizontal="center" vertical="center" wrapText="1"/>
    </xf>
    <xf numFmtId="1" fontId="8" fillId="0" borderId="696" xfId="1" applyNumberFormat="1" applyFont="1" applyBorder="1" applyAlignment="1">
      <alignment horizontal="center" vertical="center" wrapText="1"/>
    </xf>
    <xf numFmtId="1" fontId="8" fillId="0" borderId="697" xfId="1" applyNumberFormat="1" applyFont="1" applyBorder="1" applyAlignment="1">
      <alignment horizontal="center" vertical="center" wrapText="1"/>
    </xf>
    <xf numFmtId="0" fontId="8" fillId="0" borderId="698" xfId="0" applyFont="1" applyBorder="1" applyAlignment="1">
      <alignment vertical="center" wrapText="1"/>
    </xf>
    <xf numFmtId="1" fontId="8" fillId="0" borderId="698" xfId="0" applyNumberFormat="1" applyFont="1" applyBorder="1" applyAlignment="1">
      <alignment horizontal="right" vertical="center"/>
    </xf>
    <xf numFmtId="1" fontId="8" fillId="5" borderId="699" xfId="0" applyNumberFormat="1" applyFont="1" applyFill="1" applyBorder="1" applyProtection="1">
      <protection locked="0"/>
    </xf>
    <xf numFmtId="1" fontId="8" fillId="5" borderId="700" xfId="0" applyNumberFormat="1" applyFont="1" applyFill="1" applyBorder="1" applyProtection="1">
      <protection locked="0"/>
    </xf>
    <xf numFmtId="1" fontId="8" fillId="5" borderId="701" xfId="0" applyNumberFormat="1" applyFont="1" applyFill="1" applyBorder="1" applyProtection="1">
      <protection locked="0"/>
    </xf>
    <xf numFmtId="1" fontId="8" fillId="5" borderId="702" xfId="0" applyNumberFormat="1" applyFont="1" applyFill="1" applyBorder="1" applyProtection="1">
      <protection locked="0"/>
    </xf>
    <xf numFmtId="1" fontId="8" fillId="5" borderId="644" xfId="0" applyNumberFormat="1" applyFont="1" applyFill="1" applyBorder="1" applyProtection="1">
      <protection locked="0"/>
    </xf>
    <xf numFmtId="1" fontId="8" fillId="5" borderId="703" xfId="0" applyNumberFormat="1" applyFont="1" applyFill="1" applyBorder="1" applyProtection="1">
      <protection locked="0"/>
    </xf>
    <xf numFmtId="1" fontId="8" fillId="0" borderId="699" xfId="0" applyNumberFormat="1" applyFont="1" applyBorder="1"/>
    <xf numFmtId="1" fontId="8" fillId="4" borderId="698" xfId="0" applyNumberFormat="1" applyFont="1" applyFill="1" applyBorder="1"/>
    <xf numFmtId="1" fontId="8" fillId="5" borderId="705" xfId="0" applyNumberFormat="1" applyFont="1" applyFill="1" applyBorder="1" applyProtection="1">
      <protection locked="0"/>
    </xf>
    <xf numFmtId="1" fontId="8" fillId="5" borderId="706" xfId="0" applyNumberFormat="1" applyFont="1" applyFill="1" applyBorder="1" applyProtection="1">
      <protection locked="0"/>
    </xf>
    <xf numFmtId="1" fontId="8" fillId="5" borderId="707" xfId="0" applyNumberFormat="1" applyFont="1" applyFill="1" applyBorder="1" applyProtection="1">
      <protection locked="0"/>
    </xf>
    <xf numFmtId="1" fontId="8" fillId="5" borderId="698" xfId="0" applyNumberFormat="1" applyFont="1" applyFill="1" applyBorder="1" applyProtection="1">
      <protection locked="0"/>
    </xf>
    <xf numFmtId="1" fontId="8" fillId="5" borderId="708" xfId="0" applyNumberFormat="1" applyFont="1" applyFill="1" applyBorder="1" applyProtection="1">
      <protection locked="0"/>
    </xf>
    <xf numFmtId="1" fontId="8" fillId="0" borderId="702" xfId="0" applyNumberFormat="1" applyFont="1" applyBorder="1"/>
    <xf numFmtId="1" fontId="8" fillId="4" borderId="640" xfId="0" applyNumberFormat="1" applyFont="1" applyFill="1" applyBorder="1"/>
    <xf numFmtId="1" fontId="8" fillId="5" borderId="709" xfId="0" applyNumberFormat="1" applyFont="1" applyFill="1" applyBorder="1" applyProtection="1">
      <protection locked="0"/>
    </xf>
    <xf numFmtId="1" fontId="8" fillId="5" borderId="640" xfId="0" applyNumberFormat="1" applyFont="1" applyFill="1" applyBorder="1" applyProtection="1">
      <protection locked="0"/>
    </xf>
    <xf numFmtId="1" fontId="8" fillId="0" borderId="680" xfId="0" applyNumberFormat="1" applyFont="1" applyBorder="1" applyAlignment="1">
      <alignment horizontal="center"/>
    </xf>
    <xf numFmtId="1" fontId="8" fillId="0" borderId="684" xfId="0" applyNumberFormat="1" applyFont="1" applyBorder="1"/>
    <xf numFmtId="1" fontId="8" fillId="5" borderId="710" xfId="0" applyNumberFormat="1" applyFont="1" applyFill="1" applyBorder="1" applyProtection="1">
      <protection locked="0"/>
    </xf>
    <xf numFmtId="1" fontId="8" fillId="5" borderId="711" xfId="0" applyNumberFormat="1" applyFont="1" applyFill="1" applyBorder="1" applyProtection="1">
      <protection locked="0"/>
    </xf>
    <xf numFmtId="1" fontId="8" fillId="5" borderId="712" xfId="0" applyNumberFormat="1" applyFont="1" applyFill="1" applyBorder="1" applyProtection="1">
      <protection locked="0"/>
    </xf>
    <xf numFmtId="1" fontId="8" fillId="5" borderId="713" xfId="0" applyNumberFormat="1" applyFont="1" applyFill="1" applyBorder="1" applyProtection="1">
      <protection locked="0"/>
    </xf>
    <xf numFmtId="1" fontId="8" fillId="5" borderId="714" xfId="0" applyNumberFormat="1" applyFont="1" applyFill="1" applyBorder="1" applyProtection="1">
      <protection locked="0"/>
    </xf>
    <xf numFmtId="1" fontId="8" fillId="5" borderId="715" xfId="0" applyNumberFormat="1" applyFont="1" applyFill="1" applyBorder="1" applyProtection="1">
      <protection locked="0"/>
    </xf>
    <xf numFmtId="1" fontId="8" fillId="5" borderId="716" xfId="0" applyNumberFormat="1" applyFont="1" applyFill="1" applyBorder="1" applyProtection="1">
      <protection locked="0"/>
    </xf>
    <xf numFmtId="1" fontId="8" fillId="5" borderId="717" xfId="0" applyNumberFormat="1" applyFont="1" applyFill="1" applyBorder="1" applyProtection="1">
      <protection locked="0"/>
    </xf>
    <xf numFmtId="1" fontId="6" fillId="0" borderId="719" xfId="1" applyNumberFormat="1" applyFont="1" applyBorder="1"/>
    <xf numFmtId="1" fontId="8" fillId="0" borderId="696" xfId="1" applyNumberFormat="1" applyFont="1" applyBorder="1" applyAlignment="1">
      <alignment horizontal="center" vertical="center"/>
    </xf>
    <xf numFmtId="1" fontId="8" fillId="0" borderId="684" xfId="3" applyNumberFormat="1" applyFont="1" applyBorder="1" applyAlignment="1">
      <alignment horizontal="center" vertical="center"/>
    </xf>
    <xf numFmtId="1" fontId="8" fillId="0" borderId="686" xfId="1" applyNumberFormat="1" applyFont="1" applyBorder="1" applyAlignment="1">
      <alignment horizontal="right"/>
    </xf>
    <xf numFmtId="1" fontId="8" fillId="5" borderId="696" xfId="1" applyNumberFormat="1" applyFont="1" applyFill="1" applyBorder="1" applyAlignment="1" applyProtection="1">
      <alignment horizontal="right"/>
      <protection locked="0"/>
    </xf>
    <xf numFmtId="1" fontId="8" fillId="5" borderId="684" xfId="1" applyNumberFormat="1" applyFont="1" applyFill="1" applyBorder="1" applyAlignment="1" applyProtection="1">
      <alignment horizontal="right"/>
      <protection locked="0"/>
    </xf>
    <xf numFmtId="1" fontId="8" fillId="5" borderId="702" xfId="1" applyNumberFormat="1" applyFont="1" applyFill="1" applyBorder="1" applyAlignment="1" applyProtection="1">
      <alignment horizontal="right"/>
      <protection locked="0"/>
    </xf>
    <xf numFmtId="1" fontId="8" fillId="5" borderId="720" xfId="1" applyNumberFormat="1" applyFont="1" applyFill="1" applyBorder="1" applyAlignment="1" applyProtection="1">
      <alignment horizontal="right"/>
      <protection locked="0"/>
    </xf>
    <xf numFmtId="1" fontId="6" fillId="0" borderId="721" xfId="1" applyNumberFormat="1" applyFont="1" applyBorder="1" applyProtection="1">
      <protection hidden="1"/>
    </xf>
    <xf numFmtId="1" fontId="6" fillId="0" borderId="722" xfId="1" applyNumberFormat="1" applyFont="1" applyBorder="1"/>
    <xf numFmtId="1" fontId="8" fillId="0" borderId="723" xfId="1" applyNumberFormat="1" applyFont="1" applyBorder="1" applyAlignment="1">
      <alignment wrapText="1"/>
    </xf>
    <xf numFmtId="1" fontId="8" fillId="5" borderId="724" xfId="1" applyNumberFormat="1" applyFont="1" applyFill="1" applyBorder="1" applyAlignment="1" applyProtection="1">
      <alignment horizontal="right"/>
      <protection locked="0"/>
    </xf>
    <xf numFmtId="1" fontId="8" fillId="5" borderId="725" xfId="1" applyNumberFormat="1" applyFont="1" applyFill="1" applyBorder="1" applyAlignment="1" applyProtection="1">
      <alignment horizontal="right"/>
      <protection locked="0"/>
    </xf>
    <xf numFmtId="1" fontId="8" fillId="5" borderId="724" xfId="1" applyNumberFormat="1" applyFont="1" applyFill="1" applyBorder="1" applyProtection="1">
      <protection locked="0"/>
    </xf>
    <xf numFmtId="1" fontId="8" fillId="5" borderId="725" xfId="1" applyNumberFormat="1" applyFont="1" applyFill="1" applyBorder="1" applyProtection="1">
      <protection locked="0"/>
    </xf>
    <xf numFmtId="1" fontId="8" fillId="0" borderId="686" xfId="1" applyNumberFormat="1" applyFont="1" applyBorder="1" applyAlignment="1">
      <alignment horizontal="center" wrapText="1"/>
    </xf>
    <xf numFmtId="1" fontId="8" fillId="0" borderId="696" xfId="1" applyNumberFormat="1" applyFont="1" applyBorder="1" applyAlignment="1">
      <alignment horizontal="right"/>
    </xf>
    <xf numFmtId="1" fontId="8" fillId="0" borderId="697" xfId="1" applyNumberFormat="1" applyFont="1" applyBorder="1" applyAlignment="1">
      <alignment horizontal="right"/>
    </xf>
    <xf numFmtId="1" fontId="8" fillId="0" borderId="684" xfId="1" applyNumberFormat="1" applyFont="1" applyBorder="1" applyAlignment="1">
      <alignment horizontal="right"/>
    </xf>
    <xf numFmtId="1" fontId="8" fillId="0" borderId="698" xfId="1" applyNumberFormat="1" applyFont="1" applyBorder="1" applyAlignment="1">
      <alignment wrapText="1"/>
    </xf>
    <xf numFmtId="1" fontId="8" fillId="0" borderId="698" xfId="1" applyNumberFormat="1" applyFont="1" applyBorder="1"/>
    <xf numFmtId="1" fontId="8" fillId="5" borderId="706" xfId="1" applyNumberFormat="1" applyFont="1" applyFill="1" applyBorder="1" applyProtection="1">
      <protection locked="0"/>
    </xf>
    <xf numFmtId="1" fontId="8" fillId="5" borderId="700" xfId="1" applyNumberFormat="1" applyFont="1" applyFill="1" applyBorder="1" applyProtection="1">
      <protection locked="0"/>
    </xf>
    <xf numFmtId="1" fontId="8" fillId="5" borderId="726" xfId="1" applyNumberFormat="1" applyFont="1" applyFill="1" applyBorder="1" applyProtection="1">
      <protection locked="0"/>
    </xf>
    <xf numFmtId="1" fontId="8" fillId="5" borderId="727" xfId="1" applyNumberFormat="1" applyFont="1" applyFill="1" applyBorder="1" applyProtection="1">
      <protection locked="0"/>
    </xf>
    <xf numFmtId="1" fontId="8" fillId="0" borderId="696" xfId="1" applyNumberFormat="1" applyFont="1" applyBorder="1"/>
    <xf numFmtId="1" fontId="8" fillId="0" borderId="682" xfId="1" applyNumberFormat="1" applyFont="1" applyBorder="1"/>
    <xf numFmtId="1" fontId="8" fillId="0" borderId="697" xfId="1" applyNumberFormat="1" applyFont="1" applyBorder="1"/>
    <xf numFmtId="1" fontId="8" fillId="0" borderId="696" xfId="0" applyNumberFormat="1" applyFont="1" applyBorder="1" applyAlignment="1">
      <alignment horizontal="center" vertical="center" wrapText="1"/>
    </xf>
    <xf numFmtId="1" fontId="8" fillId="0" borderId="681" xfId="0" applyNumberFormat="1" applyFont="1" applyBorder="1" applyAlignment="1">
      <alignment horizontal="center" vertical="center"/>
    </xf>
    <xf numFmtId="1" fontId="8" fillId="0" borderId="728" xfId="0" applyNumberFormat="1" applyFont="1" applyBorder="1" applyAlignment="1">
      <alignment horizontal="center" vertical="center"/>
    </xf>
    <xf numFmtId="1" fontId="8" fillId="12" borderId="726" xfId="0" applyNumberFormat="1" applyFont="1" applyFill="1" applyBorder="1"/>
    <xf numFmtId="1" fontId="8" fillId="5" borderId="720" xfId="0" applyNumberFormat="1" applyFont="1" applyFill="1" applyBorder="1" applyProtection="1">
      <protection locked="0"/>
    </xf>
    <xf numFmtId="1" fontId="8" fillId="12" borderId="729" xfId="0" applyNumberFormat="1" applyFont="1" applyFill="1" applyBorder="1"/>
    <xf numFmtId="1" fontId="8" fillId="5" borderId="727" xfId="0" applyNumberFormat="1" applyFont="1" applyFill="1" applyBorder="1" applyProtection="1">
      <protection locked="0"/>
    </xf>
    <xf numFmtId="1" fontId="8" fillId="4" borderId="686" xfId="1" applyNumberFormat="1" applyFont="1" applyFill="1" applyBorder="1" applyAlignment="1">
      <alignment horizontal="center" vertical="center" wrapText="1"/>
    </xf>
    <xf numFmtId="2" fontId="8" fillId="4" borderId="697" xfId="0" applyNumberFormat="1" applyFont="1" applyFill="1" applyBorder="1" applyAlignment="1">
      <alignment horizontal="center" vertical="center" wrapText="1"/>
    </xf>
    <xf numFmtId="2" fontId="8" fillId="0" borderId="686" xfId="0" applyNumberFormat="1" applyFont="1" applyBorder="1"/>
    <xf numFmtId="2" fontId="8" fillId="0" borderId="697" xfId="0" applyNumberFormat="1" applyFont="1" applyBorder="1"/>
    <xf numFmtId="2" fontId="8" fillId="5" borderId="720" xfId="0" applyNumberFormat="1" applyFont="1" applyFill="1" applyBorder="1" applyProtection="1">
      <protection locked="0"/>
    </xf>
    <xf numFmtId="2" fontId="8" fillId="5" borderId="727" xfId="0" applyNumberFormat="1" applyFont="1" applyFill="1" applyBorder="1" applyProtection="1">
      <protection locked="0"/>
    </xf>
    <xf numFmtId="2" fontId="8" fillId="5" borderId="727" xfId="1" applyNumberFormat="1" applyFont="1" applyFill="1" applyBorder="1" applyAlignment="1" applyProtection="1">
      <alignment horizontal="right"/>
      <protection locked="0"/>
    </xf>
    <xf numFmtId="1" fontId="8" fillId="4" borderId="696" xfId="1" applyNumberFormat="1" applyFont="1" applyFill="1" applyBorder="1" applyAlignment="1">
      <alignment horizontal="center" vertical="center" wrapText="1"/>
    </xf>
    <xf numFmtId="1" fontId="8" fillId="4" borderId="697" xfId="1" applyNumberFormat="1" applyFont="1" applyFill="1" applyBorder="1" applyAlignment="1">
      <alignment horizontal="center" vertical="center" wrapText="1"/>
    </xf>
    <xf numFmtId="1" fontId="8" fillId="4" borderId="684" xfId="1" applyNumberFormat="1" applyFont="1" applyFill="1" applyBorder="1" applyAlignment="1">
      <alignment horizontal="center" vertical="center" wrapText="1"/>
    </xf>
    <xf numFmtId="1" fontId="8" fillId="5" borderId="708" xfId="1" applyNumberFormat="1" applyFont="1" applyFill="1" applyBorder="1" applyProtection="1">
      <protection locked="0"/>
    </xf>
    <xf numFmtId="1" fontId="8" fillId="4" borderId="686" xfId="1" applyNumberFormat="1" applyFont="1" applyFill="1" applyBorder="1" applyAlignment="1">
      <alignment horizontal="center" wrapText="1"/>
    </xf>
    <xf numFmtId="1" fontId="8" fillId="4" borderId="696" xfId="1" applyNumberFormat="1" applyFont="1" applyFill="1" applyBorder="1" applyAlignment="1">
      <alignment horizontal="right"/>
    </xf>
    <xf numFmtId="1" fontId="8" fillId="4" borderId="684" xfId="1" applyNumberFormat="1" applyFont="1" applyFill="1" applyBorder="1" applyAlignment="1">
      <alignment horizontal="right"/>
    </xf>
    <xf numFmtId="1" fontId="8" fillId="0" borderId="698" xfId="0" applyNumberFormat="1" applyFont="1" applyBorder="1"/>
    <xf numFmtId="1" fontId="8" fillId="5" borderId="730" xfId="1" applyNumberFormat="1" applyFont="1" applyFill="1" applyBorder="1" applyProtection="1">
      <protection locked="0"/>
    </xf>
    <xf numFmtId="1" fontId="8" fillId="5" borderId="707" xfId="1" applyNumberFormat="1" applyFont="1" applyFill="1" applyBorder="1" applyProtection="1">
      <protection locked="0"/>
    </xf>
    <xf numFmtId="1" fontId="8" fillId="5" borderId="731" xfId="1" applyNumberFormat="1" applyFont="1" applyFill="1" applyBorder="1" applyProtection="1">
      <protection locked="0"/>
    </xf>
    <xf numFmtId="1" fontId="8" fillId="5" borderId="732" xfId="1" applyNumberFormat="1" applyFont="1" applyFill="1" applyBorder="1" applyProtection="1">
      <protection locked="0"/>
    </xf>
    <xf numFmtId="1" fontId="8" fillId="13" borderId="732" xfId="1" applyNumberFormat="1" applyFont="1" applyFill="1" applyBorder="1"/>
    <xf numFmtId="1" fontId="8" fillId="5" borderId="733" xfId="1" applyNumberFormat="1" applyFont="1" applyFill="1" applyBorder="1" applyProtection="1">
      <protection locked="0"/>
    </xf>
    <xf numFmtId="1" fontId="8" fillId="4" borderId="682" xfId="1" applyNumberFormat="1" applyFont="1" applyFill="1" applyBorder="1" applyAlignment="1">
      <alignment horizontal="right"/>
    </xf>
    <xf numFmtId="1" fontId="8" fillId="4" borderId="684" xfId="1" applyNumberFormat="1" applyFont="1" applyFill="1" applyBorder="1" applyAlignment="1">
      <alignment horizontal="center"/>
    </xf>
    <xf numFmtId="1" fontId="8" fillId="4" borderId="704" xfId="1" applyNumberFormat="1" applyFont="1" applyFill="1" applyBorder="1" applyAlignment="1">
      <alignment horizontal="right"/>
    </xf>
    <xf numFmtId="1" fontId="8" fillId="3" borderId="696" xfId="0" applyNumberFormat="1" applyFont="1" applyFill="1" applyBorder="1" applyAlignment="1">
      <alignment horizontal="center" vertical="center" wrapText="1"/>
    </xf>
    <xf numFmtId="1" fontId="8" fillId="3" borderId="684" xfId="0" applyNumberFormat="1" applyFont="1" applyFill="1" applyBorder="1" applyAlignment="1">
      <alignment horizontal="center" vertical="center" wrapText="1"/>
    </xf>
    <xf numFmtId="1" fontId="8" fillId="3" borderId="682" xfId="0" applyNumberFormat="1" applyFont="1" applyFill="1" applyBorder="1" applyAlignment="1">
      <alignment horizontal="center" vertical="center" wrapText="1"/>
    </xf>
    <xf numFmtId="1" fontId="8" fillId="3" borderId="697" xfId="0" applyNumberFormat="1" applyFont="1" applyFill="1" applyBorder="1" applyAlignment="1">
      <alignment horizontal="center" vertical="center" wrapText="1"/>
    </xf>
    <xf numFmtId="1" fontId="8" fillId="3" borderId="686" xfId="0" applyNumberFormat="1" applyFont="1" applyFill="1" applyBorder="1" applyAlignment="1">
      <alignment horizontal="center" vertical="center"/>
    </xf>
    <xf numFmtId="1" fontId="8" fillId="3" borderId="696" xfId="0" applyNumberFormat="1" applyFont="1" applyFill="1" applyBorder="1" applyAlignment="1">
      <alignment horizontal="right" vertical="center"/>
    </xf>
    <xf numFmtId="2" fontId="8" fillId="3" borderId="697" xfId="0" applyNumberFormat="1" applyFont="1" applyFill="1" applyBorder="1" applyAlignment="1">
      <alignment horizontal="right" vertical="center"/>
    </xf>
    <xf numFmtId="2" fontId="8" fillId="3" borderId="684" xfId="0" applyNumberFormat="1" applyFont="1" applyFill="1" applyBorder="1" applyAlignment="1">
      <alignment horizontal="right" vertical="center"/>
    </xf>
    <xf numFmtId="2" fontId="8" fillId="3" borderId="696" xfId="0" applyNumberFormat="1" applyFont="1" applyFill="1" applyBorder="1" applyAlignment="1">
      <alignment horizontal="right" vertical="center"/>
    </xf>
    <xf numFmtId="2" fontId="8" fillId="3" borderId="682" xfId="0" applyNumberFormat="1" applyFont="1" applyFill="1" applyBorder="1" applyAlignment="1">
      <alignment horizontal="right" vertical="center"/>
    </xf>
    <xf numFmtId="2" fontId="8" fillId="2" borderId="734" xfId="2" applyNumberFormat="1" applyFont="1" applyBorder="1" applyAlignment="1" applyProtection="1">
      <alignment horizontal="right" vertical="center"/>
      <protection locked="0"/>
    </xf>
    <xf numFmtId="1" fontId="8" fillId="3" borderId="698" xfId="0" applyNumberFormat="1" applyFont="1" applyFill="1" applyBorder="1" applyAlignment="1">
      <alignment horizontal="left" vertical="center"/>
    </xf>
    <xf numFmtId="2" fontId="8" fillId="3" borderId="735" xfId="0" applyNumberFormat="1" applyFont="1" applyFill="1" applyBorder="1" applyAlignment="1">
      <alignment horizontal="right" vertical="center"/>
    </xf>
    <xf numFmtId="2" fontId="8" fillId="2" borderId="736" xfId="2" applyNumberFormat="1" applyFont="1" applyBorder="1" applyAlignment="1" applyProtection="1">
      <alignment horizontal="right" vertical="center"/>
      <protection locked="0"/>
    </xf>
    <xf numFmtId="2" fontId="8" fillId="2" borderId="737" xfId="2" applyNumberFormat="1" applyFont="1" applyBorder="1" applyAlignment="1" applyProtection="1">
      <alignment horizontal="right" vertical="center"/>
      <protection locked="0"/>
    </xf>
    <xf numFmtId="2" fontId="8" fillId="2" borderId="738" xfId="2" applyNumberFormat="1" applyFont="1" applyBorder="1" applyAlignment="1" applyProtection="1">
      <alignment horizontal="right" vertical="center"/>
      <protection locked="0"/>
    </xf>
    <xf numFmtId="2" fontId="8" fillId="3" borderId="700" xfId="0" applyNumberFormat="1" applyFont="1" applyFill="1" applyBorder="1" applyAlignment="1">
      <alignment horizontal="right" vertical="center"/>
    </xf>
    <xf numFmtId="1" fontId="8" fillId="4" borderId="698" xfId="0" applyNumberFormat="1" applyFont="1" applyFill="1" applyBorder="1" applyAlignment="1">
      <alignment horizontal="left" vertical="center"/>
    </xf>
    <xf numFmtId="2" fontId="8" fillId="2" borderId="739" xfId="2" applyNumberFormat="1" applyFont="1" applyBorder="1" applyAlignment="1" applyProtection="1">
      <alignment horizontal="right" vertical="center"/>
      <protection locked="0"/>
    </xf>
    <xf numFmtId="2" fontId="8" fillId="2" borderId="740" xfId="2" applyNumberFormat="1" applyFont="1" applyBorder="1" applyAlignment="1" applyProtection="1">
      <alignment horizontal="right" vertical="center"/>
      <protection locked="0"/>
    </xf>
    <xf numFmtId="2" fontId="8" fillId="2" borderId="741" xfId="2" applyNumberFormat="1" applyFont="1" applyBorder="1" applyAlignment="1" applyProtection="1">
      <alignment horizontal="right" vertical="center"/>
      <protection locked="0"/>
    </xf>
    <xf numFmtId="1" fontId="8" fillId="2" borderId="742" xfId="2" applyNumberFormat="1" applyFont="1" applyBorder="1" applyAlignment="1" applyProtection="1">
      <alignment horizontal="right" vertical="center"/>
      <protection locked="0"/>
    </xf>
    <xf numFmtId="2" fontId="8" fillId="2" borderId="743" xfId="2" applyNumberFormat="1" applyFont="1" applyBorder="1" applyAlignment="1" applyProtection="1">
      <alignment horizontal="right" vertical="center"/>
      <protection locked="0"/>
    </xf>
    <xf numFmtId="2" fontId="8" fillId="2" borderId="744" xfId="2" applyNumberFormat="1" applyFont="1" applyBorder="1" applyAlignment="1" applyProtection="1">
      <alignment horizontal="right" vertical="center"/>
      <protection locked="0"/>
    </xf>
    <xf numFmtId="2" fontId="8" fillId="3" borderId="702" xfId="0" applyNumberFormat="1" applyFont="1" applyFill="1" applyBorder="1" applyAlignment="1">
      <alignment horizontal="right" vertical="center"/>
    </xf>
    <xf numFmtId="2" fontId="8" fillId="2" borderId="745" xfId="2" applyNumberFormat="1" applyFont="1" applyBorder="1" applyAlignment="1" applyProtection="1">
      <alignment horizontal="right" vertical="center"/>
      <protection locked="0"/>
    </xf>
    <xf numFmtId="2" fontId="8" fillId="2" borderId="746" xfId="2" applyNumberFormat="1" applyFont="1" applyBorder="1" applyAlignment="1" applyProtection="1">
      <alignment horizontal="right" vertical="center"/>
      <protection locked="0"/>
    </xf>
    <xf numFmtId="2" fontId="8" fillId="2" borderId="747" xfId="2" applyNumberFormat="1" applyFont="1" applyBorder="1" applyAlignment="1" applyProtection="1">
      <alignment horizontal="right" vertical="center"/>
      <protection locked="0"/>
    </xf>
    <xf numFmtId="2" fontId="8" fillId="2" borderId="748" xfId="2" applyNumberFormat="1" applyFont="1" applyBorder="1" applyAlignment="1" applyProtection="1">
      <alignment horizontal="right" vertical="center"/>
      <protection locked="0"/>
    </xf>
    <xf numFmtId="1" fontId="6" fillId="0" borderId="749" xfId="1" applyNumberFormat="1" applyFont="1" applyBorder="1" applyProtection="1">
      <protection hidden="1"/>
    </xf>
    <xf numFmtId="1" fontId="8" fillId="0" borderId="750" xfId="1" applyNumberFormat="1" applyFont="1" applyBorder="1" applyAlignment="1">
      <alignment horizontal="center" vertical="center" wrapText="1"/>
    </xf>
    <xf numFmtId="1" fontId="8" fillId="0" borderId="751" xfId="1" applyNumberFormat="1" applyFont="1" applyBorder="1" applyAlignment="1">
      <alignment horizontal="center" vertical="center" wrapText="1"/>
    </xf>
    <xf numFmtId="1" fontId="8" fillId="0" borderId="752" xfId="1" applyNumberFormat="1" applyFont="1" applyBorder="1" applyAlignment="1">
      <alignment horizontal="center" vertical="center" wrapText="1"/>
    </xf>
    <xf numFmtId="1" fontId="8" fillId="0" borderId="753" xfId="1" applyNumberFormat="1" applyFont="1" applyBorder="1" applyAlignment="1">
      <alignment horizontal="center" vertical="center" wrapText="1"/>
    </xf>
    <xf numFmtId="1" fontId="8" fillId="0" borderId="754" xfId="1" applyNumberFormat="1" applyFont="1" applyBorder="1"/>
    <xf numFmtId="1" fontId="8" fillId="0" borderId="755" xfId="1" applyNumberFormat="1" applyFont="1" applyBorder="1"/>
    <xf numFmtId="1" fontId="8" fillId="5" borderId="756" xfId="1" applyNumberFormat="1" applyFont="1" applyFill="1" applyBorder="1" applyProtection="1">
      <protection locked="0"/>
    </xf>
    <xf numFmtId="1" fontId="8" fillId="5" borderId="757" xfId="1" applyNumberFormat="1" applyFont="1" applyFill="1" applyBorder="1" applyProtection="1">
      <protection locked="0"/>
    </xf>
    <xf numFmtId="1" fontId="6" fillId="0" borderId="758" xfId="1" applyNumberFormat="1" applyFont="1" applyBorder="1"/>
    <xf numFmtId="1" fontId="6" fillId="0" borderId="759" xfId="1" applyNumberFormat="1" applyFont="1" applyBorder="1"/>
    <xf numFmtId="1" fontId="6" fillId="0" borderId="760" xfId="1" applyNumberFormat="1" applyFont="1" applyBorder="1"/>
    <xf numFmtId="1" fontId="8" fillId="0" borderId="761" xfId="1" applyNumberFormat="1" applyFont="1" applyBorder="1" applyAlignment="1">
      <alignment horizontal="center" vertical="center" wrapText="1"/>
    </xf>
    <xf numFmtId="1" fontId="8" fillId="0" borderId="763" xfId="1" applyNumberFormat="1" applyFont="1" applyBorder="1" applyAlignment="1">
      <alignment horizontal="center" vertical="center" wrapText="1"/>
    </xf>
    <xf numFmtId="1" fontId="8" fillId="0" borderId="764" xfId="1" applyNumberFormat="1" applyFont="1" applyBorder="1" applyAlignment="1">
      <alignment horizontal="center" vertical="center" wrapText="1"/>
    </xf>
    <xf numFmtId="1" fontId="8" fillId="0" borderId="767" xfId="1" applyNumberFormat="1" applyFont="1" applyBorder="1" applyAlignment="1">
      <alignment horizontal="center" vertical="center" wrapText="1"/>
    </xf>
    <xf numFmtId="1" fontId="8" fillId="0" borderId="768" xfId="1" applyNumberFormat="1" applyFont="1" applyBorder="1" applyAlignment="1">
      <alignment horizontal="center" vertical="center" wrapText="1"/>
    </xf>
    <xf numFmtId="1" fontId="8" fillId="0" borderId="769" xfId="1" applyNumberFormat="1" applyFont="1" applyBorder="1" applyAlignment="1">
      <alignment horizontal="center" vertical="center" wrapText="1"/>
    </xf>
    <xf numFmtId="1" fontId="8" fillId="0" borderId="766" xfId="1" applyNumberFormat="1" applyFont="1" applyBorder="1" applyAlignment="1">
      <alignment horizontal="center" vertical="center" wrapText="1"/>
    </xf>
    <xf numFmtId="1" fontId="8" fillId="0" borderId="770" xfId="1" applyNumberFormat="1" applyFont="1" applyBorder="1" applyAlignment="1">
      <alignment horizontal="center" vertical="center" wrapText="1"/>
    </xf>
    <xf numFmtId="1" fontId="12" fillId="0" borderId="770" xfId="1" applyNumberFormat="1" applyFont="1" applyBorder="1" applyAlignment="1">
      <alignment horizontal="center" vertical="center" wrapText="1"/>
    </xf>
    <xf numFmtId="1" fontId="8" fillId="5" borderId="772" xfId="1" applyNumberFormat="1" applyFont="1" applyFill="1" applyBorder="1" applyAlignment="1" applyProtection="1">
      <alignment horizontal="right"/>
      <protection locked="0"/>
    </xf>
    <xf numFmtId="1" fontId="8" fillId="5" borderId="756" xfId="1" applyNumberFormat="1" applyFont="1" applyFill="1" applyBorder="1" applyAlignment="1" applyProtection="1">
      <alignment horizontal="right"/>
      <protection locked="0"/>
    </xf>
    <xf numFmtId="1" fontId="8" fillId="5" borderId="773" xfId="1" applyNumberFormat="1" applyFont="1" applyFill="1" applyBorder="1" applyAlignment="1" applyProtection="1">
      <alignment horizontal="right"/>
      <protection locked="0"/>
    </xf>
    <xf numFmtId="1" fontId="8" fillId="5" borderId="774" xfId="1" applyNumberFormat="1" applyFont="1" applyFill="1" applyBorder="1" applyAlignment="1" applyProtection="1">
      <alignment horizontal="right"/>
      <protection locked="0"/>
    </xf>
    <xf numFmtId="1" fontId="8" fillId="5" borderId="775" xfId="1" applyNumberFormat="1" applyFont="1" applyFill="1" applyBorder="1" applyAlignment="1" applyProtection="1">
      <alignment horizontal="right"/>
      <protection locked="0"/>
    </xf>
    <xf numFmtId="1" fontId="8" fillId="5" borderId="776" xfId="1" applyNumberFormat="1" applyFont="1" applyFill="1" applyBorder="1" applyAlignment="1" applyProtection="1">
      <alignment horizontal="right"/>
      <protection locked="0"/>
    </xf>
    <xf numFmtId="1" fontId="8" fillId="0" borderId="770" xfId="1" applyNumberFormat="1" applyFont="1" applyBorder="1"/>
    <xf numFmtId="1" fontId="8" fillId="5" borderId="770" xfId="1" applyNumberFormat="1" applyFont="1" applyFill="1" applyBorder="1" applyAlignment="1" applyProtection="1">
      <alignment horizontal="right"/>
      <protection locked="0"/>
    </xf>
    <xf numFmtId="1" fontId="5" fillId="0" borderId="777" xfId="1" applyNumberFormat="1" applyFont="1" applyBorder="1" applyProtection="1">
      <protection hidden="1"/>
    </xf>
    <xf numFmtId="1" fontId="6" fillId="0" borderId="777" xfId="1" applyNumberFormat="1" applyFont="1" applyBorder="1" applyProtection="1">
      <protection hidden="1"/>
    </xf>
    <xf numFmtId="1" fontId="6" fillId="0" borderId="778" xfId="1" applyNumberFormat="1" applyFont="1" applyBorder="1" applyProtection="1">
      <protection hidden="1"/>
    </xf>
    <xf numFmtId="1" fontId="8" fillId="0" borderId="770" xfId="0" applyNumberFormat="1" applyFont="1" applyBorder="1" applyAlignment="1">
      <alignment horizontal="center" vertical="center" wrapText="1"/>
    </xf>
    <xf numFmtId="1" fontId="8" fillId="0" borderId="779" xfId="1" applyNumberFormat="1" applyFont="1" applyBorder="1" applyAlignment="1">
      <alignment horizontal="center" vertical="center" wrapText="1"/>
    </xf>
    <xf numFmtId="0" fontId="8" fillId="0" borderId="780" xfId="0" applyFont="1" applyBorder="1" applyAlignment="1">
      <alignment vertical="center" wrapText="1"/>
    </xf>
    <xf numFmtId="1" fontId="8" fillId="0" borderId="780" xfId="0" applyNumberFormat="1" applyFont="1" applyBorder="1" applyAlignment="1">
      <alignment horizontal="right" vertical="center"/>
    </xf>
    <xf numFmtId="1" fontId="8" fillId="5" borderId="781" xfId="0" applyNumberFormat="1" applyFont="1" applyFill="1" applyBorder="1" applyProtection="1">
      <protection locked="0"/>
    </xf>
    <xf numFmtId="1" fontId="8" fillId="5" borderId="782" xfId="0" applyNumberFormat="1" applyFont="1" applyFill="1" applyBorder="1" applyProtection="1">
      <protection locked="0"/>
    </xf>
    <xf numFmtId="1" fontId="8" fillId="5" borderId="783" xfId="0" applyNumberFormat="1" applyFont="1" applyFill="1" applyBorder="1" applyProtection="1">
      <protection locked="0"/>
    </xf>
    <xf numFmtId="1" fontId="8" fillId="5" borderId="784" xfId="0" applyNumberFormat="1" applyFont="1" applyFill="1" applyBorder="1" applyProtection="1">
      <protection locked="0"/>
    </xf>
    <xf numFmtId="1" fontId="8" fillId="5" borderId="785" xfId="0" applyNumberFormat="1" applyFont="1" applyFill="1" applyBorder="1" applyProtection="1">
      <protection locked="0"/>
    </xf>
    <xf numFmtId="1" fontId="8" fillId="0" borderId="781" xfId="0" applyNumberFormat="1" applyFont="1" applyBorder="1"/>
    <xf numFmtId="1" fontId="8" fillId="4" borderId="780" xfId="0" applyNumberFormat="1" applyFont="1" applyFill="1" applyBorder="1"/>
    <xf numFmtId="1" fontId="8" fillId="5" borderId="787" xfId="0" applyNumberFormat="1" applyFont="1" applyFill="1" applyBorder="1" applyProtection="1">
      <protection locked="0"/>
    </xf>
    <xf numFmtId="1" fontId="8" fillId="5" borderId="788" xfId="0" applyNumberFormat="1" applyFont="1" applyFill="1" applyBorder="1" applyProtection="1">
      <protection locked="0"/>
    </xf>
    <xf numFmtId="1" fontId="8" fillId="5" borderId="789" xfId="0" applyNumberFormat="1" applyFont="1" applyFill="1" applyBorder="1" applyProtection="1">
      <protection locked="0"/>
    </xf>
    <xf numFmtId="1" fontId="8" fillId="5" borderId="780" xfId="0" applyNumberFormat="1" applyFont="1" applyFill="1" applyBorder="1" applyProtection="1">
      <protection locked="0"/>
    </xf>
    <xf numFmtId="1" fontId="8" fillId="5" borderId="790" xfId="0" applyNumberFormat="1" applyFont="1" applyFill="1" applyBorder="1" applyProtection="1">
      <protection locked="0"/>
    </xf>
    <xf numFmtId="1" fontId="8" fillId="0" borderId="784" xfId="0" applyNumberFormat="1" applyFont="1" applyBorder="1"/>
    <xf numFmtId="1" fontId="8" fillId="5" borderId="791" xfId="0" applyNumberFormat="1" applyFont="1" applyFill="1" applyBorder="1" applyProtection="1">
      <protection locked="0"/>
    </xf>
    <xf numFmtId="1" fontId="8" fillId="0" borderId="762" xfId="0" applyNumberFormat="1" applyFont="1" applyBorder="1" applyAlignment="1">
      <alignment horizontal="center"/>
    </xf>
    <xf numFmtId="1" fontId="8" fillId="0" borderId="766" xfId="0" applyNumberFormat="1" applyFont="1" applyBorder="1"/>
    <xf numFmtId="1" fontId="8" fillId="5" borderId="792" xfId="0" applyNumberFormat="1" applyFont="1" applyFill="1" applyBorder="1" applyProtection="1">
      <protection locked="0"/>
    </xf>
    <xf numFmtId="1" fontId="8" fillId="5" borderId="793" xfId="0" applyNumberFormat="1" applyFont="1" applyFill="1" applyBorder="1" applyProtection="1">
      <protection locked="0"/>
    </xf>
    <xf numFmtId="1" fontId="8" fillId="5" borderId="794" xfId="0" applyNumberFormat="1" applyFont="1" applyFill="1" applyBorder="1" applyProtection="1">
      <protection locked="0"/>
    </xf>
    <xf numFmtId="1" fontId="8" fillId="5" borderId="795" xfId="0" applyNumberFormat="1" applyFont="1" applyFill="1" applyBorder="1" applyProtection="1">
      <protection locked="0"/>
    </xf>
    <xf numFmtId="1" fontId="8" fillId="5" borderId="796" xfId="0" applyNumberFormat="1" applyFont="1" applyFill="1" applyBorder="1" applyProtection="1">
      <protection locked="0"/>
    </xf>
    <xf numFmtId="1" fontId="8" fillId="5" borderId="797" xfId="0" applyNumberFormat="1" applyFont="1" applyFill="1" applyBorder="1" applyProtection="1">
      <protection locked="0"/>
    </xf>
    <xf numFmtId="1" fontId="6" fillId="0" borderId="800" xfId="1" applyNumberFormat="1" applyFont="1" applyBorder="1"/>
    <xf numFmtId="1" fontId="8" fillId="0" borderId="767" xfId="1" applyNumberFormat="1" applyFont="1" applyBorder="1" applyAlignment="1">
      <alignment horizontal="center" vertical="center"/>
    </xf>
    <xf numFmtId="1" fontId="8" fillId="0" borderId="768" xfId="3" applyNumberFormat="1" applyFont="1" applyBorder="1" applyAlignment="1">
      <alignment horizontal="center" vertical="center" wrapText="1"/>
    </xf>
    <xf numFmtId="1" fontId="8" fillId="0" borderId="768" xfId="3" applyNumberFormat="1" applyFont="1" applyBorder="1" applyAlignment="1">
      <alignment horizontal="center" vertical="center"/>
    </xf>
    <xf numFmtId="1" fontId="8" fillId="0" borderId="766" xfId="3" applyNumberFormat="1" applyFont="1" applyBorder="1" applyAlignment="1">
      <alignment horizontal="center" vertical="center"/>
    </xf>
    <xf numFmtId="1" fontId="8" fillId="0" borderId="770" xfId="1" applyNumberFormat="1" applyFont="1" applyBorder="1" applyAlignment="1">
      <alignment horizontal="right"/>
    </xf>
    <xf numFmtId="1" fontId="8" fillId="5" borderId="767" xfId="1" applyNumberFormat="1" applyFont="1" applyFill="1" applyBorder="1" applyAlignment="1" applyProtection="1">
      <alignment horizontal="right"/>
      <protection locked="0"/>
    </xf>
    <xf numFmtId="1" fontId="8" fillId="5" borderId="768" xfId="1" applyNumberFormat="1" applyFont="1" applyFill="1" applyBorder="1" applyAlignment="1" applyProtection="1">
      <alignment horizontal="right"/>
      <protection locked="0"/>
    </xf>
    <xf numFmtId="1" fontId="8" fillId="5" borderId="766" xfId="1" applyNumberFormat="1" applyFont="1" applyFill="1" applyBorder="1" applyAlignment="1" applyProtection="1">
      <alignment horizontal="right"/>
      <protection locked="0"/>
    </xf>
    <xf numFmtId="1" fontId="8" fillId="5" borderId="612" xfId="1" applyNumberFormat="1" applyFont="1" applyFill="1" applyBorder="1" applyAlignment="1" applyProtection="1">
      <alignment horizontal="right"/>
      <protection locked="0"/>
    </xf>
    <xf numFmtId="1" fontId="8" fillId="5" borderId="784" xfId="1" applyNumberFormat="1" applyFont="1" applyFill="1" applyBorder="1" applyAlignment="1" applyProtection="1">
      <alignment horizontal="right"/>
      <protection locked="0"/>
    </xf>
    <xf numFmtId="1" fontId="8" fillId="5" borderId="801" xfId="1" applyNumberFormat="1" applyFont="1" applyFill="1" applyBorder="1" applyAlignment="1" applyProtection="1">
      <alignment horizontal="right"/>
      <protection locked="0"/>
    </xf>
    <xf numFmtId="1" fontId="6" fillId="0" borderId="802" xfId="1" applyNumberFormat="1" applyFont="1" applyBorder="1" applyProtection="1">
      <protection hidden="1"/>
    </xf>
    <xf numFmtId="1" fontId="6" fillId="0" borderId="803" xfId="1" applyNumberFormat="1" applyFont="1" applyBorder="1"/>
    <xf numFmtId="1" fontId="8" fillId="0" borderId="804" xfId="1" applyNumberFormat="1" applyFont="1" applyBorder="1" applyAlignment="1">
      <alignment horizontal="center" vertical="center" wrapText="1"/>
    </xf>
    <xf numFmtId="1" fontId="8" fillId="5" borderId="805" xfId="1" applyNumberFormat="1" applyFont="1" applyFill="1" applyBorder="1" applyAlignment="1" applyProtection="1">
      <alignment horizontal="right"/>
      <protection locked="0"/>
    </xf>
    <xf numFmtId="1" fontId="8" fillId="5" borderId="806" xfId="1" applyNumberFormat="1" applyFont="1" applyFill="1" applyBorder="1" applyAlignment="1" applyProtection="1">
      <alignment horizontal="right"/>
      <protection locked="0"/>
    </xf>
    <xf numFmtId="1" fontId="8" fillId="5" borderId="805" xfId="1" applyNumberFormat="1" applyFont="1" applyFill="1" applyBorder="1" applyProtection="1">
      <protection locked="0"/>
    </xf>
    <xf numFmtId="1" fontId="8" fillId="5" borderId="806" xfId="1" applyNumberFormat="1" applyFont="1" applyFill="1" applyBorder="1" applyProtection="1">
      <protection locked="0"/>
    </xf>
    <xf numFmtId="1" fontId="8" fillId="0" borderId="770" xfId="1" applyNumberFormat="1" applyFont="1" applyBorder="1" applyAlignment="1">
      <alignment horizontal="center" wrapText="1"/>
    </xf>
    <xf numFmtId="1" fontId="8" fillId="0" borderId="767" xfId="1" applyNumberFormat="1" applyFont="1" applyBorder="1" applyAlignment="1">
      <alignment horizontal="right"/>
    </xf>
    <xf numFmtId="1" fontId="8" fillId="0" borderId="779" xfId="1" applyNumberFormat="1" applyFont="1" applyBorder="1" applyAlignment="1">
      <alignment horizontal="right"/>
    </xf>
    <xf numFmtId="1" fontId="8" fillId="0" borderId="766" xfId="1" applyNumberFormat="1" applyFont="1" applyBorder="1" applyAlignment="1">
      <alignment horizontal="right"/>
    </xf>
    <xf numFmtId="1" fontId="8" fillId="5" borderId="807" xfId="1" applyNumberFormat="1" applyFont="1" applyFill="1" applyBorder="1" applyProtection="1">
      <protection locked="0"/>
    </xf>
    <xf numFmtId="1" fontId="8" fillId="5" borderId="808" xfId="1" applyNumberFormat="1" applyFont="1" applyFill="1" applyBorder="1" applyProtection="1">
      <protection locked="0"/>
    </xf>
    <xf numFmtId="1" fontId="8" fillId="5" borderId="809" xfId="1" applyNumberFormat="1" applyFont="1" applyFill="1" applyBorder="1" applyProtection="1">
      <protection locked="0"/>
    </xf>
    <xf numFmtId="1" fontId="8" fillId="0" borderId="810" xfId="1" applyNumberFormat="1" applyFont="1" applyBorder="1" applyAlignment="1">
      <alignment wrapText="1"/>
    </xf>
    <xf numFmtId="1" fontId="8" fillId="0" borderId="810" xfId="1" applyNumberFormat="1" applyFont="1" applyBorder="1"/>
    <xf numFmtId="1" fontId="8" fillId="5" borderId="811" xfId="1" applyNumberFormat="1" applyFont="1" applyFill="1" applyBorder="1" applyProtection="1">
      <protection locked="0"/>
    </xf>
    <xf numFmtId="1" fontId="8" fillId="5" borderId="812" xfId="1" applyNumberFormat="1" applyFont="1" applyFill="1" applyBorder="1" applyProtection="1">
      <protection locked="0"/>
    </xf>
    <xf numFmtId="1" fontId="8" fillId="5" borderId="813" xfId="1" applyNumberFormat="1" applyFont="1" applyFill="1" applyBorder="1" applyProtection="1">
      <protection locked="0"/>
    </xf>
    <xf numFmtId="1" fontId="8" fillId="5" borderId="814" xfId="1" applyNumberFormat="1" applyFont="1" applyFill="1" applyBorder="1" applyProtection="1">
      <protection locked="0"/>
    </xf>
    <xf numFmtId="1" fontId="8" fillId="0" borderId="767" xfId="1" applyNumberFormat="1" applyFont="1" applyBorder="1"/>
    <xf numFmtId="1" fontId="8" fillId="0" borderId="764" xfId="1" applyNumberFormat="1" applyFont="1" applyBorder="1"/>
    <xf numFmtId="1" fontId="8" fillId="0" borderId="779" xfId="1" applyNumberFormat="1" applyFont="1" applyBorder="1"/>
    <xf numFmtId="1" fontId="8" fillId="0" borderId="804" xfId="1" applyNumberFormat="1" applyFont="1" applyBorder="1"/>
    <xf numFmtId="1" fontId="8" fillId="0" borderId="767" xfId="0" applyNumberFormat="1" applyFont="1" applyBorder="1" applyAlignment="1">
      <alignment horizontal="center" vertical="center" wrapText="1"/>
    </xf>
    <xf numFmtId="1" fontId="8" fillId="0" borderId="768" xfId="0" applyNumberFormat="1" applyFont="1" applyBorder="1" applyAlignment="1">
      <alignment horizontal="center" vertical="center"/>
    </xf>
    <xf numFmtId="1" fontId="8" fillId="0" borderId="763" xfId="0" applyNumberFormat="1" applyFont="1" applyBorder="1" applyAlignment="1">
      <alignment horizontal="center" vertical="center"/>
    </xf>
    <xf numFmtId="1" fontId="8" fillId="0" borderId="815" xfId="0" applyNumberFormat="1" applyFont="1" applyBorder="1" applyAlignment="1">
      <alignment horizontal="center" vertical="center"/>
    </xf>
    <xf numFmtId="1" fontId="8" fillId="0" borderId="816" xfId="0" applyNumberFormat="1" applyFont="1" applyBorder="1" applyAlignment="1">
      <alignment horizontal="center" vertical="center"/>
    </xf>
    <xf numFmtId="1" fontId="8" fillId="12" borderId="813" xfId="0" applyNumberFormat="1" applyFont="1" applyFill="1" applyBorder="1"/>
    <xf numFmtId="1" fontId="8" fillId="5" borderId="817" xfId="0" applyNumberFormat="1" applyFont="1" applyFill="1" applyBorder="1" applyProtection="1">
      <protection locked="0"/>
    </xf>
    <xf numFmtId="1" fontId="8" fillId="5" borderId="818" xfId="0" applyNumberFormat="1" applyFont="1" applyFill="1" applyBorder="1" applyProtection="1">
      <protection locked="0"/>
    </xf>
    <xf numFmtId="1" fontId="8" fillId="12" borderId="819" xfId="0" applyNumberFormat="1" applyFont="1" applyFill="1" applyBorder="1"/>
    <xf numFmtId="1" fontId="8" fillId="5" borderId="814" xfId="0" applyNumberFormat="1" applyFont="1" applyFill="1" applyBorder="1" applyProtection="1">
      <protection locked="0"/>
    </xf>
    <xf numFmtId="1" fontId="8" fillId="4" borderId="770" xfId="1" applyNumberFormat="1" applyFont="1" applyFill="1" applyBorder="1" applyAlignment="1">
      <alignment horizontal="center" vertical="center" wrapText="1"/>
    </xf>
    <xf numFmtId="2" fontId="8" fillId="4" borderId="779" xfId="0" applyNumberFormat="1" applyFont="1" applyFill="1" applyBorder="1" applyAlignment="1">
      <alignment horizontal="center" vertical="center" wrapText="1"/>
    </xf>
    <xf numFmtId="1" fontId="8" fillId="4" borderId="768" xfId="0" applyNumberFormat="1" applyFont="1" applyFill="1" applyBorder="1" applyAlignment="1">
      <alignment horizontal="center" vertical="center" wrapText="1"/>
    </xf>
    <xf numFmtId="1" fontId="8" fillId="4" borderId="816" xfId="0" applyNumberFormat="1" applyFont="1" applyFill="1" applyBorder="1" applyAlignment="1">
      <alignment horizontal="center" vertical="center" wrapText="1"/>
    </xf>
    <xf numFmtId="2" fontId="8" fillId="0" borderId="770" xfId="0" applyNumberFormat="1" applyFont="1" applyBorder="1"/>
    <xf numFmtId="2" fontId="8" fillId="0" borderId="779" xfId="0" applyNumberFormat="1" applyFont="1" applyBorder="1"/>
    <xf numFmtId="2" fontId="8" fillId="0" borderId="768" xfId="0" applyNumberFormat="1" applyFont="1" applyBorder="1"/>
    <xf numFmtId="2" fontId="8" fillId="0" borderId="816" xfId="0" applyNumberFormat="1" applyFont="1" applyBorder="1"/>
    <xf numFmtId="2" fontId="8" fillId="5" borderId="818" xfId="0" applyNumberFormat="1" applyFont="1" applyFill="1" applyBorder="1" applyProtection="1">
      <protection locked="0"/>
    </xf>
    <xf numFmtId="2" fontId="8" fillId="5" borderId="814" xfId="0" applyNumberFormat="1" applyFont="1" applyFill="1" applyBorder="1" applyProtection="1">
      <protection locked="0"/>
    </xf>
    <xf numFmtId="2" fontId="8" fillId="5" borderId="814" xfId="1" applyNumberFormat="1" applyFont="1" applyFill="1" applyBorder="1" applyAlignment="1" applyProtection="1">
      <alignment horizontal="right"/>
      <protection locked="0"/>
    </xf>
    <xf numFmtId="1" fontId="8" fillId="4" borderId="767" xfId="1" applyNumberFormat="1" applyFont="1" applyFill="1" applyBorder="1" applyAlignment="1">
      <alignment horizontal="center" vertical="center" wrapText="1"/>
    </xf>
    <xf numFmtId="1" fontId="8" fillId="4" borderId="779" xfId="1" applyNumberFormat="1" applyFont="1" applyFill="1" applyBorder="1" applyAlignment="1">
      <alignment horizontal="center" vertical="center" wrapText="1"/>
    </xf>
    <xf numFmtId="1" fontId="8" fillId="4" borderId="766" xfId="1" applyNumberFormat="1" applyFont="1" applyFill="1" applyBorder="1" applyAlignment="1">
      <alignment horizontal="center" vertical="center" wrapText="1"/>
    </xf>
    <xf numFmtId="1" fontId="8" fillId="5" borderId="820" xfId="1" applyNumberFormat="1" applyFont="1" applyFill="1" applyBorder="1" applyProtection="1">
      <protection locked="0"/>
    </xf>
    <xf numFmtId="1" fontId="8" fillId="4" borderId="770" xfId="1" applyNumberFormat="1" applyFont="1" applyFill="1" applyBorder="1" applyAlignment="1">
      <alignment horizontal="center" wrapText="1"/>
    </xf>
    <xf numFmtId="1" fontId="8" fillId="4" borderId="767" xfId="1" applyNumberFormat="1" applyFont="1" applyFill="1" applyBorder="1" applyAlignment="1">
      <alignment horizontal="right"/>
    </xf>
    <xf numFmtId="1" fontId="8" fillId="4" borderId="766" xfId="1" applyNumberFormat="1" applyFont="1" applyFill="1" applyBorder="1" applyAlignment="1">
      <alignment horizontal="right"/>
    </xf>
    <xf numFmtId="1" fontId="8" fillId="0" borderId="821" xfId="0" applyNumberFormat="1" applyFont="1" applyBorder="1" applyAlignment="1">
      <alignment horizontal="center" vertical="center" wrapText="1"/>
    </xf>
    <xf numFmtId="1" fontId="8" fillId="0" borderId="822" xfId="0" applyNumberFormat="1" applyFont="1" applyBorder="1"/>
    <xf numFmtId="1" fontId="8" fillId="5" borderId="823" xfId="1" applyNumberFormat="1" applyFont="1" applyFill="1" applyBorder="1" applyProtection="1">
      <protection locked="0"/>
    </xf>
    <xf numFmtId="1" fontId="8" fillId="13" borderId="824" xfId="1" applyNumberFormat="1" applyFont="1" applyFill="1" applyBorder="1"/>
    <xf numFmtId="1" fontId="8" fillId="13" borderId="806" xfId="1" applyNumberFormat="1" applyFont="1" applyFill="1" applyBorder="1"/>
    <xf numFmtId="1" fontId="8" fillId="0" borderId="810" xfId="0" applyNumberFormat="1" applyFont="1" applyBorder="1"/>
    <xf numFmtId="1" fontId="8" fillId="5" borderId="825" xfId="1" applyNumberFormat="1" applyFont="1" applyFill="1" applyBorder="1" applyProtection="1">
      <protection locked="0"/>
    </xf>
    <xf numFmtId="1" fontId="8" fillId="5" borderId="826" xfId="1" applyNumberFormat="1" applyFont="1" applyFill="1" applyBorder="1" applyProtection="1">
      <protection locked="0"/>
    </xf>
    <xf numFmtId="1" fontId="8" fillId="5" borderId="827" xfId="1" applyNumberFormat="1" applyFont="1" applyFill="1" applyBorder="1" applyProtection="1">
      <protection locked="0"/>
    </xf>
    <xf numFmtId="1" fontId="8" fillId="5" borderId="828" xfId="1" applyNumberFormat="1" applyFont="1" applyFill="1" applyBorder="1" applyProtection="1">
      <protection locked="0"/>
    </xf>
    <xf numFmtId="1" fontId="8" fillId="13" borderId="828" xfId="1" applyNumberFormat="1" applyFont="1" applyFill="1" applyBorder="1"/>
    <xf numFmtId="1" fontId="8" fillId="5" borderId="829" xfId="1" applyNumberFormat="1" applyFont="1" applyFill="1" applyBorder="1" applyProtection="1">
      <protection locked="0"/>
    </xf>
    <xf numFmtId="1" fontId="8" fillId="4" borderId="764" xfId="1" applyNumberFormat="1" applyFont="1" applyFill="1" applyBorder="1" applyAlignment="1">
      <alignment horizontal="right"/>
    </xf>
    <xf numFmtId="1" fontId="8" fillId="4" borderId="766" xfId="1" applyNumberFormat="1" applyFont="1" applyFill="1" applyBorder="1" applyAlignment="1">
      <alignment horizontal="center"/>
    </xf>
    <xf numFmtId="1" fontId="8" fillId="4" borderId="786" xfId="1" applyNumberFormat="1" applyFont="1" applyFill="1" applyBorder="1" applyAlignment="1">
      <alignment horizontal="right"/>
    </xf>
    <xf numFmtId="1" fontId="8" fillId="3" borderId="767" xfId="0" applyNumberFormat="1" applyFont="1" applyFill="1" applyBorder="1" applyAlignment="1">
      <alignment horizontal="center" vertical="center" wrapText="1"/>
    </xf>
    <xf numFmtId="1" fontId="8" fillId="3" borderId="768" xfId="0" applyNumberFormat="1" applyFont="1" applyFill="1" applyBorder="1" applyAlignment="1">
      <alignment horizontal="center" vertical="center" wrapText="1"/>
    </xf>
    <xf numFmtId="1" fontId="8" fillId="3" borderId="766" xfId="0" applyNumberFormat="1" applyFont="1" applyFill="1" applyBorder="1" applyAlignment="1">
      <alignment horizontal="center" vertical="center" wrapText="1"/>
    </xf>
    <xf numFmtId="1" fontId="8" fillId="3" borderId="764" xfId="0" applyNumberFormat="1" applyFont="1" applyFill="1" applyBorder="1" applyAlignment="1">
      <alignment horizontal="center" vertical="center" wrapText="1"/>
    </xf>
    <xf numFmtId="1" fontId="8" fillId="3" borderId="779" xfId="0" applyNumberFormat="1" applyFont="1" applyFill="1" applyBorder="1" applyAlignment="1">
      <alignment horizontal="center" vertical="center" wrapText="1"/>
    </xf>
    <xf numFmtId="1" fontId="8" fillId="3" borderId="816" xfId="0" applyNumberFormat="1" applyFont="1" applyFill="1" applyBorder="1" applyAlignment="1">
      <alignment horizontal="center" vertical="center" wrapText="1"/>
    </xf>
    <xf numFmtId="1" fontId="8" fillId="3" borderId="770" xfId="0" applyNumberFormat="1" applyFont="1" applyFill="1" applyBorder="1" applyAlignment="1">
      <alignment horizontal="center" vertical="center"/>
    </xf>
    <xf numFmtId="1" fontId="8" fillId="3" borderId="767" xfId="0" applyNumberFormat="1" applyFont="1" applyFill="1" applyBorder="1" applyAlignment="1">
      <alignment horizontal="right" vertical="center"/>
    </xf>
    <xf numFmtId="2" fontId="8" fillId="3" borderId="779" xfId="0" applyNumberFormat="1" applyFont="1" applyFill="1" applyBorder="1" applyAlignment="1">
      <alignment horizontal="right" vertical="center"/>
    </xf>
    <xf numFmtId="2" fontId="8" fillId="3" borderId="768" xfId="0" applyNumberFormat="1" applyFont="1" applyFill="1" applyBorder="1" applyAlignment="1">
      <alignment horizontal="right" vertical="center"/>
    </xf>
    <xf numFmtId="2" fontId="8" fillId="3" borderId="766" xfId="0" applyNumberFormat="1" applyFont="1" applyFill="1" applyBorder="1" applyAlignment="1">
      <alignment horizontal="right" vertical="center"/>
    </xf>
    <xf numFmtId="2" fontId="8" fillId="3" borderId="767" xfId="0" applyNumberFormat="1" applyFont="1" applyFill="1" applyBorder="1" applyAlignment="1">
      <alignment horizontal="right" vertical="center"/>
    </xf>
    <xf numFmtId="2" fontId="8" fillId="3" borderId="764" xfId="0" applyNumberFormat="1" applyFont="1" applyFill="1" applyBorder="1" applyAlignment="1">
      <alignment horizontal="right" vertical="center"/>
    </xf>
    <xf numFmtId="2" fontId="8" fillId="3" borderId="816" xfId="0" applyNumberFormat="1" applyFont="1" applyFill="1" applyBorder="1" applyAlignment="1">
      <alignment horizontal="right" vertical="center"/>
    </xf>
    <xf numFmtId="1" fontId="8" fillId="3" borderId="822" xfId="0" applyNumberFormat="1" applyFont="1" applyFill="1" applyBorder="1" applyAlignment="1">
      <alignment horizontal="left" vertical="center"/>
    </xf>
    <xf numFmtId="2" fontId="8" fillId="3" borderId="805" xfId="0" applyNumberFormat="1" applyFont="1" applyFill="1" applyBorder="1" applyAlignment="1">
      <alignment horizontal="right" vertical="center"/>
    </xf>
    <xf numFmtId="2" fontId="8" fillId="2" borderId="831" xfId="2" applyNumberFormat="1" applyFont="1" applyBorder="1" applyAlignment="1" applyProtection="1">
      <alignment horizontal="right" vertical="center"/>
      <protection locked="0"/>
    </xf>
    <xf numFmtId="1" fontId="8" fillId="3" borderId="810" xfId="0" applyNumberFormat="1" applyFont="1" applyFill="1" applyBorder="1" applyAlignment="1">
      <alignment horizontal="left" vertical="center"/>
    </xf>
    <xf numFmtId="2" fontId="8" fillId="3" borderId="832" xfId="0" applyNumberFormat="1" applyFont="1" applyFill="1" applyBorder="1" applyAlignment="1">
      <alignment horizontal="right" vertical="center"/>
    </xf>
    <xf numFmtId="2" fontId="8" fillId="2" borderId="833" xfId="2" applyNumberFormat="1" applyFont="1" applyBorder="1" applyAlignment="1" applyProtection="1">
      <alignment horizontal="right" vertical="center"/>
      <protection locked="0"/>
    </xf>
    <xf numFmtId="2" fontId="8" fillId="2" borderId="834" xfId="2" applyNumberFormat="1" applyFont="1" applyBorder="1" applyAlignment="1" applyProtection="1">
      <alignment horizontal="right" vertical="center"/>
      <protection locked="0"/>
    </xf>
    <xf numFmtId="2" fontId="8" fillId="2" borderId="835" xfId="2" applyNumberFormat="1" applyFont="1" applyBorder="1" applyAlignment="1" applyProtection="1">
      <alignment horizontal="right" vertical="center"/>
      <protection locked="0"/>
    </xf>
    <xf numFmtId="2" fontId="8" fillId="3" borderId="812" xfId="0" applyNumberFormat="1" applyFont="1" applyFill="1" applyBorder="1" applyAlignment="1">
      <alignment horizontal="right" vertical="center"/>
    </xf>
    <xf numFmtId="1" fontId="8" fillId="4" borderId="810" xfId="0" applyNumberFormat="1" applyFont="1" applyFill="1" applyBorder="1" applyAlignment="1">
      <alignment horizontal="left" vertical="center"/>
    </xf>
    <xf numFmtId="2" fontId="8" fillId="2" borderId="836" xfId="2" applyNumberFormat="1" applyFont="1" applyBorder="1" applyAlignment="1" applyProtection="1">
      <alignment horizontal="right" vertical="center"/>
      <protection locked="0"/>
    </xf>
    <xf numFmtId="2" fontId="8" fillId="2" borderId="837" xfId="2" applyNumberFormat="1" applyFont="1" applyBorder="1" applyAlignment="1" applyProtection="1">
      <alignment horizontal="right" vertical="center"/>
      <protection locked="0"/>
    </xf>
    <xf numFmtId="2" fontId="8" fillId="2" borderId="838" xfId="2" applyNumberFormat="1" applyFont="1" applyBorder="1" applyAlignment="1" applyProtection="1">
      <alignment horizontal="right" vertical="center"/>
      <protection locked="0"/>
    </xf>
    <xf numFmtId="1" fontId="8" fillId="2" borderId="839" xfId="2" applyNumberFormat="1" applyFont="1" applyBorder="1" applyAlignment="1" applyProtection="1">
      <alignment horizontal="right" vertical="center"/>
      <protection locked="0"/>
    </xf>
    <xf numFmtId="2" fontId="8" fillId="2" borderId="840" xfId="2" applyNumberFormat="1" applyFont="1" applyBorder="1" applyAlignment="1" applyProtection="1">
      <alignment horizontal="right" vertical="center"/>
      <protection locked="0"/>
    </xf>
    <xf numFmtId="2" fontId="8" fillId="2" borderId="841" xfId="2" applyNumberFormat="1" applyFont="1" applyBorder="1" applyAlignment="1" applyProtection="1">
      <alignment horizontal="right" vertical="center"/>
      <protection locked="0"/>
    </xf>
    <xf numFmtId="2" fontId="8" fillId="3" borderId="817" xfId="0" applyNumberFormat="1" applyFont="1" applyFill="1" applyBorder="1" applyAlignment="1">
      <alignment horizontal="right" vertical="center"/>
    </xf>
    <xf numFmtId="2" fontId="8" fillId="2" borderId="842" xfId="2" applyNumberFormat="1" applyFont="1" applyBorder="1" applyAlignment="1" applyProtection="1">
      <alignment horizontal="right" vertical="center"/>
      <protection locked="0"/>
    </xf>
    <xf numFmtId="2" fontId="8" fillId="2" borderId="843" xfId="2" applyNumberFormat="1" applyFont="1" applyBorder="1" applyAlignment="1" applyProtection="1">
      <alignment horizontal="right" vertical="center"/>
      <protection locked="0"/>
    </xf>
    <xf numFmtId="2" fontId="8" fillId="2" borderId="844" xfId="2" applyNumberFormat="1" applyFont="1" applyBorder="1" applyAlignment="1" applyProtection="1">
      <alignment horizontal="right" vertical="center"/>
      <protection locked="0"/>
    </xf>
    <xf numFmtId="2" fontId="8" fillId="2" borderId="845" xfId="2" applyNumberFormat="1" applyFont="1" applyBorder="1" applyAlignment="1" applyProtection="1">
      <alignment horizontal="right" vertical="center"/>
      <protection locked="0"/>
    </xf>
    <xf numFmtId="1" fontId="6" fillId="0" borderId="846" xfId="1" applyNumberFormat="1" applyFont="1" applyBorder="1" applyProtection="1">
      <protection hidden="1"/>
    </xf>
    <xf numFmtId="1" fontId="8" fillId="0" borderId="847" xfId="1" applyNumberFormat="1" applyFont="1" applyBorder="1" applyAlignment="1">
      <alignment horizontal="center" vertical="center" wrapText="1"/>
    </xf>
    <xf numFmtId="1" fontId="8" fillId="0" borderId="848" xfId="1" applyNumberFormat="1" applyFont="1" applyBorder="1" applyAlignment="1">
      <alignment horizontal="center" vertical="center" wrapText="1"/>
    </xf>
    <xf numFmtId="1" fontId="8" fillId="0" borderId="849" xfId="1" applyNumberFormat="1" applyFont="1" applyBorder="1" applyAlignment="1">
      <alignment horizontal="center" vertical="center" wrapText="1"/>
    </xf>
    <xf numFmtId="1" fontId="8" fillId="0" borderId="850" xfId="1" applyNumberFormat="1" applyFont="1" applyBorder="1" applyAlignment="1">
      <alignment horizontal="center" vertical="center" wrapText="1"/>
    </xf>
    <xf numFmtId="1" fontId="8" fillId="0" borderId="851" xfId="1" applyNumberFormat="1" applyFont="1" applyBorder="1"/>
    <xf numFmtId="1" fontId="8" fillId="0" borderId="852" xfId="1" applyNumberFormat="1" applyFont="1" applyBorder="1"/>
    <xf numFmtId="1" fontId="8" fillId="5" borderId="853" xfId="1" applyNumberFormat="1" applyFont="1" applyFill="1" applyBorder="1" applyProtection="1">
      <protection locked="0"/>
    </xf>
    <xf numFmtId="1" fontId="8" fillId="5" borderId="854" xfId="1" applyNumberFormat="1" applyFont="1" applyFill="1" applyBorder="1" applyProtection="1">
      <protection locked="0"/>
    </xf>
    <xf numFmtId="1" fontId="6" fillId="0" borderId="855" xfId="1" applyNumberFormat="1" applyFont="1" applyBorder="1"/>
    <xf numFmtId="1" fontId="6" fillId="0" borderId="856" xfId="1" applyNumberFormat="1" applyFont="1" applyBorder="1"/>
    <xf numFmtId="1" fontId="6" fillId="0" borderId="857" xfId="1" applyNumberFormat="1" applyFont="1" applyBorder="1"/>
    <xf numFmtId="1" fontId="8" fillId="0" borderId="864" xfId="1" applyNumberFormat="1" applyFont="1" applyBorder="1" applyAlignment="1">
      <alignment horizontal="center" vertical="center" wrapText="1"/>
    </xf>
    <xf numFmtId="1" fontId="8" fillId="0" borderId="865" xfId="1" applyNumberFormat="1" applyFont="1" applyBorder="1"/>
    <xf numFmtId="1" fontId="8" fillId="5" borderId="866" xfId="1" applyNumberFormat="1" applyFont="1" applyFill="1" applyBorder="1" applyAlignment="1" applyProtection="1">
      <alignment horizontal="right"/>
      <protection locked="0"/>
    </xf>
    <xf numFmtId="1" fontId="8" fillId="5" borderId="867" xfId="1" applyNumberFormat="1" applyFont="1" applyFill="1" applyBorder="1" applyAlignment="1" applyProtection="1">
      <alignment horizontal="right"/>
      <protection locked="0"/>
    </xf>
    <xf numFmtId="1" fontId="8" fillId="5" borderId="822" xfId="1" applyNumberFormat="1" applyFont="1" applyFill="1" applyBorder="1" applyAlignment="1" applyProtection="1">
      <alignment horizontal="right"/>
      <protection locked="0"/>
    </xf>
    <xf numFmtId="1" fontId="8" fillId="5" borderId="869" xfId="1" applyNumberFormat="1" applyFont="1" applyFill="1" applyBorder="1" applyAlignment="1" applyProtection="1">
      <alignment horizontal="right"/>
      <protection locked="0"/>
    </xf>
    <xf numFmtId="1" fontId="8" fillId="5" borderId="853" xfId="1" applyNumberFormat="1" applyFont="1" applyFill="1" applyBorder="1" applyAlignment="1" applyProtection="1">
      <alignment horizontal="right"/>
      <protection locked="0"/>
    </xf>
    <xf numFmtId="1" fontId="8" fillId="5" borderId="870" xfId="1" applyNumberFormat="1" applyFont="1" applyFill="1" applyBorder="1" applyAlignment="1" applyProtection="1">
      <alignment horizontal="right"/>
      <protection locked="0"/>
    </xf>
    <xf numFmtId="1" fontId="8" fillId="8" borderId="806" xfId="1" applyNumberFormat="1" applyFont="1" applyFill="1" applyBorder="1" applyAlignment="1">
      <alignment horizontal="right"/>
    </xf>
    <xf numFmtId="1" fontId="8" fillId="8" borderId="822" xfId="1" applyNumberFormat="1" applyFont="1" applyFill="1" applyBorder="1" applyAlignment="1">
      <alignment horizontal="right"/>
    </xf>
    <xf numFmtId="1" fontId="8" fillId="5" borderId="871" xfId="1" applyNumberFormat="1" applyFont="1" applyFill="1" applyBorder="1" applyAlignment="1" applyProtection="1">
      <alignment horizontal="right"/>
      <protection locked="0"/>
    </xf>
    <xf numFmtId="1" fontId="8" fillId="5" borderId="872" xfId="1" applyNumberFormat="1" applyFont="1" applyFill="1" applyBorder="1" applyAlignment="1" applyProtection="1">
      <alignment horizontal="right"/>
      <protection locked="0"/>
    </xf>
    <xf numFmtId="1" fontId="8" fillId="5" borderId="873" xfId="1" applyNumberFormat="1" applyFont="1" applyFill="1" applyBorder="1" applyAlignment="1" applyProtection="1">
      <alignment horizontal="right"/>
      <protection locked="0"/>
    </xf>
    <xf numFmtId="1" fontId="5" fillId="0" borderId="874" xfId="1" applyNumberFormat="1" applyFont="1" applyBorder="1" applyProtection="1">
      <protection hidden="1"/>
    </xf>
    <xf numFmtId="1" fontId="6" fillId="0" borderId="874" xfId="1" applyNumberFormat="1" applyFont="1" applyBorder="1" applyProtection="1">
      <protection hidden="1"/>
    </xf>
    <xf numFmtId="1" fontId="5" fillId="4" borderId="875" xfId="1" applyNumberFormat="1" applyFont="1" applyFill="1" applyBorder="1" applyProtection="1">
      <protection hidden="1"/>
    </xf>
    <xf numFmtId="1" fontId="6" fillId="0" borderId="875" xfId="1" applyNumberFormat="1" applyFont="1" applyBorder="1" applyProtection="1">
      <protection hidden="1"/>
    </xf>
    <xf numFmtId="1" fontId="8" fillId="0" borderId="822" xfId="1" applyNumberFormat="1" applyFont="1" applyBorder="1" applyAlignment="1">
      <alignment horizontal="right"/>
    </xf>
    <xf numFmtId="1" fontId="8" fillId="5" borderId="822" xfId="1" applyNumberFormat="1" applyFont="1" applyFill="1" applyBorder="1" applyProtection="1">
      <protection locked="0"/>
    </xf>
    <xf numFmtId="1" fontId="5" fillId="0" borderId="875" xfId="1" applyNumberFormat="1" applyFont="1" applyBorder="1" applyProtection="1">
      <protection hidden="1"/>
    </xf>
    <xf numFmtId="1" fontId="6" fillId="0" borderId="876" xfId="1" applyNumberFormat="1" applyFont="1" applyBorder="1" applyProtection="1">
      <protection hidden="1"/>
    </xf>
    <xf numFmtId="1" fontId="8" fillId="0" borderId="877" xfId="1" applyNumberFormat="1" applyFont="1" applyBorder="1" applyAlignment="1">
      <alignment horizontal="center" vertical="center" wrapText="1"/>
    </xf>
    <xf numFmtId="1" fontId="8" fillId="5" borderId="878" xfId="1" applyNumberFormat="1" applyFont="1" applyFill="1" applyBorder="1" applyProtection="1">
      <protection locked="0"/>
    </xf>
    <xf numFmtId="0" fontId="8" fillId="0" borderId="879" xfId="0" applyFont="1" applyBorder="1" applyAlignment="1">
      <alignment vertical="center" wrapText="1"/>
    </xf>
    <xf numFmtId="1" fontId="8" fillId="0" borderId="879" xfId="0" applyNumberFormat="1" applyFont="1" applyBorder="1" applyAlignment="1">
      <alignment horizontal="right" vertical="center"/>
    </xf>
    <xf numFmtId="1" fontId="8" fillId="5" borderId="880" xfId="0" applyNumberFormat="1" applyFont="1" applyFill="1" applyBorder="1" applyProtection="1">
      <protection locked="0"/>
    </xf>
    <xf numFmtId="1" fontId="8" fillId="5" borderId="881" xfId="0" applyNumberFormat="1" applyFont="1" applyFill="1" applyBorder="1" applyProtection="1">
      <protection locked="0"/>
    </xf>
    <xf numFmtId="1" fontId="8" fillId="5" borderId="882" xfId="0" applyNumberFormat="1" applyFont="1" applyFill="1" applyBorder="1" applyProtection="1">
      <protection locked="0"/>
    </xf>
    <xf numFmtId="1" fontId="8" fillId="5" borderId="883" xfId="0" applyNumberFormat="1" applyFont="1" applyFill="1" applyBorder="1" applyProtection="1">
      <protection locked="0"/>
    </xf>
    <xf numFmtId="1" fontId="8" fillId="5" borderId="884" xfId="0" applyNumberFormat="1" applyFont="1" applyFill="1" applyBorder="1" applyProtection="1">
      <protection locked="0"/>
    </xf>
    <xf numFmtId="1" fontId="8" fillId="0" borderId="885" xfId="0" applyNumberFormat="1" applyFont="1" applyBorder="1" applyAlignment="1">
      <alignment horizontal="center" vertical="center" wrapText="1"/>
    </xf>
    <xf numFmtId="1" fontId="8" fillId="0" borderId="880" xfId="0" applyNumberFormat="1" applyFont="1" applyBorder="1"/>
    <xf numFmtId="1" fontId="8" fillId="4" borderId="879" xfId="0" applyNumberFormat="1" applyFont="1" applyFill="1" applyBorder="1"/>
    <xf numFmtId="1" fontId="8" fillId="5" borderId="887" xfId="0" applyNumberFormat="1" applyFont="1" applyFill="1" applyBorder="1" applyProtection="1">
      <protection locked="0"/>
    </xf>
    <xf numFmtId="1" fontId="8" fillId="5" borderId="888" xfId="0" applyNumberFormat="1" applyFont="1" applyFill="1" applyBorder="1" applyProtection="1">
      <protection locked="0"/>
    </xf>
    <xf numFmtId="1" fontId="8" fillId="5" borderId="889" xfId="0" applyNumberFormat="1" applyFont="1" applyFill="1" applyBorder="1" applyProtection="1">
      <protection locked="0"/>
    </xf>
    <xf numFmtId="1" fontId="8" fillId="5" borderId="879" xfId="0" applyNumberFormat="1" applyFont="1" applyFill="1" applyBorder="1" applyProtection="1">
      <protection locked="0"/>
    </xf>
    <xf numFmtId="1" fontId="8" fillId="5" borderId="890" xfId="0" applyNumberFormat="1" applyFont="1" applyFill="1" applyBorder="1" applyProtection="1">
      <protection locked="0"/>
    </xf>
    <xf numFmtId="1" fontId="8" fillId="0" borderId="883" xfId="0" applyNumberFormat="1" applyFont="1" applyBorder="1"/>
    <xf numFmtId="1" fontId="8" fillId="5" borderId="891" xfId="0" applyNumberFormat="1" applyFont="1" applyFill="1" applyBorder="1" applyProtection="1">
      <protection locked="0"/>
    </xf>
    <xf numFmtId="1" fontId="8" fillId="0" borderId="859" xfId="0" applyNumberFormat="1" applyFont="1" applyBorder="1" applyAlignment="1">
      <alignment horizontal="center"/>
    </xf>
    <xf numFmtId="1" fontId="8" fillId="0" borderId="805" xfId="0" applyNumberFormat="1" applyFont="1" applyBorder="1"/>
    <xf numFmtId="1" fontId="8" fillId="5" borderId="892" xfId="0" applyNumberFormat="1" applyFont="1" applyFill="1" applyBorder="1" applyProtection="1">
      <protection locked="0"/>
    </xf>
    <xf numFmtId="1" fontId="8" fillId="5" borderId="893" xfId="0" applyNumberFormat="1" applyFont="1" applyFill="1" applyBorder="1" applyProtection="1">
      <protection locked="0"/>
    </xf>
    <xf numFmtId="1" fontId="8" fillId="5" borderId="894" xfId="0" applyNumberFormat="1" applyFont="1" applyFill="1" applyBorder="1" applyProtection="1">
      <protection locked="0"/>
    </xf>
    <xf numFmtId="1" fontId="8" fillId="5" borderId="895" xfId="0" applyNumberFormat="1" applyFont="1" applyFill="1" applyBorder="1" applyProtection="1">
      <protection locked="0"/>
    </xf>
    <xf numFmtId="1" fontId="8" fillId="5" borderId="896" xfId="0" applyNumberFormat="1" applyFont="1" applyFill="1" applyBorder="1" applyProtection="1">
      <protection locked="0"/>
    </xf>
    <xf numFmtId="1" fontId="8" fillId="5" borderId="897" xfId="0" applyNumberFormat="1" applyFont="1" applyFill="1" applyBorder="1" applyProtection="1">
      <protection locked="0"/>
    </xf>
    <xf numFmtId="1" fontId="6" fillId="0" borderId="898" xfId="1" applyNumberFormat="1" applyFont="1" applyBorder="1"/>
    <xf numFmtId="1" fontId="8" fillId="0" borderId="885" xfId="1" applyNumberFormat="1" applyFont="1" applyBorder="1" applyAlignment="1">
      <alignment horizontal="center" vertical="center" wrapText="1"/>
    </xf>
    <xf numFmtId="1" fontId="8" fillId="0" borderId="877" xfId="1" applyNumberFormat="1" applyFont="1" applyBorder="1" applyAlignment="1">
      <alignment horizontal="center" vertical="center"/>
    </xf>
    <xf numFmtId="1" fontId="8" fillId="0" borderId="885" xfId="1" applyNumberFormat="1" applyFont="1" applyBorder="1" applyAlignment="1">
      <alignment horizontal="right"/>
    </xf>
    <xf numFmtId="1" fontId="8" fillId="5" borderId="877" xfId="1" applyNumberFormat="1" applyFont="1" applyFill="1" applyBorder="1" applyAlignment="1" applyProtection="1">
      <alignment horizontal="right"/>
      <protection locked="0"/>
    </xf>
    <xf numFmtId="1" fontId="8" fillId="5" borderId="883" xfId="1" applyNumberFormat="1" applyFont="1" applyFill="1" applyBorder="1" applyAlignment="1" applyProtection="1">
      <alignment horizontal="right"/>
      <protection locked="0"/>
    </xf>
    <xf numFmtId="1" fontId="8" fillId="5" borderId="899" xfId="1" applyNumberFormat="1" applyFont="1" applyFill="1" applyBorder="1" applyAlignment="1" applyProtection="1">
      <alignment horizontal="right"/>
      <protection locked="0"/>
    </xf>
    <xf numFmtId="1" fontId="5" fillId="0" borderId="900" xfId="1" applyNumberFormat="1" applyFont="1" applyBorder="1" applyProtection="1">
      <protection hidden="1"/>
    </xf>
    <xf numFmtId="1" fontId="6" fillId="0" borderId="900" xfId="1" applyNumberFormat="1" applyFont="1" applyBorder="1" applyProtection="1">
      <protection hidden="1"/>
    </xf>
    <xf numFmtId="1" fontId="6" fillId="0" borderId="901" xfId="1" applyNumberFormat="1" applyFont="1" applyBorder="1" applyProtection="1">
      <protection hidden="1"/>
    </xf>
    <xf numFmtId="1" fontId="6" fillId="0" borderId="902" xfId="1" applyNumberFormat="1" applyFont="1" applyBorder="1"/>
    <xf numFmtId="1" fontId="8" fillId="0" borderId="885" xfId="1" applyNumberFormat="1" applyFont="1" applyBorder="1" applyAlignment="1">
      <alignment horizontal="center" wrapText="1"/>
    </xf>
    <xf numFmtId="1" fontId="8" fillId="0" borderId="877" xfId="1" applyNumberFormat="1" applyFont="1" applyBorder="1" applyAlignment="1">
      <alignment horizontal="right"/>
    </xf>
    <xf numFmtId="1" fontId="8" fillId="0" borderId="903" xfId="1" applyNumberFormat="1" applyFont="1" applyBorder="1" applyAlignment="1">
      <alignment wrapText="1"/>
    </xf>
    <xf numFmtId="1" fontId="8" fillId="0" borderId="903" xfId="1" applyNumberFormat="1" applyFont="1" applyBorder="1"/>
    <xf numFmtId="1" fontId="8" fillId="5" borderId="904" xfId="1" applyNumberFormat="1" applyFont="1" applyFill="1" applyBorder="1" applyProtection="1">
      <protection locked="0"/>
    </xf>
    <xf numFmtId="1" fontId="8" fillId="5" borderId="905" xfId="1" applyNumberFormat="1" applyFont="1" applyFill="1" applyBorder="1" applyProtection="1">
      <protection locked="0"/>
    </xf>
    <xf numFmtId="1" fontId="8" fillId="5" borderId="906" xfId="1" applyNumberFormat="1" applyFont="1" applyFill="1" applyBorder="1" applyProtection="1">
      <protection locked="0"/>
    </xf>
    <xf numFmtId="1" fontId="8" fillId="5" borderId="907" xfId="1" applyNumberFormat="1" applyFont="1" applyFill="1" applyBorder="1" applyProtection="1">
      <protection locked="0"/>
    </xf>
    <xf numFmtId="1" fontId="8" fillId="0" borderId="885" xfId="1" applyNumberFormat="1" applyFont="1" applyBorder="1"/>
    <xf numFmtId="1" fontId="8" fillId="0" borderId="877" xfId="1" applyNumberFormat="1" applyFont="1" applyBorder="1"/>
    <xf numFmtId="1" fontId="8" fillId="0" borderId="877" xfId="0" applyNumberFormat="1" applyFont="1" applyBorder="1" applyAlignment="1">
      <alignment horizontal="center" vertical="center" wrapText="1"/>
    </xf>
    <xf numFmtId="1" fontId="8" fillId="0" borderId="908" xfId="0" applyNumberFormat="1" applyFont="1" applyBorder="1" applyAlignment="1">
      <alignment horizontal="center" vertical="center"/>
    </xf>
    <xf numFmtId="1" fontId="8" fillId="12" borderId="906" xfId="0" applyNumberFormat="1" applyFont="1" applyFill="1" applyBorder="1"/>
    <xf numFmtId="1" fontId="8" fillId="5" borderId="909" xfId="0" applyNumberFormat="1" applyFont="1" applyFill="1" applyBorder="1" applyProtection="1">
      <protection locked="0"/>
    </xf>
    <xf numFmtId="1" fontId="8" fillId="5" borderId="910" xfId="0" applyNumberFormat="1" applyFont="1" applyFill="1" applyBorder="1" applyProtection="1">
      <protection locked="0"/>
    </xf>
    <xf numFmtId="1" fontId="8" fillId="12" borderId="911" xfId="0" applyNumberFormat="1" applyFont="1" applyFill="1" applyBorder="1"/>
    <xf numFmtId="1" fontId="8" fillId="5" borderId="907" xfId="0" applyNumberFormat="1" applyFont="1" applyFill="1" applyBorder="1" applyProtection="1">
      <protection locked="0"/>
    </xf>
    <xf numFmtId="1" fontId="8" fillId="4" borderId="885" xfId="1" applyNumberFormat="1" applyFont="1" applyFill="1" applyBorder="1" applyAlignment="1">
      <alignment horizontal="center" vertical="center" wrapText="1"/>
    </xf>
    <xf numFmtId="1" fontId="8" fillId="4" borderId="804" xfId="0" applyNumberFormat="1" applyFont="1" applyFill="1" applyBorder="1" applyAlignment="1">
      <alignment horizontal="center" vertical="center" wrapText="1"/>
    </xf>
    <xf numFmtId="2" fontId="8" fillId="0" borderId="885" xfId="0" applyNumberFormat="1" applyFont="1" applyBorder="1"/>
    <xf numFmtId="2" fontId="8" fillId="0" borderId="804" xfId="0" applyNumberFormat="1" applyFont="1" applyBorder="1"/>
    <xf numFmtId="2" fontId="8" fillId="5" borderId="910" xfId="0" applyNumberFormat="1" applyFont="1" applyFill="1" applyBorder="1" applyProtection="1">
      <protection locked="0"/>
    </xf>
    <xf numFmtId="2" fontId="8" fillId="5" borderId="907" xfId="0" applyNumberFormat="1" applyFont="1" applyFill="1" applyBorder="1" applyProtection="1">
      <protection locked="0"/>
    </xf>
    <xf numFmtId="2" fontId="8" fillId="5" borderId="907" xfId="1" applyNumberFormat="1" applyFont="1" applyFill="1" applyBorder="1" applyAlignment="1" applyProtection="1">
      <alignment horizontal="right"/>
      <protection locked="0"/>
    </xf>
    <xf numFmtId="1" fontId="8" fillId="4" borderId="877" xfId="1" applyNumberFormat="1" applyFont="1" applyFill="1" applyBorder="1" applyAlignment="1">
      <alignment horizontal="center" vertical="center" wrapText="1"/>
    </xf>
    <xf numFmtId="1" fontId="8" fillId="5" borderId="912" xfId="1" applyNumberFormat="1" applyFont="1" applyFill="1" applyBorder="1" applyProtection="1">
      <protection locked="0"/>
    </xf>
    <xf numFmtId="1" fontId="8" fillId="4" borderId="885" xfId="1" applyNumberFormat="1" applyFont="1" applyFill="1" applyBorder="1" applyAlignment="1">
      <alignment horizontal="center" wrapText="1"/>
    </xf>
    <xf numFmtId="1" fontId="8" fillId="4" borderId="877" xfId="1" applyNumberFormat="1" applyFont="1" applyFill="1" applyBorder="1" applyAlignment="1">
      <alignment horizontal="right"/>
    </xf>
    <xf numFmtId="1" fontId="8" fillId="0" borderId="903" xfId="0" applyNumberFormat="1" applyFont="1" applyBorder="1"/>
    <xf numFmtId="1" fontId="8" fillId="5" borderId="913" xfId="1" applyNumberFormat="1" applyFont="1" applyFill="1" applyBorder="1" applyProtection="1">
      <protection locked="0"/>
    </xf>
    <xf numFmtId="1" fontId="8" fillId="5" borderId="914" xfId="1" applyNumberFormat="1" applyFont="1" applyFill="1" applyBorder="1" applyProtection="1">
      <protection locked="0"/>
    </xf>
    <xf numFmtId="1" fontId="8" fillId="5" borderId="915" xfId="1" applyNumberFormat="1" applyFont="1" applyFill="1" applyBorder="1" applyProtection="1">
      <protection locked="0"/>
    </xf>
    <xf numFmtId="1" fontId="8" fillId="5" borderId="916" xfId="1" applyNumberFormat="1" applyFont="1" applyFill="1" applyBorder="1" applyProtection="1">
      <protection locked="0"/>
    </xf>
    <xf numFmtId="1" fontId="8" fillId="13" borderId="916" xfId="1" applyNumberFormat="1" applyFont="1" applyFill="1" applyBorder="1"/>
    <xf numFmtId="1" fontId="8" fillId="5" borderId="917" xfId="1" applyNumberFormat="1" applyFont="1" applyFill="1" applyBorder="1" applyProtection="1">
      <protection locked="0"/>
    </xf>
    <xf numFmtId="1" fontId="8" fillId="4" borderId="886" xfId="1" applyNumberFormat="1" applyFont="1" applyFill="1" applyBorder="1" applyAlignment="1">
      <alignment horizontal="right"/>
    </xf>
    <xf numFmtId="1" fontId="8" fillId="3" borderId="877" xfId="0" applyNumberFormat="1" applyFont="1" applyFill="1" applyBorder="1" applyAlignment="1">
      <alignment horizontal="center" vertical="center" wrapText="1"/>
    </xf>
    <xf numFmtId="1" fontId="8" fillId="3" borderId="804" xfId="0" applyNumberFormat="1" applyFont="1" applyFill="1" applyBorder="1" applyAlignment="1">
      <alignment horizontal="center" vertical="center" wrapText="1"/>
    </xf>
    <xf numFmtId="1" fontId="8" fillId="3" borderId="885" xfId="0" applyNumberFormat="1" applyFont="1" applyFill="1" applyBorder="1" applyAlignment="1">
      <alignment horizontal="center" vertical="center"/>
    </xf>
    <xf numFmtId="1" fontId="8" fillId="3" borderId="877" xfId="0" applyNumberFormat="1" applyFont="1" applyFill="1" applyBorder="1" applyAlignment="1">
      <alignment horizontal="right" vertical="center"/>
    </xf>
    <xf numFmtId="2" fontId="8" fillId="3" borderId="877" xfId="0" applyNumberFormat="1" applyFont="1" applyFill="1" applyBorder="1" applyAlignment="1">
      <alignment horizontal="right" vertical="center"/>
    </xf>
    <xf numFmtId="2" fontId="8" fillId="3" borderId="804" xfId="0" applyNumberFormat="1" applyFont="1" applyFill="1" applyBorder="1" applyAlignment="1">
      <alignment horizontal="right" vertical="center"/>
    </xf>
    <xf numFmtId="1" fontId="8" fillId="3" borderId="903" xfId="0" applyNumberFormat="1" applyFont="1" applyFill="1" applyBorder="1" applyAlignment="1">
      <alignment horizontal="left" vertical="center"/>
    </xf>
    <xf numFmtId="2" fontId="8" fillId="3" borderId="918" xfId="0" applyNumberFormat="1" applyFont="1" applyFill="1" applyBorder="1" applyAlignment="1">
      <alignment horizontal="right" vertical="center"/>
    </xf>
    <xf numFmtId="2" fontId="8" fillId="2" borderId="919" xfId="2" applyNumberFormat="1" applyFont="1" applyBorder="1" applyAlignment="1" applyProtection="1">
      <alignment horizontal="right" vertical="center"/>
      <protection locked="0"/>
    </xf>
    <xf numFmtId="2" fontId="8" fillId="2" borderId="920" xfId="2" applyNumberFormat="1" applyFont="1" applyBorder="1" applyAlignment="1" applyProtection="1">
      <alignment horizontal="right" vertical="center"/>
      <protection locked="0"/>
    </xf>
    <xf numFmtId="2" fontId="8" fillId="2" borderId="921" xfId="2" applyNumberFormat="1" applyFont="1" applyBorder="1" applyAlignment="1" applyProtection="1">
      <alignment horizontal="right" vertical="center"/>
      <protection locked="0"/>
    </xf>
    <xf numFmtId="2" fontId="8" fillId="3" borderId="905" xfId="0" applyNumberFormat="1" applyFont="1" applyFill="1" applyBorder="1" applyAlignment="1">
      <alignment horizontal="right" vertical="center"/>
    </xf>
    <xf numFmtId="1" fontId="8" fillId="4" borderId="903" xfId="0" applyNumberFormat="1" applyFont="1" applyFill="1" applyBorder="1" applyAlignment="1">
      <alignment horizontal="left" vertical="center"/>
    </xf>
    <xf numFmtId="2" fontId="8" fillId="2" borderId="922" xfId="2" applyNumberFormat="1" applyFont="1" applyBorder="1" applyAlignment="1" applyProtection="1">
      <alignment horizontal="right" vertical="center"/>
      <protection locked="0"/>
    </xf>
    <xf numFmtId="2" fontId="8" fillId="2" borderId="923" xfId="2" applyNumberFormat="1" applyFont="1" applyBorder="1" applyAlignment="1" applyProtection="1">
      <alignment horizontal="right" vertical="center"/>
      <protection locked="0"/>
    </xf>
    <xf numFmtId="2" fontId="8" fillId="2" borderId="924" xfId="2" applyNumberFormat="1" applyFont="1" applyBorder="1" applyAlignment="1" applyProtection="1">
      <alignment horizontal="right" vertical="center"/>
      <protection locked="0"/>
    </xf>
    <xf numFmtId="1" fontId="8" fillId="2" borderId="925" xfId="2" applyNumberFormat="1" applyFont="1" applyBorder="1" applyAlignment="1" applyProtection="1">
      <alignment horizontal="right" vertical="center"/>
      <protection locked="0"/>
    </xf>
    <xf numFmtId="2" fontId="8" fillId="2" borderId="926" xfId="2" applyNumberFormat="1" applyFont="1" applyBorder="1" applyAlignment="1" applyProtection="1">
      <alignment horizontal="right" vertical="center"/>
      <protection locked="0"/>
    </xf>
    <xf numFmtId="2" fontId="8" fillId="2" borderId="927" xfId="2" applyNumberFormat="1" applyFont="1" applyBorder="1" applyAlignment="1" applyProtection="1">
      <alignment horizontal="right" vertical="center"/>
      <protection locked="0"/>
    </xf>
    <xf numFmtId="2" fontId="8" fillId="3" borderId="909" xfId="0" applyNumberFormat="1" applyFont="1" applyFill="1" applyBorder="1" applyAlignment="1">
      <alignment horizontal="right" vertical="center"/>
    </xf>
    <xf numFmtId="2" fontId="8" fillId="2" borderId="928" xfId="2" applyNumberFormat="1" applyFont="1" applyBorder="1" applyAlignment="1" applyProtection="1">
      <alignment horizontal="right" vertical="center"/>
      <protection locked="0"/>
    </xf>
    <xf numFmtId="2" fontId="8" fillId="2" borderId="929" xfId="2" applyNumberFormat="1" applyFont="1" applyBorder="1" applyAlignment="1" applyProtection="1">
      <alignment horizontal="right" vertical="center"/>
      <protection locked="0"/>
    </xf>
    <xf numFmtId="2" fontId="8" fillId="2" borderId="930" xfId="2" applyNumberFormat="1" applyFont="1" applyBorder="1" applyAlignment="1" applyProtection="1">
      <alignment horizontal="right" vertical="center"/>
      <protection locked="0"/>
    </xf>
    <xf numFmtId="1" fontId="6" fillId="0" borderId="931" xfId="1" applyNumberFormat="1" applyFont="1" applyBorder="1" applyProtection="1">
      <protection hidden="1"/>
    </xf>
    <xf numFmtId="1" fontId="8" fillId="0" borderId="932" xfId="1" applyNumberFormat="1" applyFont="1" applyBorder="1" applyAlignment="1">
      <alignment horizontal="center" vertical="center" wrapText="1"/>
    </xf>
    <xf numFmtId="1" fontId="8" fillId="0" borderId="933" xfId="1" applyNumberFormat="1" applyFont="1" applyBorder="1" applyAlignment="1">
      <alignment horizontal="center" vertical="center" wrapText="1"/>
    </xf>
    <xf numFmtId="1" fontId="8" fillId="0" borderId="934" xfId="1" applyNumberFormat="1" applyFont="1" applyBorder="1" applyAlignment="1">
      <alignment horizontal="center" vertical="center" wrapText="1"/>
    </xf>
    <xf numFmtId="1" fontId="8" fillId="0" borderId="935" xfId="1" applyNumberFormat="1" applyFont="1" applyBorder="1" applyAlignment="1">
      <alignment horizontal="center" vertical="center" wrapText="1"/>
    </xf>
    <xf numFmtId="1" fontId="8" fillId="0" borderId="936" xfId="1" applyNumberFormat="1" applyFont="1" applyBorder="1"/>
    <xf numFmtId="1" fontId="8" fillId="0" borderId="937" xfId="1" applyNumberFormat="1" applyFont="1" applyBorder="1"/>
    <xf numFmtId="1" fontId="8" fillId="5" borderId="938" xfId="1" applyNumberFormat="1" applyFont="1" applyFill="1" applyBorder="1" applyProtection="1">
      <protection locked="0"/>
    </xf>
    <xf numFmtId="1" fontId="8" fillId="5" borderId="939" xfId="1" applyNumberFormat="1" applyFont="1" applyFill="1" applyBorder="1" applyProtection="1">
      <protection locked="0"/>
    </xf>
    <xf numFmtId="1" fontId="6" fillId="0" borderId="940" xfId="1" applyNumberFormat="1" applyFont="1" applyBorder="1"/>
    <xf numFmtId="1" fontId="6" fillId="0" borderId="941" xfId="1" applyNumberFormat="1" applyFont="1" applyBorder="1"/>
    <xf numFmtId="1" fontId="6" fillId="0" borderId="942" xfId="1" applyNumberFormat="1" applyFont="1" applyBorder="1"/>
    <xf numFmtId="1" fontId="8" fillId="0" borderId="945" xfId="1" applyNumberFormat="1" applyFont="1" applyBorder="1" applyAlignment="1">
      <alignment horizontal="center" vertical="center" wrapText="1"/>
    </xf>
    <xf numFmtId="1" fontId="8" fillId="0" borderId="947" xfId="1" applyNumberFormat="1" applyFont="1" applyBorder="1" applyAlignment="1">
      <alignment horizontal="center" vertical="center" wrapText="1"/>
    </xf>
    <xf numFmtId="1" fontId="8" fillId="0" borderId="948" xfId="1" applyNumberFormat="1" applyFont="1" applyBorder="1" applyAlignment="1">
      <alignment horizontal="center" vertical="center" wrapText="1"/>
    </xf>
    <xf numFmtId="1" fontId="8" fillId="0" borderId="949" xfId="1" applyNumberFormat="1" applyFont="1" applyBorder="1" applyAlignment="1">
      <alignment horizontal="center" vertical="center" wrapText="1"/>
    </xf>
    <xf numFmtId="1" fontId="12" fillId="0" borderId="949" xfId="1" applyNumberFormat="1" applyFont="1" applyBorder="1" applyAlignment="1">
      <alignment horizontal="center" vertical="center" wrapText="1"/>
    </xf>
    <xf numFmtId="1" fontId="8" fillId="5" borderId="951" xfId="1" applyNumberFormat="1" applyFont="1" applyFill="1" applyBorder="1" applyAlignment="1" applyProtection="1">
      <alignment horizontal="right"/>
      <protection locked="0"/>
    </xf>
    <xf numFmtId="1" fontId="8" fillId="5" borderId="938" xfId="1" applyNumberFormat="1" applyFont="1" applyFill="1" applyBorder="1" applyAlignment="1" applyProtection="1">
      <alignment horizontal="right"/>
      <protection locked="0"/>
    </xf>
    <xf numFmtId="1" fontId="8" fillId="5" borderId="952" xfId="1" applyNumberFormat="1" applyFont="1" applyFill="1" applyBorder="1" applyAlignment="1" applyProtection="1">
      <alignment horizontal="right"/>
      <protection locked="0"/>
    </xf>
    <xf numFmtId="1" fontId="8" fillId="5" borderId="953" xfId="1" applyNumberFormat="1" applyFont="1" applyFill="1" applyBorder="1" applyAlignment="1" applyProtection="1">
      <alignment horizontal="right"/>
      <protection locked="0"/>
    </xf>
    <xf numFmtId="1" fontId="8" fillId="5" borderId="954" xfId="1" applyNumberFormat="1" applyFont="1" applyFill="1" applyBorder="1" applyAlignment="1" applyProtection="1">
      <alignment horizontal="right"/>
      <protection locked="0"/>
    </xf>
    <xf numFmtId="1" fontId="8" fillId="5" borderId="955" xfId="1" applyNumberFormat="1" applyFont="1" applyFill="1" applyBorder="1" applyAlignment="1" applyProtection="1">
      <alignment horizontal="right"/>
      <protection locked="0"/>
    </xf>
    <xf numFmtId="1" fontId="8" fillId="0" borderId="949" xfId="1" applyNumberFormat="1" applyFont="1" applyBorder="1"/>
    <xf numFmtId="1" fontId="8" fillId="5" borderId="949" xfId="1" applyNumberFormat="1" applyFont="1" applyFill="1" applyBorder="1" applyAlignment="1" applyProtection="1">
      <alignment horizontal="right"/>
      <protection locked="0"/>
    </xf>
    <xf numFmtId="1" fontId="5" fillId="0" borderId="958" xfId="1" applyNumberFormat="1" applyFont="1" applyBorder="1" applyProtection="1">
      <protection hidden="1"/>
    </xf>
    <xf numFmtId="1" fontId="6" fillId="0" borderId="958" xfId="1" applyNumberFormat="1" applyFont="1" applyBorder="1" applyProtection="1">
      <protection hidden="1"/>
    </xf>
    <xf numFmtId="1" fontId="6" fillId="0" borderId="959" xfId="1" applyNumberFormat="1" applyFont="1" applyBorder="1" applyProtection="1">
      <protection hidden="1"/>
    </xf>
    <xf numFmtId="1" fontId="8" fillId="0" borderId="949" xfId="0" applyNumberFormat="1" applyFont="1" applyBorder="1" applyAlignment="1">
      <alignment horizontal="center" vertical="center" wrapText="1"/>
    </xf>
    <xf numFmtId="1" fontId="8" fillId="0" borderId="960" xfId="1" applyNumberFormat="1" applyFont="1" applyBorder="1" applyAlignment="1">
      <alignment horizontal="center" vertical="center" wrapText="1"/>
    </xf>
    <xf numFmtId="1" fontId="8" fillId="0" borderId="957" xfId="1" applyNumberFormat="1" applyFont="1" applyBorder="1" applyAlignment="1">
      <alignment horizontal="center" vertical="center" wrapText="1"/>
    </xf>
    <xf numFmtId="0" fontId="8" fillId="0" borderId="961" xfId="0" applyFont="1" applyBorder="1" applyAlignment="1">
      <alignment vertical="center" wrapText="1"/>
    </xf>
    <xf numFmtId="1" fontId="8" fillId="0" borderId="961" xfId="0" applyNumberFormat="1" applyFont="1" applyBorder="1" applyAlignment="1">
      <alignment horizontal="right" vertical="center"/>
    </xf>
    <xf numFmtId="1" fontId="8" fillId="5" borderId="962" xfId="0" applyNumberFormat="1" applyFont="1" applyFill="1" applyBorder="1" applyProtection="1">
      <protection locked="0"/>
    </xf>
    <xf numFmtId="1" fontId="8" fillId="5" borderId="963" xfId="0" applyNumberFormat="1" applyFont="1" applyFill="1" applyBorder="1" applyProtection="1">
      <protection locked="0"/>
    </xf>
    <xf numFmtId="1" fontId="8" fillId="5" borderId="964" xfId="0" applyNumberFormat="1" applyFont="1" applyFill="1" applyBorder="1" applyProtection="1">
      <protection locked="0"/>
    </xf>
    <xf numFmtId="1" fontId="8" fillId="5" borderId="965" xfId="0" applyNumberFormat="1" applyFont="1" applyFill="1" applyBorder="1" applyProtection="1">
      <protection locked="0"/>
    </xf>
    <xf numFmtId="1" fontId="8" fillId="5" borderId="966" xfId="0" applyNumberFormat="1" applyFont="1" applyFill="1" applyBorder="1" applyProtection="1">
      <protection locked="0"/>
    </xf>
    <xf numFmtId="1" fontId="8" fillId="0" borderId="962" xfId="0" applyNumberFormat="1" applyFont="1" applyBorder="1"/>
    <xf numFmtId="1" fontId="8" fillId="4" borderId="961" xfId="0" applyNumberFormat="1" applyFont="1" applyFill="1" applyBorder="1"/>
    <xf numFmtId="1" fontId="8" fillId="5" borderId="968" xfId="0" applyNumberFormat="1" applyFont="1" applyFill="1" applyBorder="1" applyProtection="1">
      <protection locked="0"/>
    </xf>
    <xf numFmtId="1" fontId="8" fillId="5" borderId="969" xfId="0" applyNumberFormat="1" applyFont="1" applyFill="1" applyBorder="1" applyProtection="1">
      <protection locked="0"/>
    </xf>
    <xf numFmtId="1" fontId="8" fillId="5" borderId="970" xfId="0" applyNumberFormat="1" applyFont="1" applyFill="1" applyBorder="1" applyProtection="1">
      <protection locked="0"/>
    </xf>
    <xf numFmtId="1" fontId="8" fillId="5" borderId="961" xfId="0" applyNumberFormat="1" applyFont="1" applyFill="1" applyBorder="1" applyProtection="1">
      <protection locked="0"/>
    </xf>
    <xf numFmtId="1" fontId="8" fillId="5" borderId="971" xfId="0" applyNumberFormat="1" applyFont="1" applyFill="1" applyBorder="1" applyProtection="1">
      <protection locked="0"/>
    </xf>
    <xf numFmtId="1" fontId="8" fillId="0" borderId="965" xfId="0" applyNumberFormat="1" applyFont="1" applyBorder="1"/>
    <xf numFmtId="1" fontId="8" fillId="5" borderId="972" xfId="0" applyNumberFormat="1" applyFont="1" applyFill="1" applyBorder="1" applyProtection="1">
      <protection locked="0"/>
    </xf>
    <xf numFmtId="1" fontId="8" fillId="0" borderId="956" xfId="0" applyNumberFormat="1" applyFont="1" applyBorder="1" applyAlignment="1">
      <alignment horizontal="center"/>
    </xf>
    <xf numFmtId="1" fontId="8" fillId="0" borderId="957" xfId="0" applyNumberFormat="1" applyFont="1" applyBorder="1"/>
    <xf numFmtId="1" fontId="8" fillId="5" borderId="973" xfId="0" applyNumberFormat="1" applyFont="1" applyFill="1" applyBorder="1" applyProtection="1">
      <protection locked="0"/>
    </xf>
    <xf numFmtId="1" fontId="8" fillId="5" borderId="974" xfId="0" applyNumberFormat="1" applyFont="1" applyFill="1" applyBorder="1" applyProtection="1">
      <protection locked="0"/>
    </xf>
    <xf numFmtId="1" fontId="8" fillId="5" borderId="975" xfId="0" applyNumberFormat="1" applyFont="1" applyFill="1" applyBorder="1" applyProtection="1">
      <protection locked="0"/>
    </xf>
    <xf numFmtId="1" fontId="8" fillId="5" borderId="976" xfId="0" applyNumberFormat="1" applyFont="1" applyFill="1" applyBorder="1" applyProtection="1">
      <protection locked="0"/>
    </xf>
    <xf numFmtId="1" fontId="8" fillId="5" borderId="977" xfId="0" applyNumberFormat="1" applyFont="1" applyFill="1" applyBorder="1" applyProtection="1">
      <protection locked="0"/>
    </xf>
    <xf numFmtId="1" fontId="8" fillId="5" borderId="978" xfId="0" applyNumberFormat="1" applyFont="1" applyFill="1" applyBorder="1" applyProtection="1">
      <protection locked="0"/>
    </xf>
    <xf numFmtId="1" fontId="6" fillId="0" borderId="980" xfId="1" applyNumberFormat="1" applyFont="1" applyBorder="1"/>
    <xf numFmtId="1" fontId="8" fillId="0" borderId="957" xfId="3" applyNumberFormat="1" applyFont="1" applyBorder="1" applyAlignment="1">
      <alignment horizontal="center" vertical="center"/>
    </xf>
    <xf numFmtId="1" fontId="8" fillId="5" borderId="957" xfId="1" applyNumberFormat="1" applyFont="1" applyFill="1" applyBorder="1" applyAlignment="1" applyProtection="1">
      <alignment horizontal="right"/>
      <protection locked="0"/>
    </xf>
    <xf numFmtId="1" fontId="8" fillId="5" borderId="965" xfId="1" applyNumberFormat="1" applyFont="1" applyFill="1" applyBorder="1" applyAlignment="1" applyProtection="1">
      <alignment horizontal="right"/>
      <protection locked="0"/>
    </xf>
    <xf numFmtId="1" fontId="8" fillId="5" borderId="981" xfId="1" applyNumberFormat="1" applyFont="1" applyFill="1" applyBorder="1" applyAlignment="1" applyProtection="1">
      <alignment horizontal="right"/>
      <protection locked="0"/>
    </xf>
    <xf numFmtId="1" fontId="6" fillId="0" borderId="982" xfId="1" applyNumberFormat="1" applyFont="1" applyBorder="1" applyProtection="1">
      <protection hidden="1"/>
    </xf>
    <xf numFmtId="1" fontId="6" fillId="0" borderId="983" xfId="1" applyNumberFormat="1" applyFont="1" applyBorder="1"/>
    <xf numFmtId="1" fontId="8" fillId="0" borderId="816" xfId="1" applyNumberFormat="1" applyFont="1" applyBorder="1" applyAlignment="1">
      <alignment horizontal="center" vertical="center" wrapText="1"/>
    </xf>
    <xf numFmtId="1" fontId="8" fillId="5" borderId="984" xfId="1" applyNumberFormat="1" applyFont="1" applyFill="1" applyBorder="1" applyAlignment="1" applyProtection="1">
      <alignment horizontal="right"/>
      <protection locked="0"/>
    </xf>
    <xf numFmtId="1" fontId="8" fillId="5" borderId="985" xfId="1" applyNumberFormat="1" applyFont="1" applyFill="1" applyBorder="1" applyAlignment="1" applyProtection="1">
      <alignment horizontal="right"/>
      <protection locked="0"/>
    </xf>
    <xf numFmtId="1" fontId="8" fillId="5" borderId="984" xfId="1" applyNumberFormat="1" applyFont="1" applyFill="1" applyBorder="1" applyProtection="1">
      <protection locked="0"/>
    </xf>
    <xf numFmtId="1" fontId="8" fillId="5" borderId="985" xfId="1" applyNumberFormat="1" applyFont="1" applyFill="1" applyBorder="1" applyProtection="1">
      <protection locked="0"/>
    </xf>
    <xf numFmtId="1" fontId="8" fillId="0" borderId="986" xfId="1" applyNumberFormat="1" applyFont="1" applyBorder="1" applyAlignment="1">
      <alignment wrapText="1"/>
    </xf>
    <xf numFmtId="1" fontId="8" fillId="5" borderId="987" xfId="1" applyNumberFormat="1" applyFont="1" applyFill="1" applyBorder="1" applyAlignment="1" applyProtection="1">
      <alignment horizontal="right"/>
      <protection locked="0"/>
    </xf>
    <xf numFmtId="1" fontId="8" fillId="5" borderId="988" xfId="1" applyNumberFormat="1" applyFont="1" applyFill="1" applyBorder="1" applyAlignment="1" applyProtection="1">
      <alignment horizontal="right"/>
      <protection locked="0"/>
    </xf>
    <xf numFmtId="1" fontId="8" fillId="5" borderId="987" xfId="1" applyNumberFormat="1" applyFont="1" applyFill="1" applyBorder="1" applyProtection="1">
      <protection locked="0"/>
    </xf>
    <xf numFmtId="1" fontId="8" fillId="5" borderId="988" xfId="1" applyNumberFormat="1" applyFont="1" applyFill="1" applyBorder="1" applyProtection="1">
      <protection locked="0"/>
    </xf>
    <xf numFmtId="1" fontId="8" fillId="0" borderId="989" xfId="1" applyNumberFormat="1" applyFont="1" applyBorder="1" applyAlignment="1">
      <alignment horizontal="right"/>
    </xf>
    <xf numFmtId="1" fontId="8" fillId="0" borderId="957" xfId="1" applyNumberFormat="1" applyFont="1" applyBorder="1" applyAlignment="1">
      <alignment horizontal="right"/>
    </xf>
    <xf numFmtId="1" fontId="8" fillId="0" borderId="989" xfId="1" applyNumberFormat="1" applyFont="1" applyBorder="1" applyAlignment="1">
      <alignment horizontal="center" vertical="center" wrapText="1"/>
    </xf>
    <xf numFmtId="1" fontId="8" fillId="5" borderId="990" xfId="1" applyNumberFormat="1" applyFont="1" applyFill="1" applyBorder="1" applyProtection="1">
      <protection locked="0"/>
    </xf>
    <xf numFmtId="1" fontId="8" fillId="0" borderId="961" xfId="1" applyNumberFormat="1" applyFont="1" applyBorder="1" applyAlignment="1">
      <alignment wrapText="1"/>
    </xf>
    <xf numFmtId="1" fontId="8" fillId="0" borderId="961" xfId="1" applyNumberFormat="1" applyFont="1" applyBorder="1"/>
    <xf numFmtId="1" fontId="8" fillId="5" borderId="969" xfId="1" applyNumberFormat="1" applyFont="1" applyFill="1" applyBorder="1" applyProtection="1">
      <protection locked="0"/>
    </xf>
    <xf numFmtId="1" fontId="8" fillId="5" borderId="963" xfId="1" applyNumberFormat="1" applyFont="1" applyFill="1" applyBorder="1" applyProtection="1">
      <protection locked="0"/>
    </xf>
    <xf numFmtId="1" fontId="8" fillId="5" borderId="991" xfId="1" applyNumberFormat="1" applyFont="1" applyFill="1" applyBorder="1" applyProtection="1">
      <protection locked="0"/>
    </xf>
    <xf numFmtId="1" fontId="8" fillId="5" borderId="992" xfId="1" applyNumberFormat="1" applyFont="1" applyFill="1" applyBorder="1" applyProtection="1">
      <protection locked="0"/>
    </xf>
    <xf numFmtId="1" fontId="8" fillId="0" borderId="993" xfId="1" applyNumberFormat="1" applyFont="1" applyBorder="1" applyAlignment="1">
      <alignment horizontal="center" wrapText="1"/>
    </xf>
    <xf numFmtId="1" fontId="8" fillId="0" borderId="945" xfId="1" applyNumberFormat="1" applyFont="1" applyBorder="1"/>
    <xf numFmtId="1" fontId="8" fillId="0" borderId="989" xfId="1" applyNumberFormat="1" applyFont="1" applyBorder="1"/>
    <xf numFmtId="1" fontId="8" fillId="0" borderId="816" xfId="1" applyNumberFormat="1" applyFont="1" applyBorder="1"/>
    <xf numFmtId="1" fontId="8" fillId="12" borderId="991" xfId="0" applyNumberFormat="1" applyFont="1" applyFill="1" applyBorder="1"/>
    <xf numFmtId="1" fontId="8" fillId="0" borderId="993" xfId="0" applyNumberFormat="1" applyFont="1" applyBorder="1" applyAlignment="1">
      <alignment horizontal="left"/>
    </xf>
    <xf numFmtId="1" fontId="8" fillId="0" borderId="993" xfId="0" applyNumberFormat="1" applyFont="1" applyBorder="1"/>
    <xf numFmtId="1" fontId="8" fillId="5" borderId="981" xfId="0" applyNumberFormat="1" applyFont="1" applyFill="1" applyBorder="1" applyProtection="1">
      <protection locked="0"/>
    </xf>
    <xf numFmtId="1" fontId="8" fillId="5" borderId="994" xfId="0" applyNumberFormat="1" applyFont="1" applyFill="1" applyBorder="1" applyProtection="1">
      <protection locked="0"/>
    </xf>
    <xf numFmtId="1" fontId="8" fillId="12" borderId="995" xfId="0" applyNumberFormat="1" applyFont="1" applyFill="1" applyBorder="1"/>
    <xf numFmtId="1" fontId="8" fillId="5" borderId="992" xfId="0" applyNumberFormat="1" applyFont="1" applyFill="1" applyBorder="1" applyProtection="1">
      <protection locked="0"/>
    </xf>
    <xf numFmtId="2" fontId="8" fillId="4" borderId="989" xfId="0" applyNumberFormat="1" applyFont="1" applyFill="1" applyBorder="1" applyAlignment="1">
      <alignment horizontal="center" vertical="center" wrapText="1"/>
    </xf>
    <xf numFmtId="2" fontId="8" fillId="0" borderId="989" xfId="0" applyNumberFormat="1" applyFont="1" applyBorder="1"/>
    <xf numFmtId="0" fontId="8" fillId="0" borderId="993" xfId="0" applyFont="1" applyBorder="1"/>
    <xf numFmtId="2" fontId="8" fillId="5" borderId="993" xfId="1" applyNumberFormat="1" applyFont="1" applyFill="1" applyBorder="1" applyAlignment="1" applyProtection="1">
      <alignment horizontal="right"/>
      <protection locked="0"/>
    </xf>
    <xf numFmtId="2" fontId="8" fillId="5" borderId="996" xfId="0" applyNumberFormat="1" applyFont="1" applyFill="1" applyBorder="1" applyProtection="1">
      <protection locked="0"/>
    </xf>
    <xf numFmtId="2" fontId="8" fillId="5" borderId="981" xfId="0" applyNumberFormat="1" applyFont="1" applyFill="1" applyBorder="1" applyProtection="1">
      <protection locked="0"/>
    </xf>
    <xf numFmtId="2" fontId="8" fillId="5" borderId="992" xfId="0" applyNumberFormat="1" applyFont="1" applyFill="1" applyBorder="1" applyProtection="1">
      <protection locked="0"/>
    </xf>
    <xf numFmtId="2" fontId="8" fillId="5" borderId="992" xfId="1" applyNumberFormat="1" applyFont="1" applyFill="1" applyBorder="1" applyAlignment="1" applyProtection="1">
      <alignment horizontal="right"/>
      <protection locked="0"/>
    </xf>
    <xf numFmtId="1" fontId="8" fillId="4" borderId="989" xfId="1" applyNumberFormat="1" applyFont="1" applyFill="1" applyBorder="1" applyAlignment="1">
      <alignment horizontal="center" vertical="center" wrapText="1"/>
    </xf>
    <xf numFmtId="1" fontId="8" fillId="4" borderId="957" xfId="1" applyNumberFormat="1" applyFont="1" applyFill="1" applyBorder="1" applyAlignment="1">
      <alignment horizontal="center" vertical="center" wrapText="1"/>
    </xf>
    <xf numFmtId="1" fontId="8" fillId="5" borderId="971" xfId="1" applyNumberFormat="1" applyFont="1" applyFill="1" applyBorder="1" applyProtection="1">
      <protection locked="0"/>
    </xf>
    <xf numFmtId="1" fontId="8" fillId="4" borderId="957" xfId="1" applyNumberFormat="1" applyFont="1" applyFill="1" applyBorder="1" applyAlignment="1">
      <alignment horizontal="right"/>
    </xf>
    <xf numFmtId="1" fontId="8" fillId="5" borderId="997" xfId="1" applyNumberFormat="1" applyFont="1" applyFill="1" applyBorder="1" applyProtection="1">
      <protection locked="0"/>
    </xf>
    <xf numFmtId="1" fontId="8" fillId="13" borderId="998" xfId="1" applyNumberFormat="1" applyFont="1" applyFill="1" applyBorder="1"/>
    <xf numFmtId="1" fontId="8" fillId="0" borderId="961" xfId="0" applyNumberFormat="1" applyFont="1" applyBorder="1"/>
    <xf numFmtId="1" fontId="8" fillId="5" borderId="999" xfId="1" applyNumberFormat="1" applyFont="1" applyFill="1" applyBorder="1" applyProtection="1">
      <protection locked="0"/>
    </xf>
    <xf numFmtId="1" fontId="8" fillId="5" borderId="970" xfId="1" applyNumberFormat="1" applyFont="1" applyFill="1" applyBorder="1" applyProtection="1">
      <protection locked="0"/>
    </xf>
    <xf numFmtId="1" fontId="8" fillId="5" borderId="1000" xfId="1" applyNumberFormat="1" applyFont="1" applyFill="1" applyBorder="1" applyProtection="1">
      <protection locked="0"/>
    </xf>
    <xf numFmtId="1" fontId="8" fillId="5" borderId="1001" xfId="1" applyNumberFormat="1" applyFont="1" applyFill="1" applyBorder="1" applyProtection="1">
      <protection locked="0"/>
    </xf>
    <xf numFmtId="1" fontId="8" fillId="13" borderId="1001" xfId="1" applyNumberFormat="1" applyFont="1" applyFill="1" applyBorder="1"/>
    <xf numFmtId="1" fontId="8" fillId="5" borderId="1002" xfId="1" applyNumberFormat="1" applyFont="1" applyFill="1" applyBorder="1" applyProtection="1">
      <protection locked="0"/>
    </xf>
    <xf numFmtId="1" fontId="8" fillId="4" borderId="945" xfId="1" applyNumberFormat="1" applyFont="1" applyFill="1" applyBorder="1" applyAlignment="1">
      <alignment horizontal="right"/>
    </xf>
    <xf numFmtId="1" fontId="8" fillId="4" borderId="957" xfId="1" applyNumberFormat="1" applyFont="1" applyFill="1" applyBorder="1" applyAlignment="1">
      <alignment horizontal="center"/>
    </xf>
    <xf numFmtId="1" fontId="8" fillId="3" borderId="957" xfId="0" applyNumberFormat="1" applyFont="1" applyFill="1" applyBorder="1" applyAlignment="1">
      <alignment horizontal="center" vertical="center" wrapText="1"/>
    </xf>
    <xf numFmtId="1" fontId="8" fillId="3" borderId="945" xfId="0" applyNumberFormat="1" applyFont="1" applyFill="1" applyBorder="1" applyAlignment="1">
      <alignment horizontal="center" vertical="center" wrapText="1"/>
    </xf>
    <xf numFmtId="1" fontId="8" fillId="3" borderId="989" xfId="0" applyNumberFormat="1" applyFont="1" applyFill="1" applyBorder="1" applyAlignment="1">
      <alignment horizontal="center" vertical="center" wrapText="1"/>
    </xf>
    <xf numFmtId="2" fontId="8" fillId="3" borderId="989" xfId="0" applyNumberFormat="1" applyFont="1" applyFill="1" applyBorder="1" applyAlignment="1">
      <alignment horizontal="right" vertical="center"/>
    </xf>
    <xf numFmtId="2" fontId="8" fillId="3" borderId="957" xfId="0" applyNumberFormat="1" applyFont="1" applyFill="1" applyBorder="1" applyAlignment="1">
      <alignment horizontal="right" vertical="center"/>
    </xf>
    <xf numFmtId="2" fontId="8" fillId="3" borderId="945" xfId="0" applyNumberFormat="1" applyFont="1" applyFill="1" applyBorder="1" applyAlignment="1">
      <alignment horizontal="right" vertical="center"/>
    </xf>
    <xf numFmtId="2" fontId="8" fillId="3" borderId="984" xfId="0" applyNumberFormat="1" applyFont="1" applyFill="1" applyBorder="1" applyAlignment="1">
      <alignment horizontal="right" vertical="center"/>
    </xf>
    <xf numFmtId="2" fontId="8" fillId="2" borderId="1003" xfId="2" applyNumberFormat="1" applyFont="1" applyBorder="1" applyAlignment="1" applyProtection="1">
      <alignment horizontal="right" vertical="center"/>
      <protection locked="0"/>
    </xf>
    <xf numFmtId="1" fontId="8" fillId="3" borderId="961" xfId="0" applyNumberFormat="1" applyFont="1" applyFill="1" applyBorder="1" applyAlignment="1">
      <alignment horizontal="left" vertical="center"/>
    </xf>
    <xf numFmtId="2" fontId="8" fillId="3" borderId="962" xfId="0" applyNumberFormat="1" applyFont="1" applyFill="1" applyBorder="1" applyAlignment="1">
      <alignment horizontal="right" vertical="center"/>
    </xf>
    <xf numFmtId="2" fontId="8" fillId="2" borderId="1004" xfId="2" applyNumberFormat="1" applyFont="1" applyBorder="1" applyAlignment="1" applyProtection="1">
      <alignment horizontal="right" vertical="center"/>
      <protection locked="0"/>
    </xf>
    <xf numFmtId="2" fontId="8" fillId="2" borderId="1005" xfId="2" applyNumberFormat="1" applyFont="1" applyBorder="1" applyAlignment="1" applyProtection="1">
      <alignment horizontal="right" vertical="center"/>
      <protection locked="0"/>
    </xf>
    <xf numFmtId="2" fontId="8" fillId="2" borderId="1006" xfId="2" applyNumberFormat="1" applyFont="1" applyBorder="1" applyAlignment="1" applyProtection="1">
      <alignment horizontal="right" vertical="center"/>
      <protection locked="0"/>
    </xf>
    <xf numFmtId="2" fontId="8" fillId="3" borderId="963" xfId="0" applyNumberFormat="1" applyFont="1" applyFill="1" applyBorder="1" applyAlignment="1">
      <alignment horizontal="right" vertical="center"/>
    </xf>
    <xf numFmtId="1" fontId="8" fillId="4" borderId="961" xfId="0" applyNumberFormat="1" applyFont="1" applyFill="1" applyBorder="1" applyAlignment="1">
      <alignment horizontal="left" vertical="center"/>
    </xf>
    <xf numFmtId="2" fontId="8" fillId="2" borderId="1007" xfId="2" applyNumberFormat="1" applyFont="1" applyBorder="1" applyAlignment="1" applyProtection="1">
      <alignment horizontal="right" vertical="center"/>
      <protection locked="0"/>
    </xf>
    <xf numFmtId="2" fontId="8" fillId="2" borderId="1008" xfId="2" applyNumberFormat="1" applyFont="1" applyBorder="1" applyAlignment="1" applyProtection="1">
      <alignment horizontal="right" vertical="center"/>
      <protection locked="0"/>
    </xf>
    <xf numFmtId="2" fontId="8" fillId="2" borderId="1009" xfId="2" applyNumberFormat="1" applyFont="1" applyBorder="1" applyAlignment="1" applyProtection="1">
      <alignment horizontal="right" vertical="center"/>
      <protection locked="0"/>
    </xf>
    <xf numFmtId="1" fontId="8" fillId="3" borderId="993" xfId="1" applyNumberFormat="1" applyFont="1" applyFill="1" applyBorder="1" applyAlignment="1">
      <alignment horizontal="left" vertical="center"/>
    </xf>
    <xf numFmtId="1" fontId="8" fillId="2" borderId="1010" xfId="2" applyNumberFormat="1" applyFont="1" applyBorder="1" applyAlignment="1" applyProtection="1">
      <alignment horizontal="right" vertical="center"/>
      <protection locked="0"/>
    </xf>
    <xf numFmtId="2" fontId="8" fillId="2" borderId="1011" xfId="2" applyNumberFormat="1" applyFont="1" applyBorder="1" applyAlignment="1" applyProtection="1">
      <alignment horizontal="right" vertical="center"/>
      <protection locked="0"/>
    </xf>
    <xf numFmtId="2" fontId="8" fillId="2" borderId="1012" xfId="2" applyNumberFormat="1" applyFont="1" applyBorder="1" applyAlignment="1" applyProtection="1">
      <alignment horizontal="right" vertical="center"/>
      <protection locked="0"/>
    </xf>
    <xf numFmtId="2" fontId="8" fillId="3" borderId="965" xfId="0" applyNumberFormat="1" applyFont="1" applyFill="1" applyBorder="1" applyAlignment="1">
      <alignment horizontal="right" vertical="center"/>
    </xf>
    <xf numFmtId="2" fontId="8" fillId="2" borderId="1013" xfId="2" applyNumberFormat="1" applyFont="1" applyBorder="1" applyAlignment="1" applyProtection="1">
      <alignment horizontal="right" vertical="center"/>
      <protection locked="0"/>
    </xf>
    <xf numFmtId="2" fontId="8" fillId="2" borderId="1014" xfId="2" applyNumberFormat="1" applyFont="1" applyBorder="1" applyAlignment="1" applyProtection="1">
      <alignment horizontal="right" vertical="center"/>
      <protection locked="0"/>
    </xf>
    <xf numFmtId="2" fontId="8" fillId="2" borderId="1015" xfId="2" applyNumberFormat="1" applyFont="1" applyBorder="1" applyAlignment="1" applyProtection="1">
      <alignment horizontal="right" vertical="center"/>
      <protection locked="0"/>
    </xf>
    <xf numFmtId="2" fontId="8" fillId="2" borderId="1016" xfId="2" applyNumberFormat="1" applyFont="1" applyBorder="1" applyAlignment="1" applyProtection="1">
      <alignment horizontal="right" vertical="center"/>
      <protection locked="0"/>
    </xf>
    <xf numFmtId="1" fontId="6" fillId="0" borderId="1017" xfId="1" applyNumberFormat="1" applyFont="1" applyBorder="1" applyProtection="1">
      <protection hidden="1"/>
    </xf>
    <xf numFmtId="1" fontId="8" fillId="0" borderId="1018" xfId="1" applyNumberFormat="1" applyFont="1" applyBorder="1" applyAlignment="1">
      <alignment horizontal="center" vertical="center" wrapText="1"/>
    </xf>
    <xf numFmtId="1" fontId="8" fillId="0" borderId="1019" xfId="1" applyNumberFormat="1" applyFont="1" applyBorder="1" applyAlignment="1">
      <alignment horizontal="center" vertical="center" wrapText="1"/>
    </xf>
    <xf numFmtId="1" fontId="8" fillId="0" borderId="1020" xfId="1" applyNumberFormat="1" applyFont="1" applyBorder="1" applyAlignment="1">
      <alignment horizontal="center" vertical="center" wrapText="1"/>
    </xf>
    <xf numFmtId="1" fontId="8" fillId="0" borderId="1021" xfId="1" applyNumberFormat="1" applyFont="1" applyBorder="1" applyAlignment="1">
      <alignment horizontal="center" vertical="center" wrapText="1"/>
    </xf>
    <xf numFmtId="1" fontId="8" fillId="0" borderId="1022" xfId="1" applyNumberFormat="1" applyFont="1" applyBorder="1"/>
    <xf numFmtId="1" fontId="8" fillId="0" borderId="1023" xfId="1" applyNumberFormat="1" applyFont="1" applyBorder="1"/>
    <xf numFmtId="1" fontId="8" fillId="5" borderId="1024" xfId="1" applyNumberFormat="1" applyFont="1" applyFill="1" applyBorder="1" applyProtection="1">
      <protection locked="0"/>
    </xf>
    <xf numFmtId="1" fontId="8" fillId="5" borderId="1025" xfId="1" applyNumberFormat="1" applyFont="1" applyFill="1" applyBorder="1" applyProtection="1">
      <protection locked="0"/>
    </xf>
    <xf numFmtId="1" fontId="8" fillId="0" borderId="993" xfId="1" applyNumberFormat="1" applyFont="1" applyBorder="1"/>
    <xf numFmtId="1" fontId="6" fillId="0" borderId="1026" xfId="1" applyNumberFormat="1" applyFont="1" applyBorder="1"/>
    <xf numFmtId="1" fontId="6" fillId="0" borderId="1027" xfId="1" applyNumberFormat="1" applyFont="1" applyBorder="1"/>
    <xf numFmtId="1" fontId="6" fillId="0" borderId="1028" xfId="1" applyNumberFormat="1" applyFont="1" applyBorder="1"/>
    <xf numFmtId="1" fontId="8" fillId="0" borderId="1032" xfId="1" applyNumberFormat="1" applyFont="1" applyBorder="1" applyAlignment="1">
      <alignment horizontal="center" vertical="center" wrapText="1"/>
    </xf>
    <xf numFmtId="1" fontId="8" fillId="0" borderId="1031" xfId="1" applyNumberFormat="1" applyFont="1" applyBorder="1" applyAlignment="1">
      <alignment horizontal="center" vertical="center" wrapText="1"/>
    </xf>
    <xf numFmtId="1" fontId="12" fillId="0" borderId="885" xfId="1" applyNumberFormat="1" applyFont="1" applyBorder="1" applyAlignment="1">
      <alignment horizontal="center" vertical="center" wrapText="1"/>
    </xf>
    <xf numFmtId="1" fontId="8" fillId="5" borderId="1033" xfId="1" applyNumberFormat="1" applyFont="1" applyFill="1" applyBorder="1" applyAlignment="1" applyProtection="1">
      <alignment horizontal="right"/>
      <protection locked="0"/>
    </xf>
    <xf numFmtId="1" fontId="8" fillId="5" borderId="1034" xfId="1" applyNumberFormat="1" applyFont="1" applyFill="1" applyBorder="1" applyAlignment="1" applyProtection="1">
      <alignment horizontal="right"/>
      <protection locked="0"/>
    </xf>
    <xf numFmtId="1" fontId="8" fillId="5" borderId="1035" xfId="1" applyNumberFormat="1" applyFont="1" applyFill="1" applyBorder="1" applyAlignment="1" applyProtection="1">
      <alignment horizontal="right"/>
      <protection locked="0"/>
    </xf>
    <xf numFmtId="1" fontId="8" fillId="5" borderId="1024" xfId="1" applyNumberFormat="1" applyFont="1" applyFill="1" applyBorder="1" applyAlignment="1" applyProtection="1">
      <alignment horizontal="right"/>
      <protection locked="0"/>
    </xf>
    <xf numFmtId="1" fontId="8" fillId="5" borderId="1036" xfId="1" applyNumberFormat="1" applyFont="1" applyFill="1" applyBorder="1" applyAlignment="1" applyProtection="1">
      <alignment horizontal="right"/>
      <protection locked="0"/>
    </xf>
    <xf numFmtId="1" fontId="8" fillId="0" borderId="1037" xfId="1" applyNumberFormat="1" applyFont="1" applyBorder="1" applyAlignment="1">
      <alignment horizontal="left"/>
    </xf>
    <xf numFmtId="1" fontId="8" fillId="5" borderId="1039" xfId="1" applyNumberFormat="1" applyFont="1" applyFill="1" applyBorder="1" applyAlignment="1" applyProtection="1">
      <alignment horizontal="right"/>
      <protection locked="0"/>
    </xf>
    <xf numFmtId="1" fontId="8" fillId="5" borderId="1040" xfId="1" applyNumberFormat="1" applyFont="1" applyFill="1" applyBorder="1" applyAlignment="1" applyProtection="1">
      <alignment horizontal="right"/>
      <protection locked="0"/>
    </xf>
    <xf numFmtId="1" fontId="8" fillId="5" borderId="1041" xfId="1" applyNumberFormat="1" applyFont="1" applyFill="1" applyBorder="1" applyAlignment="1" applyProtection="1">
      <alignment horizontal="right"/>
      <protection locked="0"/>
    </xf>
    <xf numFmtId="1" fontId="8" fillId="8" borderId="1038" xfId="1" applyNumberFormat="1" applyFont="1" applyFill="1" applyBorder="1" applyAlignment="1">
      <alignment horizontal="right"/>
    </xf>
    <xf numFmtId="1" fontId="8" fillId="8" borderId="993" xfId="1" applyNumberFormat="1" applyFont="1" applyFill="1" applyBorder="1" applyAlignment="1">
      <alignment horizontal="right"/>
    </xf>
    <xf numFmtId="1" fontId="8" fillId="5" borderId="993" xfId="1" applyNumberFormat="1" applyFont="1" applyFill="1" applyBorder="1" applyAlignment="1" applyProtection="1">
      <alignment horizontal="right"/>
      <protection locked="0"/>
    </xf>
    <xf numFmtId="1" fontId="8" fillId="5" borderId="885" xfId="1" applyNumberFormat="1" applyFont="1" applyFill="1" applyBorder="1" applyAlignment="1" applyProtection="1">
      <alignment horizontal="right"/>
      <protection locked="0"/>
    </xf>
    <xf numFmtId="1" fontId="5" fillId="0" borderId="1042" xfId="1" applyNumberFormat="1" applyFont="1" applyBorder="1" applyProtection="1">
      <protection hidden="1"/>
    </xf>
    <xf numFmtId="1" fontId="6" fillId="0" borderId="1042" xfId="1" applyNumberFormat="1" applyFont="1" applyBorder="1" applyProtection="1">
      <protection hidden="1"/>
    </xf>
    <xf numFmtId="1" fontId="8" fillId="0" borderId="1037" xfId="1" applyNumberFormat="1" applyFont="1" applyBorder="1"/>
    <xf numFmtId="1" fontId="8" fillId="0" borderId="993" xfId="1" applyNumberFormat="1" applyFont="1" applyBorder="1" applyAlignment="1">
      <alignment horizontal="right"/>
    </xf>
    <xf numFmtId="1" fontId="8" fillId="5" borderId="993" xfId="1" applyNumberFormat="1" applyFont="1" applyFill="1" applyBorder="1" applyProtection="1">
      <protection locked="0"/>
    </xf>
    <xf numFmtId="1" fontId="6" fillId="0" borderId="1043" xfId="1" applyNumberFormat="1" applyFont="1" applyBorder="1" applyProtection="1">
      <protection hidden="1"/>
    </xf>
    <xf numFmtId="0" fontId="8" fillId="0" borderId="1044" xfId="0" applyFont="1" applyBorder="1" applyAlignment="1">
      <alignment vertical="center" wrapText="1"/>
    </xf>
    <xf numFmtId="1" fontId="8" fillId="0" borderId="1044" xfId="0" applyNumberFormat="1" applyFont="1" applyBorder="1" applyAlignment="1">
      <alignment horizontal="right" vertical="center"/>
    </xf>
    <xf numFmtId="1" fontId="8" fillId="5" borderId="1045" xfId="0" applyNumberFormat="1" applyFont="1" applyFill="1" applyBorder="1" applyProtection="1">
      <protection locked="0"/>
    </xf>
    <xf numFmtId="1" fontId="8" fillId="5" borderId="1046" xfId="0" applyNumberFormat="1" applyFont="1" applyFill="1" applyBorder="1" applyProtection="1">
      <protection locked="0"/>
    </xf>
    <xf numFmtId="1" fontId="8" fillId="5" borderId="1047" xfId="0" applyNumberFormat="1" applyFont="1" applyFill="1" applyBorder="1" applyProtection="1">
      <protection locked="0"/>
    </xf>
    <xf numFmtId="1" fontId="8" fillId="5" borderId="1048" xfId="0" applyNumberFormat="1" applyFont="1" applyFill="1" applyBorder="1" applyProtection="1">
      <protection locked="0"/>
    </xf>
    <xf numFmtId="1" fontId="8" fillId="5" borderId="996" xfId="0" applyNumberFormat="1" applyFont="1" applyFill="1" applyBorder="1" applyProtection="1">
      <protection locked="0"/>
    </xf>
    <xf numFmtId="1" fontId="8" fillId="5" borderId="1049" xfId="0" applyNumberFormat="1" applyFont="1" applyFill="1" applyBorder="1" applyProtection="1">
      <protection locked="0"/>
    </xf>
    <xf numFmtId="1" fontId="8" fillId="5" borderId="1038" xfId="1" applyNumberFormat="1" applyFont="1" applyFill="1" applyBorder="1" applyProtection="1">
      <protection locked="0"/>
    </xf>
    <xf numFmtId="1" fontId="8" fillId="0" borderId="1045" xfId="0" applyNumberFormat="1" applyFont="1" applyBorder="1"/>
    <xf numFmtId="1" fontId="8" fillId="4" borderId="1044" xfId="0" applyNumberFormat="1" applyFont="1" applyFill="1" applyBorder="1"/>
    <xf numFmtId="1" fontId="8" fillId="5" borderId="1050" xfId="0" applyNumberFormat="1" applyFont="1" applyFill="1" applyBorder="1" applyProtection="1">
      <protection locked="0"/>
    </xf>
    <xf numFmtId="1" fontId="8" fillId="5" borderId="1051" xfId="0" applyNumberFormat="1" applyFont="1" applyFill="1" applyBorder="1" applyProtection="1">
      <protection locked="0"/>
    </xf>
    <xf numFmtId="1" fontId="8" fillId="5" borderId="1052" xfId="0" applyNumberFormat="1" applyFont="1" applyFill="1" applyBorder="1" applyProtection="1">
      <protection locked="0"/>
    </xf>
    <xf numFmtId="1" fontId="8" fillId="5" borderId="1044" xfId="0" applyNumberFormat="1" applyFont="1" applyFill="1" applyBorder="1" applyProtection="1">
      <protection locked="0"/>
    </xf>
    <xf numFmtId="1" fontId="8" fillId="5" borderId="1053" xfId="0" applyNumberFormat="1" applyFont="1" applyFill="1" applyBorder="1" applyProtection="1">
      <protection locked="0"/>
    </xf>
    <xf numFmtId="1" fontId="8" fillId="0" borderId="1048" xfId="0" applyNumberFormat="1" applyFont="1" applyBorder="1"/>
    <xf numFmtId="1" fontId="8" fillId="4" borderId="993" xfId="0" applyNumberFormat="1" applyFont="1" applyFill="1" applyBorder="1"/>
    <xf numFmtId="1" fontId="8" fillId="5" borderId="1054" xfId="0" applyNumberFormat="1" applyFont="1" applyFill="1" applyBorder="1" applyProtection="1">
      <protection locked="0"/>
    </xf>
    <xf numFmtId="1" fontId="8" fillId="5" borderId="1055" xfId="0" applyNumberFormat="1" applyFont="1" applyFill="1" applyBorder="1" applyProtection="1">
      <protection locked="0"/>
    </xf>
    <xf numFmtId="1" fontId="8" fillId="5" borderId="993" xfId="0" applyNumberFormat="1" applyFont="1" applyFill="1" applyBorder="1" applyProtection="1">
      <protection locked="0"/>
    </xf>
    <xf numFmtId="1" fontId="8" fillId="5" borderId="1038" xfId="0" applyNumberFormat="1" applyFont="1" applyFill="1" applyBorder="1" applyProtection="1">
      <protection locked="0"/>
    </xf>
    <xf numFmtId="1" fontId="8" fillId="0" borderId="1031" xfId="0" applyNumberFormat="1" applyFont="1" applyBorder="1"/>
    <xf numFmtId="1" fontId="8" fillId="0" borderId="984" xfId="0" applyNumberFormat="1" applyFont="1" applyBorder="1"/>
    <xf numFmtId="1" fontId="8" fillId="5" borderId="1056" xfId="0" applyNumberFormat="1" applyFont="1" applyFill="1" applyBorder="1" applyProtection="1">
      <protection locked="0"/>
    </xf>
    <xf numFmtId="1" fontId="8" fillId="5" borderId="1057" xfId="0" applyNumberFormat="1" applyFont="1" applyFill="1" applyBorder="1" applyProtection="1">
      <protection locked="0"/>
    </xf>
    <xf numFmtId="1" fontId="8" fillId="5" borderId="1058" xfId="0" applyNumberFormat="1" applyFont="1" applyFill="1" applyBorder="1" applyProtection="1">
      <protection locked="0"/>
    </xf>
    <xf numFmtId="1" fontId="8" fillId="5" borderId="1059" xfId="0" applyNumberFormat="1" applyFont="1" applyFill="1" applyBorder="1" applyProtection="1">
      <protection locked="0"/>
    </xf>
    <xf numFmtId="1" fontId="8" fillId="5" borderId="1060" xfId="0" applyNumberFormat="1" applyFont="1" applyFill="1" applyBorder="1" applyProtection="1">
      <protection locked="0"/>
    </xf>
    <xf numFmtId="1" fontId="8" fillId="5" borderId="1061" xfId="0" applyNumberFormat="1" applyFont="1" applyFill="1" applyBorder="1" applyProtection="1">
      <protection locked="0"/>
    </xf>
    <xf numFmtId="1" fontId="8" fillId="5" borderId="1062" xfId="0" applyNumberFormat="1" applyFont="1" applyFill="1" applyBorder="1" applyProtection="1">
      <protection locked="0"/>
    </xf>
    <xf numFmtId="1" fontId="8" fillId="5" borderId="1063" xfId="0" applyNumberFormat="1" applyFont="1" applyFill="1" applyBorder="1" applyProtection="1">
      <protection locked="0"/>
    </xf>
    <xf numFmtId="1" fontId="6" fillId="0" borderId="1065" xfId="1" applyNumberFormat="1" applyFont="1" applyBorder="1"/>
    <xf numFmtId="1" fontId="8" fillId="0" borderId="1031" xfId="3" applyNumberFormat="1" applyFont="1" applyBorder="1" applyAlignment="1">
      <alignment horizontal="center" vertical="center"/>
    </xf>
    <xf numFmtId="1" fontId="8" fillId="5" borderId="1031" xfId="1" applyNumberFormat="1" applyFont="1" applyFill="1" applyBorder="1" applyAlignment="1" applyProtection="1">
      <alignment horizontal="right"/>
      <protection locked="0"/>
    </xf>
    <xf numFmtId="1" fontId="8" fillId="5" borderId="1048" xfId="1" applyNumberFormat="1" applyFont="1" applyFill="1" applyBorder="1" applyAlignment="1" applyProtection="1">
      <alignment horizontal="right"/>
      <protection locked="0"/>
    </xf>
    <xf numFmtId="1" fontId="8" fillId="5" borderId="1066" xfId="1" applyNumberFormat="1" applyFont="1" applyFill="1" applyBorder="1" applyAlignment="1" applyProtection="1">
      <alignment horizontal="right"/>
      <protection locked="0"/>
    </xf>
    <xf numFmtId="1" fontId="8" fillId="5" borderId="1038" xfId="1" applyNumberFormat="1" applyFont="1" applyFill="1" applyBorder="1" applyAlignment="1" applyProtection="1">
      <alignment horizontal="right"/>
      <protection locked="0"/>
    </xf>
    <xf numFmtId="1" fontId="5" fillId="0" borderId="1067" xfId="1" applyNumberFormat="1" applyFont="1" applyBorder="1" applyProtection="1">
      <protection hidden="1"/>
    </xf>
    <xf numFmtId="1" fontId="6" fillId="0" borderId="1067" xfId="1" applyNumberFormat="1" applyFont="1" applyBorder="1" applyProtection="1">
      <protection hidden="1"/>
    </xf>
    <xf numFmtId="1" fontId="6" fillId="0" borderId="1068" xfId="1" applyNumberFormat="1" applyFont="1" applyBorder="1" applyProtection="1">
      <protection hidden="1"/>
    </xf>
    <xf numFmtId="1" fontId="6" fillId="0" borderId="1069" xfId="1" applyNumberFormat="1" applyFont="1" applyBorder="1"/>
    <xf numFmtId="1" fontId="8" fillId="0" borderId="1030" xfId="1" applyNumberFormat="1" applyFont="1" applyBorder="1" applyAlignment="1">
      <alignment horizontal="center" vertical="center" wrapText="1"/>
    </xf>
    <xf numFmtId="1" fontId="8" fillId="0" borderId="1070" xfId="1" applyNumberFormat="1" applyFont="1" applyBorder="1" applyAlignment="1">
      <alignment horizontal="center" vertical="center" wrapText="1"/>
    </xf>
    <xf numFmtId="1" fontId="8" fillId="5" borderId="1071" xfId="1" applyNumberFormat="1" applyFont="1" applyFill="1" applyBorder="1" applyAlignment="1" applyProtection="1">
      <alignment horizontal="right"/>
      <protection locked="0"/>
    </xf>
    <xf numFmtId="1" fontId="8" fillId="5" borderId="1072" xfId="1" applyNumberFormat="1" applyFont="1" applyFill="1" applyBorder="1" applyAlignment="1" applyProtection="1">
      <alignment horizontal="right"/>
      <protection locked="0"/>
    </xf>
    <xf numFmtId="1" fontId="8" fillId="5" borderId="1071" xfId="1" applyNumberFormat="1" applyFont="1" applyFill="1" applyBorder="1" applyProtection="1">
      <protection locked="0"/>
    </xf>
    <xf numFmtId="1" fontId="8" fillId="5" borderId="1072" xfId="1" applyNumberFormat="1" applyFont="1" applyFill="1" applyBorder="1" applyProtection="1">
      <protection locked="0"/>
    </xf>
    <xf numFmtId="1" fontId="8" fillId="0" borderId="1031" xfId="1" applyNumberFormat="1" applyFont="1" applyBorder="1" applyAlignment="1">
      <alignment horizontal="right"/>
    </xf>
    <xf numFmtId="1" fontId="8" fillId="5" borderId="1073" xfId="1" applyNumberFormat="1" applyFont="1" applyFill="1" applyBorder="1" applyProtection="1">
      <protection locked="0"/>
    </xf>
    <xf numFmtId="1" fontId="8" fillId="5" borderId="1074" xfId="1" applyNumberFormat="1" applyFont="1" applyFill="1" applyBorder="1" applyProtection="1">
      <protection locked="0"/>
    </xf>
    <xf numFmtId="1" fontId="8" fillId="5" borderId="1075" xfId="1" applyNumberFormat="1" applyFont="1" applyFill="1" applyBorder="1" applyProtection="1">
      <protection locked="0"/>
    </xf>
    <xf numFmtId="1" fontId="8" fillId="0" borderId="1076" xfId="1" applyNumberFormat="1" applyFont="1" applyBorder="1" applyAlignment="1">
      <alignment wrapText="1"/>
    </xf>
    <xf numFmtId="1" fontId="8" fillId="0" borderId="1076" xfId="1" applyNumberFormat="1" applyFont="1" applyBorder="1"/>
    <xf numFmtId="1" fontId="8" fillId="5" borderId="1077" xfId="1" applyNumberFormat="1" applyFont="1" applyFill="1" applyBorder="1" applyProtection="1">
      <protection locked="0"/>
    </xf>
    <xf numFmtId="1" fontId="8" fillId="5" borderId="1078" xfId="1" applyNumberFormat="1" applyFont="1" applyFill="1" applyBorder="1" applyProtection="1">
      <protection locked="0"/>
    </xf>
    <xf numFmtId="1" fontId="8" fillId="5" borderId="1079" xfId="1" applyNumberFormat="1" applyFont="1" applyFill="1" applyBorder="1" applyProtection="1">
      <protection locked="0"/>
    </xf>
    <xf numFmtId="1" fontId="8" fillId="5" borderId="1080" xfId="1" applyNumberFormat="1" applyFont="1" applyFill="1" applyBorder="1" applyProtection="1">
      <protection locked="0"/>
    </xf>
    <xf numFmtId="1" fontId="8" fillId="0" borderId="1070" xfId="1" applyNumberFormat="1" applyFont="1" applyBorder="1"/>
    <xf numFmtId="1" fontId="8" fillId="0" borderId="1030" xfId="0" applyNumberFormat="1" applyFont="1" applyBorder="1" applyAlignment="1">
      <alignment horizontal="center" vertical="center"/>
    </xf>
    <xf numFmtId="1" fontId="8" fillId="0" borderId="1070" xfId="0" applyNumberFormat="1" applyFont="1" applyBorder="1" applyAlignment="1">
      <alignment horizontal="center" vertical="center"/>
    </xf>
    <xf numFmtId="1" fontId="8" fillId="12" borderId="1079" xfId="0" applyNumberFormat="1" applyFont="1" applyFill="1" applyBorder="1"/>
    <xf numFmtId="1" fontId="8" fillId="5" borderId="1066" xfId="0" applyNumberFormat="1" applyFont="1" applyFill="1" applyBorder="1" applyProtection="1">
      <protection locked="0"/>
    </xf>
    <xf numFmtId="1" fontId="8" fillId="12" borderId="1081" xfId="0" applyNumberFormat="1" applyFont="1" applyFill="1" applyBorder="1"/>
    <xf numFmtId="1" fontId="8" fillId="5" borderId="1080" xfId="0" applyNumberFormat="1" applyFont="1" applyFill="1" applyBorder="1" applyProtection="1">
      <protection locked="0"/>
    </xf>
    <xf numFmtId="1" fontId="8" fillId="4" borderId="1070" xfId="0" applyNumberFormat="1" applyFont="1" applyFill="1" applyBorder="1" applyAlignment="1">
      <alignment horizontal="center" vertical="center" wrapText="1"/>
    </xf>
    <xf numFmtId="2" fontId="8" fillId="0" borderId="1070" xfId="0" applyNumberFormat="1" applyFont="1" applyBorder="1"/>
    <xf numFmtId="2" fontId="8" fillId="5" borderId="1066" xfId="0" applyNumberFormat="1" applyFont="1" applyFill="1" applyBorder="1" applyProtection="1">
      <protection locked="0"/>
    </xf>
    <xf numFmtId="2" fontId="8" fillId="5" borderId="1080" xfId="0" applyNumberFormat="1" applyFont="1" applyFill="1" applyBorder="1" applyProtection="1">
      <protection locked="0"/>
    </xf>
    <xf numFmtId="2" fontId="8" fillId="5" borderId="1080" xfId="1" applyNumberFormat="1" applyFont="1" applyFill="1" applyBorder="1" applyAlignment="1" applyProtection="1">
      <alignment horizontal="right"/>
      <protection locked="0"/>
    </xf>
    <xf numFmtId="1" fontId="8" fillId="0" borderId="1029" xfId="1" applyNumberFormat="1" applyFont="1" applyBorder="1" applyAlignment="1">
      <alignment horizontal="center" vertical="center" wrapText="1"/>
    </xf>
    <xf numFmtId="1" fontId="8" fillId="4" borderId="1031" xfId="1" applyNumberFormat="1" applyFont="1" applyFill="1" applyBorder="1" applyAlignment="1">
      <alignment horizontal="center" vertical="center" wrapText="1"/>
    </xf>
    <xf numFmtId="1" fontId="8" fillId="5" borderId="1053" xfId="1" applyNumberFormat="1" applyFont="1" applyFill="1" applyBorder="1" applyProtection="1">
      <protection locked="0"/>
    </xf>
    <xf numFmtId="1" fontId="8" fillId="4" borderId="1031" xfId="1" applyNumberFormat="1" applyFont="1" applyFill="1" applyBorder="1" applyAlignment="1">
      <alignment horizontal="right"/>
    </xf>
    <xf numFmtId="1" fontId="8" fillId="0" borderId="1082" xfId="0" applyNumberFormat="1" applyFont="1" applyBorder="1" applyAlignment="1">
      <alignment horizontal="center" vertical="center" wrapText="1"/>
    </xf>
    <xf numFmtId="1" fontId="8" fillId="0" borderId="1083" xfId="0" applyNumberFormat="1" applyFont="1" applyBorder="1"/>
    <xf numFmtId="1" fontId="8" fillId="5" borderId="1084" xfId="1" applyNumberFormat="1" applyFont="1" applyFill="1" applyBorder="1" applyProtection="1">
      <protection locked="0"/>
    </xf>
    <xf numFmtId="1" fontId="8" fillId="13" borderId="1085" xfId="1" applyNumberFormat="1" applyFont="1" applyFill="1" applyBorder="1"/>
    <xf numFmtId="1" fontId="8" fillId="13" borderId="1072" xfId="1" applyNumberFormat="1" applyFont="1" applyFill="1" applyBorder="1"/>
    <xf numFmtId="1" fontId="8" fillId="0" borderId="1076" xfId="0" applyNumberFormat="1" applyFont="1" applyBorder="1"/>
    <xf numFmtId="1" fontId="8" fillId="5" borderId="1086" xfId="1" applyNumberFormat="1" applyFont="1" applyFill="1" applyBorder="1" applyProtection="1">
      <protection locked="0"/>
    </xf>
    <xf numFmtId="1" fontId="8" fillId="5" borderId="1052" xfId="1" applyNumberFormat="1" applyFont="1" applyFill="1" applyBorder="1" applyProtection="1">
      <protection locked="0"/>
    </xf>
    <xf numFmtId="1" fontId="8" fillId="5" borderId="1087" xfId="1" applyNumberFormat="1" applyFont="1" applyFill="1" applyBorder="1" applyProtection="1">
      <protection locked="0"/>
    </xf>
    <xf numFmtId="1" fontId="8" fillId="5" borderId="1088" xfId="1" applyNumberFormat="1" applyFont="1" applyFill="1" applyBorder="1" applyProtection="1">
      <protection locked="0"/>
    </xf>
    <xf numFmtId="1" fontId="8" fillId="13" borderId="1088" xfId="1" applyNumberFormat="1" applyFont="1" applyFill="1" applyBorder="1"/>
    <xf numFmtId="1" fontId="8" fillId="5" borderId="1089" xfId="1" applyNumberFormat="1" applyFont="1" applyFill="1" applyBorder="1" applyProtection="1">
      <protection locked="0"/>
    </xf>
    <xf numFmtId="1" fontId="8" fillId="4" borderId="1031" xfId="1" applyNumberFormat="1" applyFont="1" applyFill="1" applyBorder="1" applyAlignment="1">
      <alignment horizontal="center"/>
    </xf>
    <xf numFmtId="1" fontId="8" fillId="3" borderId="1070" xfId="0" applyNumberFormat="1" applyFont="1" applyFill="1" applyBorder="1" applyAlignment="1">
      <alignment horizontal="center" vertical="center" wrapText="1"/>
    </xf>
    <xf numFmtId="2" fontId="8" fillId="3" borderId="1070" xfId="0" applyNumberFormat="1" applyFont="1" applyFill="1" applyBorder="1" applyAlignment="1">
      <alignment horizontal="right" vertical="center"/>
    </xf>
    <xf numFmtId="1" fontId="8" fillId="3" borderId="1083" xfId="0" applyNumberFormat="1" applyFont="1" applyFill="1" applyBorder="1" applyAlignment="1">
      <alignment horizontal="left" vertical="center"/>
    </xf>
    <xf numFmtId="2" fontId="8" fillId="3" borderId="1071" xfId="0" applyNumberFormat="1" applyFont="1" applyFill="1" applyBorder="1" applyAlignment="1">
      <alignment horizontal="right" vertical="center"/>
    </xf>
    <xf numFmtId="1" fontId="8" fillId="0" borderId="1091" xfId="1" applyNumberFormat="1" applyFont="1" applyBorder="1" applyAlignment="1">
      <alignment horizontal="center" vertical="center" wrapText="1"/>
    </xf>
    <xf numFmtId="1" fontId="8" fillId="0" borderId="1094" xfId="1" applyNumberFormat="1" applyFont="1" applyBorder="1" applyAlignment="1">
      <alignment horizontal="center" vertical="center" wrapText="1"/>
    </xf>
    <xf numFmtId="1" fontId="8" fillId="0" borderId="1095" xfId="1" applyNumberFormat="1" applyFont="1" applyBorder="1" applyAlignment="1">
      <alignment horizontal="center" vertical="center" wrapText="1"/>
    </xf>
    <xf numFmtId="1" fontId="8" fillId="5" borderId="1097" xfId="1" applyNumberFormat="1" applyFont="1" applyFill="1" applyBorder="1" applyAlignment="1" applyProtection="1">
      <alignment horizontal="right"/>
      <protection locked="0"/>
    </xf>
    <xf numFmtId="1" fontId="8" fillId="5" borderId="1098" xfId="1" applyNumberFormat="1" applyFont="1" applyFill="1" applyBorder="1" applyAlignment="1" applyProtection="1">
      <alignment horizontal="right"/>
      <protection locked="0"/>
    </xf>
    <xf numFmtId="1" fontId="8" fillId="5" borderId="1083" xfId="1" applyNumberFormat="1" applyFont="1" applyFill="1" applyBorder="1" applyAlignment="1" applyProtection="1">
      <alignment horizontal="right"/>
      <protection locked="0"/>
    </xf>
    <xf numFmtId="1" fontId="8" fillId="8" borderId="1083" xfId="1" applyNumberFormat="1" applyFont="1" applyFill="1" applyBorder="1" applyAlignment="1">
      <alignment horizontal="right"/>
    </xf>
    <xf numFmtId="1" fontId="8" fillId="0" borderId="1083" xfId="1" applyNumberFormat="1" applyFont="1" applyBorder="1" applyAlignment="1">
      <alignment horizontal="right"/>
    </xf>
    <xf numFmtId="1" fontId="8" fillId="5" borderId="1083" xfId="1" applyNumberFormat="1" applyFont="1" applyFill="1" applyBorder="1" applyProtection="1">
      <protection locked="0"/>
    </xf>
    <xf numFmtId="1" fontId="8" fillId="5" borderId="1099" xfId="1" applyNumberFormat="1" applyFont="1" applyFill="1" applyBorder="1" applyProtection="1">
      <protection locked="0"/>
    </xf>
    <xf numFmtId="1" fontId="8" fillId="0" borderId="1071" xfId="0" applyNumberFormat="1" applyFont="1" applyBorder="1"/>
    <xf numFmtId="1" fontId="6" fillId="0" borderId="1103" xfId="1" applyNumberFormat="1" applyFont="1" applyBorder="1"/>
    <xf numFmtId="1" fontId="8" fillId="5" borderId="1099" xfId="1" applyNumberFormat="1" applyFont="1" applyFill="1" applyBorder="1" applyAlignment="1" applyProtection="1">
      <alignment horizontal="right"/>
      <protection locked="0"/>
    </xf>
    <xf numFmtId="1" fontId="8" fillId="5" borderId="1104" xfId="1" applyNumberFormat="1" applyFont="1" applyFill="1" applyBorder="1" applyProtection="1">
      <protection locked="0"/>
    </xf>
    <xf numFmtId="1" fontId="8" fillId="5" borderId="1105" xfId="1" applyNumberFormat="1" applyFont="1" applyFill="1" applyBorder="1" applyProtection="1">
      <protection locked="0"/>
    </xf>
    <xf numFmtId="1" fontId="8" fillId="0" borderId="1095" xfId="0" applyNumberFormat="1" applyFont="1" applyBorder="1" applyAlignment="1">
      <alignment horizontal="center" vertical="center"/>
    </xf>
    <xf numFmtId="1" fontId="8" fillId="0" borderId="1108" xfId="0" applyNumberFormat="1" applyFont="1" applyBorder="1" applyAlignment="1">
      <alignment horizontal="center" vertical="center" wrapText="1"/>
    </xf>
    <xf numFmtId="1" fontId="8" fillId="13" borderId="1099" xfId="1" applyNumberFormat="1" applyFont="1" applyFill="1" applyBorder="1"/>
    <xf numFmtId="1" fontId="8" fillId="3" borderId="1096" xfId="0" applyNumberFormat="1" applyFont="1" applyFill="1" applyBorder="1" applyAlignment="1">
      <alignment horizontal="center" vertical="center" wrapText="1"/>
    </xf>
    <xf numFmtId="2" fontId="8" fillId="3" borderId="1096" xfId="0" applyNumberFormat="1" applyFont="1" applyFill="1" applyBorder="1" applyAlignment="1">
      <alignment horizontal="right" vertical="center"/>
    </xf>
    <xf numFmtId="2" fontId="8" fillId="2" borderId="1122" xfId="2" applyNumberFormat="1" applyFont="1" applyBorder="1" applyAlignment="1" applyProtection="1">
      <alignment horizontal="right" vertical="center"/>
      <protection locked="0"/>
    </xf>
    <xf numFmtId="1" fontId="8" fillId="3" borderId="1106" xfId="0" applyNumberFormat="1" applyFont="1" applyFill="1" applyBorder="1" applyAlignment="1">
      <alignment horizontal="left" vertical="center"/>
    </xf>
    <xf numFmtId="2" fontId="8" fillId="3" borderId="1123" xfId="0" applyNumberFormat="1" applyFont="1" applyFill="1" applyBorder="1" applyAlignment="1">
      <alignment horizontal="right" vertical="center"/>
    </xf>
    <xf numFmtId="2" fontId="8" fillId="2" borderId="1124" xfId="2" applyNumberFormat="1" applyFont="1" applyBorder="1" applyAlignment="1" applyProtection="1">
      <alignment horizontal="right" vertical="center"/>
      <protection locked="0"/>
    </xf>
    <xf numFmtId="2" fontId="8" fillId="2" borderId="1125" xfId="2" applyNumberFormat="1" applyFont="1" applyBorder="1" applyAlignment="1" applyProtection="1">
      <alignment horizontal="right" vertical="center"/>
      <protection locked="0"/>
    </xf>
    <xf numFmtId="2" fontId="8" fillId="2" borderId="1126" xfId="2" applyNumberFormat="1" applyFont="1" applyBorder="1" applyAlignment="1" applyProtection="1">
      <alignment horizontal="right" vertical="center"/>
      <protection locked="0"/>
    </xf>
    <xf numFmtId="2" fontId="8" fillId="3" borderId="1107" xfId="0" applyNumberFormat="1" applyFont="1" applyFill="1" applyBorder="1" applyAlignment="1">
      <alignment horizontal="right" vertical="center"/>
    </xf>
    <xf numFmtId="1" fontId="8" fillId="4" borderId="1106" xfId="0" applyNumberFormat="1" applyFont="1" applyFill="1" applyBorder="1" applyAlignment="1">
      <alignment horizontal="left" vertical="center"/>
    </xf>
    <xf numFmtId="2" fontId="8" fillId="2" borderId="1127" xfId="2" applyNumberFormat="1" applyFont="1" applyBorder="1" applyAlignment="1" applyProtection="1">
      <alignment horizontal="right" vertical="center"/>
      <protection locked="0"/>
    </xf>
    <xf numFmtId="2" fontId="8" fillId="2" borderId="1128" xfId="2" applyNumberFormat="1" applyFont="1" applyBorder="1" applyAlignment="1" applyProtection="1">
      <alignment horizontal="right" vertical="center"/>
      <protection locked="0"/>
    </xf>
    <xf numFmtId="2" fontId="8" fillId="2" borderId="1129" xfId="2" applyNumberFormat="1" applyFont="1" applyBorder="1" applyAlignment="1" applyProtection="1">
      <alignment horizontal="right" vertical="center"/>
      <protection locked="0"/>
    </xf>
    <xf numFmtId="1" fontId="8" fillId="2" borderId="1130" xfId="2" applyNumberFormat="1" applyFont="1" applyBorder="1" applyAlignment="1" applyProtection="1">
      <alignment horizontal="right" vertical="center"/>
      <protection locked="0"/>
    </xf>
    <xf numFmtId="2" fontId="8" fillId="2" borderId="1131" xfId="2" applyNumberFormat="1" applyFont="1" applyBorder="1" applyAlignment="1" applyProtection="1">
      <alignment horizontal="right" vertical="center"/>
      <protection locked="0"/>
    </xf>
    <xf numFmtId="2" fontId="8" fillId="2" borderId="1132" xfId="2" applyNumberFormat="1" applyFont="1" applyBorder="1" applyAlignment="1" applyProtection="1">
      <alignment horizontal="right" vertical="center"/>
      <protection locked="0"/>
    </xf>
    <xf numFmtId="2" fontId="8" fillId="3" borderId="1100" xfId="0" applyNumberFormat="1" applyFont="1" applyFill="1" applyBorder="1" applyAlignment="1">
      <alignment horizontal="right" vertical="center"/>
    </xf>
    <xf numFmtId="2" fontId="8" fillId="2" borderId="1133" xfId="2" applyNumberFormat="1" applyFont="1" applyBorder="1" applyAlignment="1" applyProtection="1">
      <alignment horizontal="right" vertical="center"/>
      <protection locked="0"/>
    </xf>
    <xf numFmtId="2" fontId="8" fillId="2" borderId="1134" xfId="2" applyNumberFormat="1" applyFont="1" applyBorder="1" applyAlignment="1" applyProtection="1">
      <alignment horizontal="right" vertical="center"/>
      <protection locked="0"/>
    </xf>
    <xf numFmtId="2" fontId="8" fillId="2" borderId="1135" xfId="2" applyNumberFormat="1" applyFont="1" applyBorder="1" applyAlignment="1" applyProtection="1">
      <alignment horizontal="right" vertical="center"/>
      <protection locked="0"/>
    </xf>
    <xf numFmtId="2" fontId="8" fillId="2" borderId="1136" xfId="2" applyNumberFormat="1" applyFont="1" applyBorder="1" applyAlignment="1" applyProtection="1">
      <alignment horizontal="right" vertical="center"/>
      <protection locked="0"/>
    </xf>
    <xf numFmtId="1" fontId="6" fillId="0" borderId="1137" xfId="1" applyNumberFormat="1" applyFont="1" applyBorder="1" applyProtection="1">
      <protection hidden="1"/>
    </xf>
    <xf numFmtId="1" fontId="8" fillId="0" borderId="1138" xfId="1" applyNumberFormat="1" applyFont="1" applyBorder="1" applyAlignment="1">
      <alignment horizontal="center" vertical="center" wrapText="1"/>
    </xf>
    <xf numFmtId="1" fontId="8" fillId="0" borderId="1139" xfId="1" applyNumberFormat="1" applyFont="1" applyBorder="1" applyAlignment="1">
      <alignment horizontal="center" vertical="center" wrapText="1"/>
    </xf>
    <xf numFmtId="1" fontId="8" fillId="0" borderId="1140" xfId="1" applyNumberFormat="1" applyFont="1" applyBorder="1" applyAlignment="1">
      <alignment horizontal="center" vertical="center" wrapText="1"/>
    </xf>
    <xf numFmtId="1" fontId="8" fillId="0" borderId="1141" xfId="1" applyNumberFormat="1" applyFont="1" applyBorder="1" applyAlignment="1">
      <alignment horizontal="center" vertical="center" wrapText="1"/>
    </xf>
    <xf numFmtId="1" fontId="8" fillId="0" borderId="1142" xfId="1" applyNumberFormat="1" applyFont="1" applyBorder="1"/>
    <xf numFmtId="1" fontId="8" fillId="0" borderId="1143" xfId="1" applyNumberFormat="1" applyFont="1" applyBorder="1"/>
    <xf numFmtId="1" fontId="8" fillId="5" borderId="1144" xfId="1" applyNumberFormat="1" applyFont="1" applyFill="1" applyBorder="1" applyProtection="1">
      <protection locked="0"/>
    </xf>
    <xf numFmtId="1" fontId="8" fillId="5" borderId="1145" xfId="1" applyNumberFormat="1" applyFont="1" applyFill="1" applyBorder="1" applyProtection="1">
      <protection locked="0"/>
    </xf>
    <xf numFmtId="1" fontId="6" fillId="0" borderId="1146" xfId="1" applyNumberFormat="1" applyFont="1" applyBorder="1"/>
    <xf numFmtId="1" fontId="6" fillId="0" borderId="1147" xfId="1" applyNumberFormat="1" applyFont="1" applyBorder="1"/>
    <xf numFmtId="1" fontId="8" fillId="0" borderId="1148" xfId="1" applyNumberFormat="1" applyFont="1" applyBorder="1" applyAlignment="1">
      <alignment horizontal="center" vertical="center" wrapText="1"/>
    </xf>
    <xf numFmtId="1" fontId="8" fillId="0" borderId="1149" xfId="1" applyNumberFormat="1" applyFont="1" applyBorder="1" applyAlignment="1">
      <alignment horizontal="center" vertical="center" wrapText="1"/>
    </xf>
    <xf numFmtId="1" fontId="8" fillId="0" borderId="1150" xfId="1" applyNumberFormat="1" applyFont="1" applyBorder="1" applyAlignment="1">
      <alignment horizontal="center" vertical="center" wrapText="1"/>
    </xf>
    <xf numFmtId="1" fontId="8" fillId="0" borderId="1151" xfId="1" applyNumberFormat="1" applyFont="1" applyBorder="1"/>
    <xf numFmtId="1" fontId="8" fillId="5" borderId="1153" xfId="1" applyNumberFormat="1" applyFont="1" applyFill="1" applyBorder="1" applyAlignment="1" applyProtection="1">
      <alignment horizontal="right"/>
      <protection locked="0"/>
    </xf>
    <xf numFmtId="1" fontId="8" fillId="5" borderId="1144" xfId="1" applyNumberFormat="1" applyFont="1" applyFill="1" applyBorder="1" applyAlignment="1" applyProtection="1">
      <alignment horizontal="right"/>
      <protection locked="0"/>
    </xf>
    <xf numFmtId="1" fontId="8" fillId="5" borderId="1154" xfId="1" applyNumberFormat="1" applyFont="1" applyFill="1" applyBorder="1" applyAlignment="1" applyProtection="1">
      <alignment horizontal="right"/>
      <protection locked="0"/>
    </xf>
    <xf numFmtId="1" fontId="8" fillId="8" borderId="1099" xfId="1" applyNumberFormat="1" applyFont="1" applyFill="1" applyBorder="1" applyAlignment="1">
      <alignment horizontal="right"/>
    </xf>
    <xf numFmtId="1" fontId="8" fillId="5" borderId="1155" xfId="1" applyNumberFormat="1" applyFont="1" applyFill="1" applyBorder="1" applyAlignment="1" applyProtection="1">
      <alignment horizontal="right"/>
      <protection locked="0"/>
    </xf>
    <xf numFmtId="1" fontId="8" fillId="5" borderId="1156" xfId="1" applyNumberFormat="1" applyFont="1" applyFill="1" applyBorder="1" applyAlignment="1" applyProtection="1">
      <alignment horizontal="right"/>
      <protection locked="0"/>
    </xf>
    <xf numFmtId="1" fontId="8" fillId="5" borderId="1157" xfId="1" applyNumberFormat="1" applyFont="1" applyFill="1" applyBorder="1" applyAlignment="1" applyProtection="1">
      <alignment horizontal="right"/>
      <protection locked="0"/>
    </xf>
    <xf numFmtId="1" fontId="5" fillId="0" borderId="1160" xfId="1" applyNumberFormat="1" applyFont="1" applyBorder="1" applyProtection="1">
      <protection hidden="1"/>
    </xf>
    <xf numFmtId="1" fontId="6" fillId="0" borderId="1160" xfId="1" applyNumberFormat="1" applyFont="1" applyBorder="1" applyProtection="1">
      <protection hidden="1"/>
    </xf>
    <xf numFmtId="1" fontId="5" fillId="4" borderId="1161" xfId="1" applyNumberFormat="1" applyFont="1" applyFill="1" applyBorder="1" applyProtection="1">
      <protection hidden="1"/>
    </xf>
    <xf numFmtId="1" fontId="6" fillId="0" borderId="1161" xfId="1" applyNumberFormat="1" applyFont="1" applyBorder="1" applyProtection="1">
      <protection hidden="1"/>
    </xf>
    <xf numFmtId="1" fontId="5" fillId="0" borderId="1161" xfId="1" applyNumberFormat="1" applyFont="1" applyBorder="1" applyProtection="1">
      <protection hidden="1"/>
    </xf>
    <xf numFmtId="1" fontId="6" fillId="0" borderId="1162" xfId="1" applyNumberFormat="1" applyFont="1" applyBorder="1" applyProtection="1">
      <protection hidden="1"/>
    </xf>
    <xf numFmtId="1" fontId="8" fillId="0" borderId="1163" xfId="1" applyNumberFormat="1" applyFont="1" applyBorder="1" applyAlignment="1">
      <alignment horizontal="center" vertical="center" wrapText="1"/>
    </xf>
    <xf numFmtId="1" fontId="8" fillId="0" borderId="1159" xfId="1" applyNumberFormat="1" applyFont="1" applyBorder="1" applyAlignment="1">
      <alignment horizontal="center" vertical="center" wrapText="1"/>
    </xf>
    <xf numFmtId="1" fontId="8" fillId="5" borderId="1164" xfId="1" applyNumberFormat="1" applyFont="1" applyFill="1" applyBorder="1" applyProtection="1">
      <protection locked="0"/>
    </xf>
    <xf numFmtId="0" fontId="8" fillId="0" borderId="1165" xfId="0" applyFont="1" applyBorder="1" applyAlignment="1">
      <alignment vertical="center" wrapText="1"/>
    </xf>
    <xf numFmtId="1" fontId="8" fillId="0" borderId="1165" xfId="0" applyNumberFormat="1" applyFont="1" applyBorder="1" applyAlignment="1">
      <alignment horizontal="right" vertical="center"/>
    </xf>
    <xf numFmtId="1" fontId="8" fillId="5" borderId="1166" xfId="0" applyNumberFormat="1" applyFont="1" applyFill="1" applyBorder="1" applyProtection="1">
      <protection locked="0"/>
    </xf>
    <xf numFmtId="1" fontId="8" fillId="5" borderId="1167" xfId="0" applyNumberFormat="1" applyFont="1" applyFill="1" applyBorder="1" applyProtection="1">
      <protection locked="0"/>
    </xf>
    <xf numFmtId="1" fontId="8" fillId="5" borderId="1168" xfId="0" applyNumberFormat="1" applyFont="1" applyFill="1" applyBorder="1" applyProtection="1">
      <protection locked="0"/>
    </xf>
    <xf numFmtId="1" fontId="8" fillId="5" borderId="1169" xfId="0" applyNumberFormat="1" applyFont="1" applyFill="1" applyBorder="1" applyProtection="1">
      <protection locked="0"/>
    </xf>
    <xf numFmtId="1" fontId="8" fillId="5" borderId="1170" xfId="0" applyNumberFormat="1" applyFont="1" applyFill="1" applyBorder="1" applyProtection="1">
      <protection locked="0"/>
    </xf>
    <xf numFmtId="1" fontId="8" fillId="0" borderId="1166" xfId="0" applyNumberFormat="1" applyFont="1" applyBorder="1"/>
    <xf numFmtId="1" fontId="8" fillId="4" borderId="1165" xfId="0" applyNumberFormat="1" applyFont="1" applyFill="1" applyBorder="1"/>
    <xf numFmtId="1" fontId="8" fillId="5" borderId="1171" xfId="0" applyNumberFormat="1" applyFont="1" applyFill="1" applyBorder="1" applyProtection="1">
      <protection locked="0"/>
    </xf>
    <xf numFmtId="1" fontId="8" fillId="5" borderId="1172" xfId="0" applyNumberFormat="1" applyFont="1" applyFill="1" applyBorder="1" applyProtection="1">
      <protection locked="0"/>
    </xf>
    <xf numFmtId="1" fontId="8" fillId="5" borderId="1173" xfId="0" applyNumberFormat="1" applyFont="1" applyFill="1" applyBorder="1" applyProtection="1">
      <protection locked="0"/>
    </xf>
    <xf numFmtId="1" fontId="8" fillId="5" borderId="1165" xfId="0" applyNumberFormat="1" applyFont="1" applyFill="1" applyBorder="1" applyProtection="1">
      <protection locked="0"/>
    </xf>
    <xf numFmtId="1" fontId="8" fillId="5" borderId="1174" xfId="0" applyNumberFormat="1" applyFont="1" applyFill="1" applyBorder="1" applyProtection="1">
      <protection locked="0"/>
    </xf>
    <xf numFmtId="1" fontId="8" fillId="0" borderId="1169" xfId="0" applyNumberFormat="1" applyFont="1" applyBorder="1"/>
    <xf numFmtId="1" fontId="8" fillId="5" borderId="1175" xfId="0" applyNumberFormat="1" applyFont="1" applyFill="1" applyBorder="1" applyProtection="1">
      <protection locked="0"/>
    </xf>
    <xf numFmtId="1" fontId="8" fillId="0" borderId="1158" xfId="0" applyNumberFormat="1" applyFont="1" applyBorder="1" applyAlignment="1">
      <alignment horizontal="center"/>
    </xf>
    <xf numFmtId="1" fontId="8" fillId="0" borderId="1159" xfId="0" applyNumberFormat="1" applyFont="1" applyBorder="1"/>
    <xf numFmtId="1" fontId="8" fillId="5" borderId="1176" xfId="0" applyNumberFormat="1" applyFont="1" applyFill="1" applyBorder="1" applyProtection="1">
      <protection locked="0"/>
    </xf>
    <xf numFmtId="1" fontId="8" fillId="5" borderId="1177" xfId="0" applyNumberFormat="1" applyFont="1" applyFill="1" applyBorder="1" applyProtection="1">
      <protection locked="0"/>
    </xf>
    <xf numFmtId="1" fontId="8" fillId="5" borderId="1178" xfId="0" applyNumberFormat="1" applyFont="1" applyFill="1" applyBorder="1" applyProtection="1">
      <protection locked="0"/>
    </xf>
    <xf numFmtId="1" fontId="8" fillId="5" borderId="1179" xfId="0" applyNumberFormat="1" applyFont="1" applyFill="1" applyBorder="1" applyProtection="1">
      <protection locked="0"/>
    </xf>
    <xf numFmtId="1" fontId="8" fillId="5" borderId="1180" xfId="0" applyNumberFormat="1" applyFont="1" applyFill="1" applyBorder="1" applyProtection="1">
      <protection locked="0"/>
    </xf>
    <xf numFmtId="1" fontId="8" fillId="5" borderId="1181" xfId="0" applyNumberFormat="1" applyFont="1" applyFill="1" applyBorder="1" applyProtection="1">
      <protection locked="0"/>
    </xf>
    <xf numFmtId="1" fontId="6" fillId="0" borderId="1182" xfId="1" applyNumberFormat="1" applyFont="1" applyBorder="1"/>
    <xf numFmtId="1" fontId="8" fillId="0" borderId="1159" xfId="3" applyNumberFormat="1" applyFont="1" applyBorder="1" applyAlignment="1">
      <alignment horizontal="center" vertical="center"/>
    </xf>
    <xf numFmtId="1" fontId="8" fillId="5" borderId="1159" xfId="1" applyNumberFormat="1" applyFont="1" applyFill="1" applyBorder="1" applyAlignment="1" applyProtection="1">
      <alignment horizontal="right"/>
      <protection locked="0"/>
    </xf>
    <xf numFmtId="1" fontId="8" fillId="5" borderId="1169" xfId="1" applyNumberFormat="1" applyFont="1" applyFill="1" applyBorder="1" applyAlignment="1" applyProtection="1">
      <alignment horizontal="right"/>
      <protection locked="0"/>
    </xf>
    <xf numFmtId="1" fontId="8" fillId="5" borderId="1183" xfId="1" applyNumberFormat="1" applyFont="1" applyFill="1" applyBorder="1" applyAlignment="1" applyProtection="1">
      <alignment horizontal="right"/>
      <protection locked="0"/>
    </xf>
    <xf numFmtId="1" fontId="5" fillId="0" borderId="1184" xfId="1" applyNumberFormat="1" applyFont="1" applyBorder="1" applyProtection="1">
      <protection hidden="1"/>
    </xf>
    <xf numFmtId="1" fontId="6" fillId="0" borderId="1184" xfId="1" applyNumberFormat="1" applyFont="1" applyBorder="1" applyProtection="1">
      <protection hidden="1"/>
    </xf>
    <xf numFmtId="1" fontId="6" fillId="0" borderId="1185" xfId="1" applyNumberFormat="1" applyFont="1" applyBorder="1" applyProtection="1">
      <protection hidden="1"/>
    </xf>
    <xf numFmtId="1" fontId="6" fillId="0" borderId="1186" xfId="1" applyNumberFormat="1" applyFont="1" applyBorder="1"/>
    <xf numFmtId="1" fontId="8" fillId="0" borderId="1163" xfId="1" applyNumberFormat="1" applyFont="1" applyBorder="1" applyAlignment="1">
      <alignment horizontal="right"/>
    </xf>
    <xf numFmtId="1" fontId="8" fillId="0" borderId="1159" xfId="1" applyNumberFormat="1" applyFont="1" applyBorder="1" applyAlignment="1">
      <alignment horizontal="right"/>
    </xf>
    <xf numFmtId="1" fontId="8" fillId="0" borderId="1187" xfId="1" applyNumberFormat="1" applyFont="1" applyBorder="1" applyAlignment="1">
      <alignment horizontal="center" vertical="center" wrapText="1"/>
    </xf>
    <xf numFmtId="1" fontId="8" fillId="0" borderId="1188" xfId="1" applyNumberFormat="1" applyFont="1" applyBorder="1" applyAlignment="1">
      <alignment wrapText="1"/>
    </xf>
    <xf numFmtId="1" fontId="8" fillId="0" borderId="1188" xfId="1" applyNumberFormat="1" applyFont="1" applyBorder="1"/>
    <xf numFmtId="1" fontId="8" fillId="5" borderId="1189" xfId="1" applyNumberFormat="1" applyFont="1" applyFill="1" applyBorder="1" applyProtection="1">
      <protection locked="0"/>
    </xf>
    <xf numFmtId="1" fontId="8" fillId="5" borderId="1190" xfId="1" applyNumberFormat="1" applyFont="1" applyFill="1" applyBorder="1" applyProtection="1">
      <protection locked="0"/>
    </xf>
    <xf numFmtId="1" fontId="8" fillId="5" borderId="1191" xfId="1" applyNumberFormat="1" applyFont="1" applyFill="1" applyBorder="1" applyProtection="1">
      <protection locked="0"/>
    </xf>
    <xf numFmtId="1" fontId="8" fillId="5" borderId="1192" xfId="1" applyNumberFormat="1" applyFont="1" applyFill="1" applyBorder="1" applyProtection="1">
      <protection locked="0"/>
    </xf>
    <xf numFmtId="1" fontId="8" fillId="0" borderId="1187" xfId="1" applyNumberFormat="1" applyFont="1" applyBorder="1"/>
    <xf numFmtId="1" fontId="8" fillId="0" borderId="1163" xfId="1" applyNumberFormat="1" applyFont="1" applyBorder="1"/>
    <xf numFmtId="1" fontId="8" fillId="0" borderId="804" xfId="0" applyNumberFormat="1" applyFont="1" applyBorder="1" applyAlignment="1">
      <alignment horizontal="center" vertical="center"/>
    </xf>
    <xf numFmtId="1" fontId="8" fillId="12" borderId="1191" xfId="0" applyNumberFormat="1" applyFont="1" applyFill="1" applyBorder="1"/>
    <xf numFmtId="1" fontId="8" fillId="5" borderId="1193" xfId="0" applyNumberFormat="1" applyFont="1" applyFill="1" applyBorder="1" applyProtection="1">
      <protection locked="0"/>
    </xf>
    <xf numFmtId="1" fontId="8" fillId="5" borderId="1194" xfId="0" applyNumberFormat="1" applyFont="1" applyFill="1" applyBorder="1" applyProtection="1">
      <protection locked="0"/>
    </xf>
    <xf numFmtId="1" fontId="8" fillId="12" borderId="1195" xfId="0" applyNumberFormat="1" applyFont="1" applyFill="1" applyBorder="1"/>
    <xf numFmtId="1" fontId="8" fillId="5" borderId="1192" xfId="0" applyNumberFormat="1" applyFont="1" applyFill="1" applyBorder="1" applyProtection="1">
      <protection locked="0"/>
    </xf>
    <xf numFmtId="2" fontId="8" fillId="4" borderId="1163" xfId="0" applyNumberFormat="1" applyFont="1" applyFill="1" applyBorder="1" applyAlignment="1">
      <alignment horizontal="center" vertical="center" wrapText="1"/>
    </xf>
    <xf numFmtId="2" fontId="8" fillId="0" borderId="1163" xfId="0" applyNumberFormat="1" applyFont="1" applyBorder="1"/>
    <xf numFmtId="2" fontId="8" fillId="5" borderId="1194" xfId="0" applyNumberFormat="1" applyFont="1" applyFill="1" applyBorder="1" applyProtection="1">
      <protection locked="0"/>
    </xf>
    <xf numFmtId="2" fontId="8" fillId="5" borderId="1192" xfId="0" applyNumberFormat="1" applyFont="1" applyFill="1" applyBorder="1" applyProtection="1">
      <protection locked="0"/>
    </xf>
    <xf numFmtId="2" fontId="8" fillId="5" borderId="1192" xfId="1" applyNumberFormat="1" applyFont="1" applyFill="1" applyBorder="1" applyAlignment="1" applyProtection="1">
      <alignment horizontal="right"/>
      <protection locked="0"/>
    </xf>
    <xf numFmtId="1" fontId="8" fillId="4" borderId="1163" xfId="1" applyNumberFormat="1" applyFont="1" applyFill="1" applyBorder="1" applyAlignment="1">
      <alignment horizontal="center" vertical="center" wrapText="1"/>
    </xf>
    <xf numFmtId="1" fontId="8" fillId="4" borderId="1159" xfId="1" applyNumberFormat="1" applyFont="1" applyFill="1" applyBorder="1" applyAlignment="1">
      <alignment horizontal="center" vertical="center" wrapText="1"/>
    </xf>
    <xf numFmtId="1" fontId="8" fillId="5" borderId="1196" xfId="1" applyNumberFormat="1" applyFont="1" applyFill="1" applyBorder="1" applyProtection="1">
      <protection locked="0"/>
    </xf>
    <xf numFmtId="1" fontId="8" fillId="4" borderId="1159" xfId="1" applyNumberFormat="1" applyFont="1" applyFill="1" applyBorder="1" applyAlignment="1">
      <alignment horizontal="right"/>
    </xf>
    <xf numFmtId="1" fontId="8" fillId="0" borderId="1188" xfId="0" applyNumberFormat="1" applyFont="1" applyBorder="1"/>
    <xf numFmtId="1" fontId="8" fillId="5" borderId="1197" xfId="1" applyNumberFormat="1" applyFont="1" applyFill="1" applyBorder="1" applyProtection="1">
      <protection locked="0"/>
    </xf>
    <xf numFmtId="1" fontId="8" fillId="5" borderId="1198" xfId="1" applyNumberFormat="1" applyFont="1" applyFill="1" applyBorder="1" applyProtection="1">
      <protection locked="0"/>
    </xf>
    <xf numFmtId="1" fontId="8" fillId="5" borderId="1199" xfId="1" applyNumberFormat="1" applyFont="1" applyFill="1" applyBorder="1" applyProtection="1">
      <protection locked="0"/>
    </xf>
    <xf numFmtId="1" fontId="8" fillId="5" borderId="1200" xfId="1" applyNumberFormat="1" applyFont="1" applyFill="1" applyBorder="1" applyProtection="1">
      <protection locked="0"/>
    </xf>
    <xf numFmtId="1" fontId="8" fillId="13" borderId="1200" xfId="1" applyNumberFormat="1" applyFont="1" applyFill="1" applyBorder="1"/>
    <xf numFmtId="1" fontId="8" fillId="5" borderId="1201" xfId="1" applyNumberFormat="1" applyFont="1" applyFill="1" applyBorder="1" applyProtection="1">
      <protection locked="0"/>
    </xf>
    <xf numFmtId="1" fontId="8" fillId="4" borderId="1187" xfId="1" applyNumberFormat="1" applyFont="1" applyFill="1" applyBorder="1" applyAlignment="1">
      <alignment horizontal="right"/>
    </xf>
    <xf numFmtId="1" fontId="8" fillId="4" borderId="1159" xfId="1" applyNumberFormat="1" applyFont="1" applyFill="1" applyBorder="1" applyAlignment="1">
      <alignment horizontal="center"/>
    </xf>
    <xf numFmtId="1" fontId="8" fillId="3" borderId="1159" xfId="0" applyNumberFormat="1" applyFont="1" applyFill="1" applyBorder="1" applyAlignment="1">
      <alignment horizontal="center" vertical="center" wrapText="1"/>
    </xf>
    <xf numFmtId="1" fontId="8" fillId="3" borderId="1187" xfId="0" applyNumberFormat="1" applyFont="1" applyFill="1" applyBorder="1" applyAlignment="1">
      <alignment horizontal="center" vertical="center" wrapText="1"/>
    </xf>
    <xf numFmtId="1" fontId="8" fillId="3" borderId="1163" xfId="0" applyNumberFormat="1" applyFont="1" applyFill="1" applyBorder="1" applyAlignment="1">
      <alignment horizontal="center" vertical="center" wrapText="1"/>
    </xf>
    <xf numFmtId="2" fontId="8" fillId="3" borderId="1163" xfId="0" applyNumberFormat="1" applyFont="1" applyFill="1" applyBorder="1" applyAlignment="1">
      <alignment horizontal="right" vertical="center"/>
    </xf>
    <xf numFmtId="2" fontId="8" fillId="3" borderId="1159" xfId="0" applyNumberFormat="1" applyFont="1" applyFill="1" applyBorder="1" applyAlignment="1">
      <alignment horizontal="right" vertical="center"/>
    </xf>
    <xf numFmtId="2" fontId="8" fillId="3" borderId="1187" xfId="0" applyNumberFormat="1" applyFont="1" applyFill="1" applyBorder="1" applyAlignment="1">
      <alignment horizontal="right" vertical="center"/>
    </xf>
    <xf numFmtId="2" fontId="8" fillId="2" borderId="1202" xfId="2" applyNumberFormat="1" applyFont="1" applyBorder="1" applyAlignment="1" applyProtection="1">
      <alignment horizontal="right" vertical="center"/>
      <protection locked="0"/>
    </xf>
    <xf numFmtId="1" fontId="8" fillId="3" borderId="1188" xfId="0" applyNumberFormat="1" applyFont="1" applyFill="1" applyBorder="1" applyAlignment="1">
      <alignment horizontal="left" vertical="center"/>
    </xf>
    <xf numFmtId="2" fontId="8" fillId="3" borderId="1203" xfId="0" applyNumberFormat="1" applyFont="1" applyFill="1" applyBorder="1" applyAlignment="1">
      <alignment horizontal="right" vertical="center"/>
    </xf>
    <xf numFmtId="2" fontId="8" fillId="3" borderId="1190" xfId="0" applyNumberFormat="1" applyFont="1" applyFill="1" applyBorder="1" applyAlignment="1">
      <alignment horizontal="right" vertical="center"/>
    </xf>
    <xf numFmtId="1" fontId="8" fillId="4" borderId="1188" xfId="0" applyNumberFormat="1" applyFont="1" applyFill="1" applyBorder="1" applyAlignment="1">
      <alignment horizontal="left" vertical="center"/>
    </xf>
    <xf numFmtId="2" fontId="8" fillId="3" borderId="1193" xfId="0" applyNumberFormat="1" applyFont="1" applyFill="1" applyBorder="1" applyAlignment="1">
      <alignment horizontal="right" vertical="center"/>
    </xf>
    <xf numFmtId="1" fontId="6" fillId="0" borderId="1204" xfId="1" applyNumberFormat="1" applyFont="1" applyBorder="1" applyProtection="1">
      <protection hidden="1"/>
    </xf>
    <xf numFmtId="1" fontId="8" fillId="0" borderId="1205" xfId="1" applyNumberFormat="1" applyFont="1" applyBorder="1"/>
    <xf numFmtId="1" fontId="8" fillId="0" borderId="1206" xfId="1" applyNumberFormat="1" applyFont="1" applyBorder="1"/>
    <xf numFmtId="1" fontId="8" fillId="5" borderId="1207" xfId="1" applyNumberFormat="1" applyFont="1" applyFill="1" applyBorder="1" applyProtection="1">
      <protection locked="0"/>
    </xf>
    <xf numFmtId="1" fontId="8" fillId="5" borderId="1208" xfId="1" applyNumberFormat="1" applyFont="1" applyFill="1" applyBorder="1" applyProtection="1">
      <protection locked="0"/>
    </xf>
    <xf numFmtId="1" fontId="6" fillId="0" borderId="1209" xfId="1" applyNumberFormat="1" applyFont="1" applyBorder="1"/>
    <xf numFmtId="1" fontId="6" fillId="0" borderId="1210" xfId="1" applyNumberFormat="1" applyFont="1" applyBorder="1"/>
    <xf numFmtId="1" fontId="6" fillId="0" borderId="1211" xfId="1" applyNumberFormat="1" applyFont="1" applyBorder="1"/>
    <xf numFmtId="1" fontId="8" fillId="5" borderId="1213" xfId="1" applyNumberFormat="1" applyFont="1" applyFill="1" applyBorder="1" applyAlignment="1" applyProtection="1">
      <alignment horizontal="right"/>
      <protection locked="0"/>
    </xf>
    <xf numFmtId="1" fontId="8" fillId="5" borderId="1207" xfId="1" applyNumberFormat="1" applyFont="1" applyFill="1" applyBorder="1" applyAlignment="1" applyProtection="1">
      <alignment horizontal="right"/>
      <protection locked="0"/>
    </xf>
    <xf numFmtId="1" fontId="8" fillId="5" borderId="1214" xfId="1" applyNumberFormat="1" applyFont="1" applyFill="1" applyBorder="1" applyAlignment="1" applyProtection="1">
      <alignment horizontal="right"/>
      <protection locked="0"/>
    </xf>
    <xf numFmtId="1" fontId="8" fillId="5" borderId="1215" xfId="1" applyNumberFormat="1" applyFont="1" applyFill="1" applyBorder="1" applyAlignment="1" applyProtection="1">
      <alignment horizontal="right"/>
      <protection locked="0"/>
    </xf>
    <xf numFmtId="1" fontId="8" fillId="5" borderId="1216" xfId="1" applyNumberFormat="1" applyFont="1" applyFill="1" applyBorder="1" applyAlignment="1" applyProtection="1">
      <alignment horizontal="right"/>
      <protection locked="0"/>
    </xf>
    <xf numFmtId="1" fontId="8" fillId="5" borderId="1217" xfId="1" applyNumberFormat="1" applyFont="1" applyFill="1" applyBorder="1" applyAlignment="1" applyProtection="1">
      <alignment horizontal="right"/>
      <protection locked="0"/>
    </xf>
    <xf numFmtId="1" fontId="5" fillId="0" borderId="1218" xfId="1" applyNumberFormat="1" applyFont="1" applyBorder="1" applyProtection="1">
      <protection hidden="1"/>
    </xf>
    <xf numFmtId="1" fontId="6" fillId="0" borderId="1218" xfId="1" applyNumberFormat="1" applyFont="1" applyBorder="1" applyProtection="1">
      <protection hidden="1"/>
    </xf>
    <xf numFmtId="1" fontId="6" fillId="0" borderId="1219" xfId="1" applyNumberFormat="1" applyFont="1" applyBorder="1" applyProtection="1">
      <protection hidden="1"/>
    </xf>
    <xf numFmtId="0" fontId="8" fillId="0" borderId="1220" xfId="0" applyFont="1" applyBorder="1" applyAlignment="1">
      <alignment vertical="center" wrapText="1"/>
    </xf>
    <xf numFmtId="1" fontId="8" fillId="0" borderId="1220" xfId="0" applyNumberFormat="1" applyFont="1" applyBorder="1" applyAlignment="1">
      <alignment horizontal="right" vertical="center"/>
    </xf>
    <xf numFmtId="1" fontId="8" fillId="5" borderId="1221" xfId="0" applyNumberFormat="1" applyFont="1" applyFill="1" applyBorder="1" applyProtection="1">
      <protection locked="0"/>
    </xf>
    <xf numFmtId="1" fontId="8" fillId="5" borderId="1222" xfId="0" applyNumberFormat="1" applyFont="1" applyFill="1" applyBorder="1" applyProtection="1">
      <protection locked="0"/>
    </xf>
    <xf numFmtId="1" fontId="8" fillId="5" borderId="1223" xfId="0" applyNumberFormat="1" applyFont="1" applyFill="1" applyBorder="1" applyProtection="1">
      <protection locked="0"/>
    </xf>
    <xf numFmtId="1" fontId="8" fillId="5" borderId="1224" xfId="0" applyNumberFormat="1" applyFont="1" applyFill="1" applyBorder="1" applyProtection="1">
      <protection locked="0"/>
    </xf>
    <xf numFmtId="1" fontId="8" fillId="5" borderId="1225" xfId="0" applyNumberFormat="1" applyFont="1" applyFill="1" applyBorder="1" applyProtection="1">
      <protection locked="0"/>
    </xf>
    <xf numFmtId="1" fontId="8" fillId="0" borderId="1221" xfId="0" applyNumberFormat="1" applyFont="1" applyBorder="1"/>
    <xf numFmtId="1" fontId="8" fillId="4" borderId="1220" xfId="0" applyNumberFormat="1" applyFont="1" applyFill="1" applyBorder="1"/>
    <xf numFmtId="1" fontId="8" fillId="5" borderId="1226" xfId="0" applyNumberFormat="1" applyFont="1" applyFill="1" applyBorder="1" applyProtection="1">
      <protection locked="0"/>
    </xf>
    <xf numFmtId="1" fontId="8" fillId="5" borderId="1227" xfId="0" applyNumberFormat="1" applyFont="1" applyFill="1" applyBorder="1" applyProtection="1">
      <protection locked="0"/>
    </xf>
    <xf numFmtId="1" fontId="8" fillId="5" borderId="1228" xfId="0" applyNumberFormat="1" applyFont="1" applyFill="1" applyBorder="1" applyProtection="1">
      <protection locked="0"/>
    </xf>
    <xf numFmtId="1" fontId="8" fillId="5" borderId="1220" xfId="0" applyNumberFormat="1" applyFont="1" applyFill="1" applyBorder="1" applyProtection="1">
      <protection locked="0"/>
    </xf>
    <xf numFmtId="1" fontId="8" fillId="5" borderId="1229" xfId="0" applyNumberFormat="1" applyFont="1" applyFill="1" applyBorder="1" applyProtection="1">
      <protection locked="0"/>
    </xf>
    <xf numFmtId="1" fontId="8" fillId="0" borderId="1224" xfId="0" applyNumberFormat="1" applyFont="1" applyBorder="1"/>
    <xf numFmtId="1" fontId="8" fillId="5" borderId="1230" xfId="0" applyNumberFormat="1" applyFont="1" applyFill="1" applyBorder="1" applyProtection="1">
      <protection locked="0"/>
    </xf>
    <xf numFmtId="1" fontId="8" fillId="0" borderId="1150" xfId="0" applyNumberFormat="1" applyFont="1" applyBorder="1"/>
    <xf numFmtId="1" fontId="8" fillId="5" borderId="1231" xfId="0" applyNumberFormat="1" applyFont="1" applyFill="1" applyBorder="1" applyProtection="1">
      <protection locked="0"/>
    </xf>
    <xf numFmtId="1" fontId="8" fillId="5" borderId="1232" xfId="0" applyNumberFormat="1" applyFont="1" applyFill="1" applyBorder="1" applyProtection="1">
      <protection locked="0"/>
    </xf>
    <xf numFmtId="1" fontId="8" fillId="5" borderId="1233" xfId="0" applyNumberFormat="1" applyFont="1" applyFill="1" applyBorder="1" applyProtection="1">
      <protection locked="0"/>
    </xf>
    <xf numFmtId="1" fontId="8" fillId="5" borderId="1234" xfId="0" applyNumberFormat="1" applyFont="1" applyFill="1" applyBorder="1" applyProtection="1">
      <protection locked="0"/>
    </xf>
    <xf numFmtId="1" fontId="8" fillId="5" borderId="1235" xfId="0" applyNumberFormat="1" applyFont="1" applyFill="1" applyBorder="1" applyProtection="1">
      <protection locked="0"/>
    </xf>
    <xf numFmtId="1" fontId="8" fillId="5" borderId="1236" xfId="0" applyNumberFormat="1" applyFont="1" applyFill="1" applyBorder="1" applyProtection="1">
      <protection locked="0"/>
    </xf>
    <xf numFmtId="1" fontId="6" fillId="0" borderId="1238" xfId="1" applyNumberFormat="1" applyFont="1" applyBorder="1"/>
    <xf numFmtId="1" fontId="8" fillId="0" borderId="1150" xfId="3" applyNumberFormat="1" applyFont="1" applyBorder="1" applyAlignment="1">
      <alignment horizontal="center" vertical="center"/>
    </xf>
    <xf numFmtId="1" fontId="8" fillId="5" borderId="1150" xfId="1" applyNumberFormat="1" applyFont="1" applyFill="1" applyBorder="1" applyAlignment="1" applyProtection="1">
      <alignment horizontal="right"/>
      <protection locked="0"/>
    </xf>
    <xf numFmtId="1" fontId="8" fillId="5" borderId="1164" xfId="1" applyNumberFormat="1" applyFont="1" applyFill="1" applyBorder="1" applyAlignment="1" applyProtection="1">
      <alignment horizontal="right"/>
      <protection locked="0"/>
    </xf>
    <xf numFmtId="1" fontId="8" fillId="5" borderId="1224" xfId="1" applyNumberFormat="1" applyFont="1" applyFill="1" applyBorder="1" applyAlignment="1" applyProtection="1">
      <alignment horizontal="right"/>
      <protection locked="0"/>
    </xf>
    <xf numFmtId="1" fontId="8" fillId="5" borderId="1239" xfId="1" applyNumberFormat="1" applyFont="1" applyFill="1" applyBorder="1" applyAlignment="1" applyProtection="1">
      <alignment horizontal="right"/>
      <protection locked="0"/>
    </xf>
    <xf numFmtId="1" fontId="6" fillId="0" borderId="1240" xfId="1" applyNumberFormat="1" applyFont="1" applyBorder="1" applyProtection="1">
      <protection hidden="1"/>
    </xf>
    <xf numFmtId="1" fontId="6" fillId="0" borderId="1241" xfId="1" applyNumberFormat="1" applyFont="1" applyBorder="1"/>
    <xf numFmtId="1" fontId="8" fillId="5" borderId="1242" xfId="1" applyNumberFormat="1" applyFont="1" applyFill="1" applyBorder="1" applyAlignment="1" applyProtection="1">
      <alignment horizontal="right"/>
      <protection locked="0"/>
    </xf>
    <xf numFmtId="1" fontId="8" fillId="5" borderId="1243" xfId="1" applyNumberFormat="1" applyFont="1" applyFill="1" applyBorder="1" applyAlignment="1" applyProtection="1">
      <alignment horizontal="right"/>
      <protection locked="0"/>
    </xf>
    <xf numFmtId="1" fontId="8" fillId="5" borderId="1242" xfId="1" applyNumberFormat="1" applyFont="1" applyFill="1" applyBorder="1" applyProtection="1">
      <protection locked="0"/>
    </xf>
    <xf numFmtId="1" fontId="8" fillId="5" borderId="1243" xfId="1" applyNumberFormat="1" applyFont="1" applyFill="1" applyBorder="1" applyProtection="1">
      <protection locked="0"/>
    </xf>
    <xf numFmtId="1" fontId="8" fillId="0" borderId="1150" xfId="1" applyNumberFormat="1" applyFont="1" applyBorder="1" applyAlignment="1">
      <alignment horizontal="right"/>
    </xf>
    <xf numFmtId="1" fontId="8" fillId="5" borderId="1244" xfId="1" applyNumberFormat="1" applyFont="1" applyFill="1" applyBorder="1" applyProtection="1">
      <protection locked="0"/>
    </xf>
    <xf numFmtId="1" fontId="8" fillId="5" borderId="1245" xfId="1" applyNumberFormat="1" applyFont="1" applyFill="1" applyBorder="1" applyProtection="1">
      <protection locked="0"/>
    </xf>
    <xf numFmtId="1" fontId="8" fillId="5" borderId="1246" xfId="1" applyNumberFormat="1" applyFont="1" applyFill="1" applyBorder="1" applyProtection="1">
      <protection locked="0"/>
    </xf>
    <xf numFmtId="1" fontId="8" fillId="0" borderId="1220" xfId="1" applyNumberFormat="1" applyFont="1" applyBorder="1" applyAlignment="1">
      <alignment wrapText="1"/>
    </xf>
    <xf numFmtId="1" fontId="8" fillId="0" borderId="1220" xfId="1" applyNumberFormat="1" applyFont="1" applyBorder="1"/>
    <xf numFmtId="1" fontId="8" fillId="5" borderId="1227" xfId="1" applyNumberFormat="1" applyFont="1" applyFill="1" applyBorder="1" applyProtection="1">
      <protection locked="0"/>
    </xf>
    <xf numFmtId="1" fontId="8" fillId="5" borderId="1222" xfId="1" applyNumberFormat="1" applyFont="1" applyFill="1" applyBorder="1" applyProtection="1">
      <protection locked="0"/>
    </xf>
    <xf numFmtId="1" fontId="8" fillId="5" borderId="1247" xfId="1" applyNumberFormat="1" applyFont="1" applyFill="1" applyBorder="1" applyProtection="1">
      <protection locked="0"/>
    </xf>
    <xf numFmtId="1" fontId="8" fillId="5" borderId="1248" xfId="1" applyNumberFormat="1" applyFont="1" applyFill="1" applyBorder="1" applyProtection="1">
      <protection locked="0"/>
    </xf>
    <xf numFmtId="1" fontId="8" fillId="0" borderId="1149" xfId="0" applyNumberFormat="1" applyFont="1" applyBorder="1" applyAlignment="1">
      <alignment horizontal="center" vertical="center"/>
    </xf>
    <xf numFmtId="1" fontId="8" fillId="12" borderId="1247" xfId="0" applyNumberFormat="1" applyFont="1" applyFill="1" applyBorder="1"/>
    <xf numFmtId="1" fontId="8" fillId="5" borderId="1239" xfId="0" applyNumberFormat="1" applyFont="1" applyFill="1" applyBorder="1" applyProtection="1">
      <protection locked="0"/>
    </xf>
    <xf numFmtId="1" fontId="8" fillId="12" borderId="1249" xfId="0" applyNumberFormat="1" applyFont="1" applyFill="1" applyBorder="1"/>
    <xf numFmtId="1" fontId="8" fillId="5" borderId="1248" xfId="0" applyNumberFormat="1" applyFont="1" applyFill="1" applyBorder="1" applyProtection="1">
      <protection locked="0"/>
    </xf>
    <xf numFmtId="2" fontId="8" fillId="5" borderId="1239" xfId="0" applyNumberFormat="1" applyFont="1" applyFill="1" applyBorder="1" applyProtection="1">
      <protection locked="0"/>
    </xf>
    <xf numFmtId="2" fontId="8" fillId="5" borderId="1248" xfId="0" applyNumberFormat="1" applyFont="1" applyFill="1" applyBorder="1" applyProtection="1">
      <protection locked="0"/>
    </xf>
    <xf numFmtId="2" fontId="8" fillId="5" borderId="1248" xfId="1" applyNumberFormat="1" applyFont="1" applyFill="1" applyBorder="1" applyAlignment="1" applyProtection="1">
      <alignment horizontal="right"/>
      <protection locked="0"/>
    </xf>
    <xf numFmtId="1" fontId="8" fillId="4" borderId="1150" xfId="1" applyNumberFormat="1" applyFont="1" applyFill="1" applyBorder="1" applyAlignment="1">
      <alignment horizontal="center" vertical="center" wrapText="1"/>
    </xf>
    <xf numFmtId="1" fontId="8" fillId="5" borderId="1229" xfId="1" applyNumberFormat="1" applyFont="1" applyFill="1" applyBorder="1" applyProtection="1">
      <protection locked="0"/>
    </xf>
    <xf numFmtId="1" fontId="8" fillId="4" borderId="1150" xfId="1" applyNumberFormat="1" applyFont="1" applyFill="1" applyBorder="1" applyAlignment="1">
      <alignment horizontal="right"/>
    </xf>
    <xf numFmtId="1" fontId="8" fillId="0" borderId="1250" xfId="0" applyNumberFormat="1" applyFont="1" applyBorder="1" applyAlignment="1">
      <alignment horizontal="center" vertical="center" wrapText="1"/>
    </xf>
    <xf numFmtId="1" fontId="8" fillId="5" borderId="1251" xfId="1" applyNumberFormat="1" applyFont="1" applyFill="1" applyBorder="1" applyProtection="1">
      <protection locked="0"/>
    </xf>
    <xf numFmtId="1" fontId="8" fillId="13" borderId="1252" xfId="1" applyNumberFormat="1" applyFont="1" applyFill="1" applyBorder="1"/>
    <xf numFmtId="1" fontId="8" fillId="13" borderId="1164" xfId="1" applyNumberFormat="1" applyFont="1" applyFill="1" applyBorder="1"/>
    <xf numFmtId="1" fontId="8" fillId="0" borderId="1220" xfId="0" applyNumberFormat="1" applyFont="1" applyBorder="1"/>
    <xf numFmtId="1" fontId="8" fillId="5" borderId="1253" xfId="1" applyNumberFormat="1" applyFont="1" applyFill="1" applyBorder="1" applyProtection="1">
      <protection locked="0"/>
    </xf>
    <xf numFmtId="1" fontId="8" fillId="5" borderId="1228" xfId="1" applyNumberFormat="1" applyFont="1" applyFill="1" applyBorder="1" applyProtection="1">
      <protection locked="0"/>
    </xf>
    <xf numFmtId="1" fontId="8" fillId="5" borderId="1254" xfId="1" applyNumberFormat="1" applyFont="1" applyFill="1" applyBorder="1" applyProtection="1">
      <protection locked="0"/>
    </xf>
    <xf numFmtId="1" fontId="8" fillId="5" borderId="1255" xfId="1" applyNumberFormat="1" applyFont="1" applyFill="1" applyBorder="1" applyProtection="1">
      <protection locked="0"/>
    </xf>
    <xf numFmtId="1" fontId="8" fillId="13" borderId="1255" xfId="1" applyNumberFormat="1" applyFont="1" applyFill="1" applyBorder="1"/>
    <xf numFmtId="1" fontId="8" fillId="5" borderId="1256" xfId="1" applyNumberFormat="1" applyFont="1" applyFill="1" applyBorder="1" applyProtection="1">
      <protection locked="0"/>
    </xf>
    <xf numFmtId="1" fontId="8" fillId="4" borderId="1150" xfId="1" applyNumberFormat="1" applyFont="1" applyFill="1" applyBorder="1" applyAlignment="1">
      <alignment horizontal="center"/>
    </xf>
    <xf numFmtId="0" fontId="15" fillId="15" borderId="0" xfId="0" applyFont="1" applyFill="1"/>
    <xf numFmtId="0" fontId="0" fillId="15" borderId="0" xfId="0" applyFill="1"/>
    <xf numFmtId="1" fontId="8" fillId="2" borderId="949" xfId="2" applyNumberFormat="1" applyFont="1" applyBorder="1" applyAlignment="1" applyProtection="1">
      <alignment horizontal="right" vertical="center"/>
      <protection locked="0"/>
    </xf>
    <xf numFmtId="1" fontId="8" fillId="0" borderId="949" xfId="1" applyNumberFormat="1" applyFont="1" applyBorder="1" applyAlignment="1">
      <alignment horizontal="left" vertical="center" wrapText="1"/>
    </xf>
    <xf numFmtId="3" fontId="8" fillId="0" borderId="949" xfId="1" applyNumberFormat="1" applyFont="1" applyBorder="1" applyAlignment="1">
      <alignment horizontal="right"/>
    </xf>
    <xf numFmtId="0" fontId="0" fillId="0" borderId="949" xfId="0" applyBorder="1" applyAlignment="1">
      <alignment horizontal="center"/>
    </xf>
    <xf numFmtId="9" fontId="0" fillId="0" borderId="949" xfId="5" applyFont="1" applyBorder="1" applyAlignment="1">
      <alignment horizontal="center"/>
    </xf>
    <xf numFmtId="9" fontId="0" fillId="0" borderId="949" xfId="0" applyNumberFormat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8" fillId="3" borderId="3" xfId="0" applyNumberFormat="1" applyFont="1" applyFill="1" applyBorder="1" applyAlignment="1">
      <alignment horizontal="center" vertical="center"/>
    </xf>
    <xf numFmtId="1" fontId="8" fillId="3" borderId="168" xfId="0" applyNumberFormat="1" applyFont="1" applyFill="1" applyBorder="1" applyAlignment="1">
      <alignment horizontal="center" vertical="center"/>
    </xf>
    <xf numFmtId="1" fontId="8" fillId="3" borderId="164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7" xfId="0" applyNumberFormat="1" applyFont="1" applyFill="1" applyBorder="1" applyAlignment="1">
      <alignment horizontal="center" vertical="center" wrapText="1"/>
    </xf>
    <xf numFmtId="1" fontId="8" fillId="3" borderId="150" xfId="0" applyNumberFormat="1" applyFont="1" applyFill="1" applyBorder="1" applyAlignment="1">
      <alignment horizontal="center" vertical="center" wrapText="1"/>
    </xf>
    <xf numFmtId="1" fontId="8" fillId="3" borderId="13" xfId="0" applyNumberFormat="1" applyFont="1" applyFill="1" applyBorder="1" applyAlignment="1">
      <alignment horizontal="center" vertical="center" wrapText="1"/>
    </xf>
    <xf numFmtId="1" fontId="8" fillId="3" borderId="18" xfId="0" applyNumberFormat="1" applyFont="1" applyFill="1" applyBorder="1" applyAlignment="1">
      <alignment horizontal="center" vertical="center" wrapText="1"/>
    </xf>
    <xf numFmtId="1" fontId="8" fillId="3" borderId="146" xfId="0" applyNumberFormat="1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  <xf numFmtId="1" fontId="8" fillId="3" borderId="168" xfId="0" applyNumberFormat="1" applyFont="1" applyFill="1" applyBorder="1" applyAlignment="1">
      <alignment horizontal="center" vertical="center" wrapText="1"/>
    </xf>
    <xf numFmtId="1" fontId="1" fillId="3" borderId="149" xfId="0" applyNumberFormat="1" applyFont="1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1" fontId="1" fillId="3" borderId="148" xfId="0" applyNumberFormat="1" applyFont="1" applyFill="1" applyBorder="1" applyAlignment="1">
      <alignment horizontal="center" vertical="center"/>
    </xf>
    <xf numFmtId="1" fontId="8" fillId="0" borderId="126" xfId="1" applyNumberFormat="1" applyFont="1" applyBorder="1" applyAlignment="1">
      <alignment horizontal="left"/>
    </xf>
    <xf numFmtId="1" fontId="8" fillId="0" borderId="130" xfId="1" applyNumberFormat="1" applyFont="1" applyBorder="1" applyAlignment="1">
      <alignment horizontal="left"/>
    </xf>
    <xf numFmtId="1" fontId="1" fillId="3" borderId="151" xfId="0" applyNumberFormat="1" applyFont="1" applyFill="1" applyBorder="1" applyAlignment="1">
      <alignment horizontal="center" vertical="center"/>
    </xf>
    <xf numFmtId="1" fontId="1" fillId="3" borderId="153" xfId="0" applyNumberFormat="1" applyFont="1" applyFill="1" applyBorder="1" applyAlignment="1">
      <alignment horizontal="center" vertical="center"/>
    </xf>
    <xf numFmtId="1" fontId="8" fillId="3" borderId="149" xfId="0" applyNumberFormat="1" applyFont="1" applyFill="1" applyBorder="1" applyAlignment="1">
      <alignment horizontal="center" vertical="center" wrapText="1"/>
    </xf>
    <xf numFmtId="1" fontId="8" fillId="3" borderId="8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1" fontId="8" fillId="3" borderId="143" xfId="0" applyNumberFormat="1" applyFont="1" applyFill="1" applyBorder="1" applyAlignment="1">
      <alignment horizontal="center" vertical="center" wrapText="1"/>
    </xf>
    <xf numFmtId="1" fontId="8" fillId="3" borderId="148" xfId="0" applyNumberFormat="1" applyFont="1" applyFill="1" applyBorder="1" applyAlignment="1">
      <alignment horizontal="center" vertical="center" wrapText="1"/>
    </xf>
    <xf numFmtId="1" fontId="8" fillId="3" borderId="142" xfId="0" applyNumberFormat="1" applyFont="1" applyFill="1" applyBorder="1" applyAlignment="1">
      <alignment horizontal="center" vertical="center" wrapText="1"/>
    </xf>
    <xf numFmtId="1" fontId="8" fillId="0" borderId="8" xfId="1" applyNumberFormat="1" applyFont="1" applyBorder="1" applyAlignment="1">
      <alignment horizontal="center" vertical="center" wrapText="1"/>
    </xf>
    <xf numFmtId="1" fontId="8" fillId="0" borderId="199" xfId="1" applyNumberFormat="1" applyFont="1" applyBorder="1" applyAlignment="1">
      <alignment horizontal="center" vertical="center" wrapText="1"/>
    </xf>
    <xf numFmtId="1" fontId="8" fillId="0" borderId="143" xfId="1" applyNumberFormat="1" applyFont="1" applyBorder="1" applyAlignment="1">
      <alignment horizontal="center" vertical="center" wrapText="1"/>
    </xf>
    <xf numFmtId="1" fontId="8" fillId="0" borderId="168" xfId="1" applyNumberFormat="1" applyFont="1" applyBorder="1" applyAlignment="1">
      <alignment horizontal="center" vertical="center" wrapText="1"/>
    </xf>
    <xf numFmtId="1" fontId="8" fillId="0" borderId="189" xfId="1" applyNumberFormat="1" applyFont="1" applyBorder="1" applyAlignment="1">
      <alignment horizontal="center" vertical="center" wrapText="1"/>
    </xf>
    <xf numFmtId="1" fontId="8" fillId="0" borderId="64" xfId="1" applyNumberFormat="1" applyFont="1" applyBorder="1" applyAlignment="1">
      <alignment horizontal="center" vertical="center" wrapText="1"/>
    </xf>
    <xf numFmtId="1" fontId="8" fillId="0" borderId="200" xfId="1" applyNumberFormat="1" applyFont="1" applyBorder="1" applyAlignment="1">
      <alignment horizontal="center" vertical="center" wrapText="1"/>
    </xf>
    <xf numFmtId="1" fontId="8" fillId="0" borderId="201" xfId="1" applyNumberFormat="1" applyFont="1" applyBorder="1" applyAlignment="1">
      <alignment horizontal="center" vertical="center" wrapText="1"/>
    </xf>
    <xf numFmtId="1" fontId="8" fillId="0" borderId="202" xfId="1" applyNumberFormat="1" applyFont="1" applyBorder="1" applyAlignment="1">
      <alignment horizontal="center" vertical="center" wrapText="1"/>
    </xf>
    <xf numFmtId="1" fontId="8" fillId="0" borderId="203" xfId="1" applyNumberFormat="1" applyFont="1" applyBorder="1" applyAlignment="1">
      <alignment horizontal="center" vertical="center"/>
    </xf>
    <xf numFmtId="1" fontId="8" fillId="0" borderId="201" xfId="1" applyNumberFormat="1" applyFont="1" applyBorder="1" applyAlignment="1">
      <alignment horizontal="center" vertical="center"/>
    </xf>
    <xf numFmtId="1" fontId="8" fillId="0" borderId="204" xfId="1" applyNumberFormat="1" applyFont="1" applyBorder="1" applyAlignment="1">
      <alignment horizontal="center" vertical="center"/>
    </xf>
    <xf numFmtId="0" fontId="11" fillId="0" borderId="200" xfId="0" applyFont="1" applyBorder="1" applyAlignment="1">
      <alignment horizontal="center"/>
    </xf>
    <xf numFmtId="0" fontId="11" fillId="0" borderId="204" xfId="0" applyFont="1" applyBorder="1" applyAlignment="1">
      <alignment horizontal="center"/>
    </xf>
    <xf numFmtId="1" fontId="8" fillId="0" borderId="192" xfId="1" applyNumberFormat="1" applyFont="1" applyBorder="1" applyAlignment="1">
      <alignment horizontal="left"/>
    </xf>
    <xf numFmtId="1" fontId="8" fillId="0" borderId="212" xfId="1" applyNumberFormat="1" applyFont="1" applyBorder="1" applyAlignment="1">
      <alignment horizontal="left"/>
    </xf>
    <xf numFmtId="1" fontId="8" fillId="0" borderId="215" xfId="1" applyNumberFormat="1" applyFont="1" applyBorder="1" applyAlignment="1">
      <alignment horizontal="left"/>
    </xf>
    <xf numFmtId="1" fontId="8" fillId="0" borderId="140" xfId="1" applyNumberFormat="1" applyFont="1" applyBorder="1" applyAlignment="1">
      <alignment horizontal="left"/>
    </xf>
    <xf numFmtId="1" fontId="8" fillId="0" borderId="189" xfId="1" applyNumberFormat="1" applyFont="1" applyBorder="1" applyAlignment="1">
      <alignment horizontal="left" vertical="center"/>
    </xf>
    <xf numFmtId="1" fontId="8" fillId="0" borderId="64" xfId="1" applyNumberFormat="1" applyFont="1" applyBorder="1" applyAlignment="1">
      <alignment horizontal="left" vertical="center"/>
    </xf>
    <xf numFmtId="1" fontId="8" fillId="0" borderId="200" xfId="1" applyNumberFormat="1" applyFont="1" applyBorder="1" applyAlignment="1">
      <alignment horizontal="left"/>
    </xf>
    <xf numFmtId="1" fontId="8" fillId="0" borderId="204" xfId="1" applyNumberFormat="1" applyFont="1" applyBorder="1" applyAlignment="1">
      <alignment horizontal="left"/>
    </xf>
    <xf numFmtId="1" fontId="8" fillId="0" borderId="188" xfId="1" applyNumberFormat="1" applyFont="1" applyBorder="1" applyAlignment="1">
      <alignment horizontal="center" vertical="center" wrapText="1"/>
    </xf>
    <xf numFmtId="1" fontId="8" fillId="0" borderId="14" xfId="1" applyNumberFormat="1" applyFont="1" applyBorder="1" applyAlignment="1">
      <alignment horizontal="center" vertical="center" wrapText="1"/>
    </xf>
    <xf numFmtId="1" fontId="8" fillId="0" borderId="199" xfId="0" applyNumberFormat="1" applyFont="1" applyBorder="1" applyAlignment="1">
      <alignment horizontal="center" vertical="center" wrapText="1"/>
    </xf>
    <xf numFmtId="1" fontId="8" fillId="0" borderId="168" xfId="0" applyNumberFormat="1" applyFont="1" applyBorder="1" applyAlignment="1">
      <alignment horizontal="center" vertical="center" wrapText="1"/>
    </xf>
    <xf numFmtId="1" fontId="8" fillId="0" borderId="208" xfId="0" applyNumberFormat="1" applyFont="1" applyBorder="1" applyAlignment="1">
      <alignment horizontal="center" vertical="center" wrapText="1"/>
    </xf>
    <xf numFmtId="1" fontId="5" fillId="0" borderId="244" xfId="0" applyNumberFormat="1" applyFont="1" applyBorder="1"/>
    <xf numFmtId="1" fontId="5" fillId="0" borderId="201" xfId="0" applyNumberFormat="1" applyFont="1" applyBorder="1"/>
    <xf numFmtId="1" fontId="5" fillId="0" borderId="8" xfId="0" applyNumberFormat="1" applyFont="1" applyBorder="1"/>
    <xf numFmtId="1" fontId="5" fillId="0" borderId="245" xfId="0" applyNumberFormat="1" applyFont="1" applyBorder="1"/>
    <xf numFmtId="1" fontId="8" fillId="0" borderId="208" xfId="1" applyNumberFormat="1" applyFont="1" applyBorder="1" applyAlignment="1">
      <alignment horizontal="center" vertical="center" wrapText="1"/>
    </xf>
    <xf numFmtId="1" fontId="6" fillId="4" borderId="208" xfId="0" applyNumberFormat="1" applyFont="1" applyFill="1" applyBorder="1" applyAlignment="1">
      <alignment horizontal="center"/>
    </xf>
    <xf numFmtId="1" fontId="8" fillId="3" borderId="208" xfId="0" applyNumberFormat="1" applyFont="1" applyFill="1" applyBorder="1" applyAlignment="1">
      <alignment horizontal="center" vertical="center" wrapText="1"/>
    </xf>
    <xf numFmtId="0" fontId="7" fillId="4" borderId="208" xfId="0" applyFont="1" applyFill="1" applyBorder="1" applyAlignment="1">
      <alignment horizontal="center"/>
    </xf>
    <xf numFmtId="0" fontId="7" fillId="4" borderId="230" xfId="0" applyFont="1" applyFill="1" applyBorder="1" applyAlignment="1">
      <alignment horizontal="center"/>
    </xf>
    <xf numFmtId="1" fontId="8" fillId="0" borderId="200" xfId="1" applyNumberFormat="1" applyFont="1" applyBorder="1" applyAlignment="1">
      <alignment horizontal="left" wrapText="1"/>
    </xf>
    <xf numFmtId="1" fontId="8" fillId="0" borderId="204" xfId="1" applyNumberFormat="1" applyFont="1" applyBorder="1" applyAlignment="1">
      <alignment horizontal="left" wrapText="1"/>
    </xf>
    <xf numFmtId="1" fontId="8" fillId="0" borderId="189" xfId="1" applyNumberFormat="1" applyFont="1" applyBorder="1" applyAlignment="1">
      <alignment horizontal="left" vertical="center" wrapText="1"/>
    </xf>
    <xf numFmtId="1" fontId="8" fillId="0" borderId="64" xfId="1" applyNumberFormat="1" applyFont="1" applyBorder="1" applyAlignment="1">
      <alignment horizontal="left" vertical="center" wrapText="1"/>
    </xf>
    <xf numFmtId="1" fontId="8" fillId="0" borderId="3" xfId="1" applyNumberFormat="1" applyFont="1" applyBorder="1" applyAlignment="1">
      <alignment horizontal="center" vertical="center" wrapText="1"/>
    </xf>
    <xf numFmtId="1" fontId="8" fillId="0" borderId="204" xfId="1" applyNumberFormat="1" applyFont="1" applyBorder="1" applyAlignment="1">
      <alignment horizontal="center" vertical="center" wrapText="1"/>
    </xf>
    <xf numFmtId="1" fontId="5" fillId="0" borderId="201" xfId="1" applyNumberFormat="1" applyFont="1" applyBorder="1" applyAlignment="1">
      <alignment horizontal="left" wrapText="1"/>
    </xf>
    <xf numFmtId="1" fontId="8" fillId="0" borderId="189" xfId="1" applyNumberFormat="1" applyFont="1" applyBorder="1" applyAlignment="1">
      <alignment horizontal="center" vertical="center"/>
    </xf>
    <xf numFmtId="1" fontId="8" fillId="0" borderId="64" xfId="1" applyNumberFormat="1" applyFont="1" applyBorder="1" applyAlignment="1">
      <alignment horizontal="center" vertical="center"/>
    </xf>
    <xf numFmtId="1" fontId="8" fillId="0" borderId="189" xfId="0" applyNumberFormat="1" applyFont="1" applyBorder="1" applyAlignment="1">
      <alignment horizontal="center" vertical="center" wrapText="1"/>
    </xf>
    <xf numFmtId="1" fontId="8" fillId="0" borderId="64" xfId="0" applyNumberFormat="1" applyFont="1" applyBorder="1" applyAlignment="1">
      <alignment horizontal="center" vertical="center" wrapText="1"/>
    </xf>
    <xf numFmtId="1" fontId="8" fillId="0" borderId="200" xfId="0" applyNumberFormat="1" applyFont="1" applyBorder="1" applyAlignment="1">
      <alignment horizontal="center" vertical="center" wrapText="1"/>
    </xf>
    <xf numFmtId="1" fontId="8" fillId="0" borderId="201" xfId="0" applyNumberFormat="1" applyFont="1" applyBorder="1" applyAlignment="1">
      <alignment horizontal="center" vertical="center" wrapText="1"/>
    </xf>
    <xf numFmtId="1" fontId="8" fillId="0" borderId="202" xfId="0" applyNumberFormat="1" applyFont="1" applyBorder="1" applyAlignment="1">
      <alignment horizontal="center" vertical="center" wrapText="1"/>
    </xf>
    <xf numFmtId="1" fontId="8" fillId="0" borderId="203" xfId="0" applyNumberFormat="1" applyFont="1" applyBorder="1" applyAlignment="1">
      <alignment horizontal="center" vertical="center"/>
    </xf>
    <xf numFmtId="1" fontId="8" fillId="0" borderId="204" xfId="0" applyNumberFormat="1" applyFont="1" applyBorder="1" applyAlignment="1">
      <alignment horizontal="center" vertical="center"/>
    </xf>
    <xf numFmtId="1" fontId="8" fillId="0" borderId="230" xfId="1" applyNumberFormat="1" applyFont="1" applyBorder="1" applyAlignment="1">
      <alignment horizontal="center" vertical="center"/>
    </xf>
    <xf numFmtId="1" fontId="8" fillId="4" borderId="204" xfId="1" applyNumberFormat="1" applyFont="1" applyFill="1" applyBorder="1" applyAlignment="1" applyProtection="1">
      <alignment horizontal="center" wrapText="1"/>
      <protection locked="0"/>
    </xf>
    <xf numFmtId="1" fontId="8" fillId="4" borderId="199" xfId="1" applyNumberFormat="1" applyFont="1" applyFill="1" applyBorder="1" applyAlignment="1" applyProtection="1">
      <alignment horizontal="center" wrapText="1"/>
      <protection locked="0"/>
    </xf>
    <xf numFmtId="1" fontId="8" fillId="0" borderId="208" xfId="1" applyNumberFormat="1" applyFont="1" applyBorder="1" applyAlignment="1">
      <alignment horizontal="center"/>
    </xf>
    <xf numFmtId="1" fontId="8" fillId="0" borderId="230" xfId="1" applyNumberFormat="1" applyFont="1" applyBorder="1" applyAlignment="1">
      <alignment horizontal="center"/>
    </xf>
    <xf numFmtId="1" fontId="8" fillId="4" borderId="204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1158" xfId="1" applyNumberFormat="1" applyFont="1" applyBorder="1" applyAlignment="1">
      <alignment horizontal="left"/>
    </xf>
    <xf numFmtId="1" fontId="8" fillId="0" borderId="1257" xfId="1" applyNumberFormat="1" applyFont="1" applyBorder="1" applyAlignment="1">
      <alignment horizontal="left"/>
    </xf>
    <xf numFmtId="1" fontId="8" fillId="0" borderId="949" xfId="1" applyNumberFormat="1" applyFont="1" applyBorder="1" applyAlignment="1">
      <alignment horizontal="left"/>
    </xf>
    <xf numFmtId="1" fontId="8" fillId="0" borderId="949" xfId="1" applyNumberFormat="1" applyFont="1" applyBorder="1" applyAlignment="1">
      <alignment horizontal="left" vertical="center"/>
    </xf>
    <xf numFmtId="1" fontId="8" fillId="3" borderId="15" xfId="0" applyNumberFormat="1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" fontId="8" fillId="3" borderId="15" xfId="0" applyNumberFormat="1" applyFont="1" applyFill="1" applyBorder="1" applyAlignment="1">
      <alignment horizontal="center" vertical="center" wrapText="1"/>
    </xf>
    <xf numFmtId="1" fontId="1" fillId="3" borderId="7" xfId="0" applyNumberFormat="1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8" fillId="0" borderId="47" xfId="1" applyNumberFormat="1" applyFont="1" applyBorder="1" applyAlignment="1">
      <alignment horizontal="left"/>
    </xf>
    <xf numFmtId="1" fontId="8" fillId="0" borderId="66" xfId="1" applyNumberFormat="1" applyFont="1" applyBorder="1" applyAlignment="1">
      <alignment horizontal="left"/>
    </xf>
    <xf numFmtId="1" fontId="1" fillId="3" borderId="10" xfId="0" applyNumberFormat="1" applyFont="1" applyFill="1" applyBorder="1" applyAlignment="1">
      <alignment horizontal="center" vertical="center"/>
    </xf>
    <xf numFmtId="1" fontId="1" fillId="3" borderId="11" xfId="0" applyNumberFormat="1" applyFont="1" applyFill="1" applyBorder="1" applyAlignment="1">
      <alignment horizontal="center" vertical="center"/>
    </xf>
    <xf numFmtId="1" fontId="8" fillId="3" borderId="7" xfId="0" applyNumberFormat="1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6" xfId="0" applyNumberFormat="1" applyFont="1" applyFill="1" applyBorder="1" applyAlignment="1">
      <alignment horizontal="center" vertical="center" wrapText="1"/>
    </xf>
    <xf numFmtId="1" fontId="8" fillId="0" borderId="59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15" xfId="1" applyNumberFormat="1" applyFont="1" applyBorder="1" applyAlignment="1">
      <alignment horizontal="center" vertical="center" wrapText="1"/>
    </xf>
    <xf numFmtId="1" fontId="8" fillId="0" borderId="44" xfId="1" applyNumberFormat="1" applyFont="1" applyBorder="1" applyAlignment="1">
      <alignment horizontal="center" vertical="center" wrapText="1"/>
    </xf>
    <xf numFmtId="1" fontId="8" fillId="0" borderId="60" xfId="1" applyNumberFormat="1" applyFont="1" applyBorder="1" applyAlignment="1">
      <alignment horizontal="center" vertical="center" wrapText="1"/>
    </xf>
    <xf numFmtId="1" fontId="8" fillId="0" borderId="61" xfId="1" applyNumberFormat="1" applyFont="1" applyBorder="1" applyAlignment="1">
      <alignment horizontal="center" vertical="center" wrapText="1"/>
    </xf>
    <xf numFmtId="1" fontId="8" fillId="0" borderId="21" xfId="1" applyNumberFormat="1" applyFont="1" applyBorder="1" applyAlignment="1">
      <alignment horizontal="center" vertical="center" wrapText="1"/>
    </xf>
    <xf numFmtId="1" fontId="8" fillId="0" borderId="62" xfId="1" applyNumberFormat="1" applyFont="1" applyBorder="1" applyAlignment="1">
      <alignment horizontal="center" vertical="center"/>
    </xf>
    <xf numFmtId="1" fontId="8" fillId="0" borderId="61" xfId="1" applyNumberFormat="1" applyFont="1" applyBorder="1" applyAlignment="1">
      <alignment horizontal="center" vertical="center"/>
    </xf>
    <xf numFmtId="1" fontId="8" fillId="0" borderId="63" xfId="1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center"/>
    </xf>
    <xf numFmtId="0" fontId="11" fillId="0" borderId="63" xfId="0" applyFont="1" applyBorder="1" applyAlignment="1">
      <alignment horizontal="center"/>
    </xf>
    <xf numFmtId="1" fontId="8" fillId="0" borderId="51" xfId="1" applyNumberFormat="1" applyFont="1" applyBorder="1" applyAlignment="1">
      <alignment horizontal="left"/>
    </xf>
    <xf numFmtId="1" fontId="8" fillId="0" borderId="69" xfId="1" applyNumberFormat="1" applyFont="1" applyBorder="1" applyAlignment="1">
      <alignment horizontal="left"/>
    </xf>
    <xf numFmtId="1" fontId="8" fillId="0" borderId="70" xfId="1" applyNumberFormat="1" applyFont="1" applyBorder="1" applyAlignment="1">
      <alignment horizontal="left"/>
    </xf>
    <xf numFmtId="1" fontId="8" fillId="0" borderId="71" xfId="1" applyNumberFormat="1" applyFont="1" applyBorder="1" applyAlignment="1">
      <alignment horizontal="left"/>
    </xf>
    <xf numFmtId="1" fontId="8" fillId="0" borderId="44" xfId="1" applyNumberFormat="1" applyFont="1" applyBorder="1" applyAlignment="1">
      <alignment horizontal="left" vertical="center"/>
    </xf>
    <xf numFmtId="1" fontId="8" fillId="0" borderId="60" xfId="1" applyNumberFormat="1" applyFont="1" applyBorder="1" applyAlignment="1">
      <alignment horizontal="left"/>
    </xf>
    <xf numFmtId="1" fontId="8" fillId="0" borderId="63" xfId="1" applyNumberFormat="1" applyFont="1" applyBorder="1" applyAlignment="1">
      <alignment horizontal="left"/>
    </xf>
    <xf numFmtId="1" fontId="8" fillId="0" borderId="43" xfId="1" applyNumberFormat="1" applyFont="1" applyBorder="1" applyAlignment="1">
      <alignment horizontal="center" vertical="center" wrapText="1"/>
    </xf>
    <xf numFmtId="1" fontId="8" fillId="0" borderId="103" xfId="1" applyNumberFormat="1" applyFont="1" applyBorder="1" applyAlignment="1">
      <alignment horizontal="center" vertical="center" wrapText="1"/>
    </xf>
    <xf numFmtId="1" fontId="8" fillId="0" borderId="59" xfId="0" applyNumberFormat="1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 wrapText="1"/>
    </xf>
    <xf numFmtId="1" fontId="5" fillId="0" borderId="96" xfId="0" applyNumberFormat="1" applyFont="1" applyBorder="1"/>
    <xf numFmtId="1" fontId="5" fillId="0" borderId="61" xfId="0" applyNumberFormat="1" applyFont="1" applyBorder="1"/>
    <xf numFmtId="1" fontId="5" fillId="0" borderId="97" xfId="0" applyNumberFormat="1" applyFont="1" applyBorder="1"/>
    <xf numFmtId="1" fontId="8" fillId="0" borderId="87" xfId="1" applyNumberFormat="1" applyFont="1" applyBorder="1" applyAlignment="1">
      <alignment horizontal="center" vertical="center" wrapText="1"/>
    </xf>
    <xf numFmtId="1" fontId="8" fillId="0" borderId="24" xfId="1" applyNumberFormat="1" applyFont="1" applyBorder="1" applyAlignment="1">
      <alignment horizontal="center" vertical="center" wrapText="1"/>
    </xf>
    <xf numFmtId="1" fontId="6" fillId="4" borderId="24" xfId="0" applyNumberFormat="1" applyFont="1" applyFill="1" applyBorder="1" applyAlignment="1">
      <alignment horizontal="center"/>
    </xf>
    <xf numFmtId="1" fontId="8" fillId="3" borderId="24" xfId="0" applyNumberFormat="1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/>
    </xf>
    <xf numFmtId="0" fontId="7" fillId="4" borderId="82" xfId="0" applyFont="1" applyFill="1" applyBorder="1" applyAlignment="1">
      <alignment horizontal="center"/>
    </xf>
    <xf numFmtId="1" fontId="8" fillId="0" borderId="60" xfId="1" applyNumberFormat="1" applyFont="1" applyBorder="1" applyAlignment="1">
      <alignment horizontal="left" wrapText="1"/>
    </xf>
    <xf numFmtId="1" fontId="8" fillId="0" borderId="63" xfId="1" applyNumberFormat="1" applyFont="1" applyBorder="1" applyAlignment="1">
      <alignment horizontal="left" wrapText="1"/>
    </xf>
    <xf numFmtId="1" fontId="8" fillId="0" borderId="44" xfId="1" applyNumberFormat="1" applyFont="1" applyBorder="1" applyAlignment="1">
      <alignment horizontal="left" vertical="center" wrapText="1"/>
    </xf>
    <xf numFmtId="1" fontId="8" fillId="0" borderId="63" xfId="1" applyNumberFormat="1" applyFont="1" applyBorder="1" applyAlignment="1">
      <alignment horizontal="center" vertical="center" wrapText="1"/>
    </xf>
    <xf numFmtId="1" fontId="5" fillId="0" borderId="61" xfId="1" applyNumberFormat="1" applyFont="1" applyBorder="1" applyAlignment="1">
      <alignment horizontal="left" wrapText="1"/>
    </xf>
    <xf numFmtId="1" fontId="8" fillId="0" borderId="44" xfId="1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 wrapText="1"/>
    </xf>
    <xf numFmtId="1" fontId="8" fillId="0" borderId="60" xfId="0" applyNumberFormat="1" applyFont="1" applyBorder="1" applyAlignment="1">
      <alignment horizontal="center" vertical="center" wrapText="1"/>
    </xf>
    <xf numFmtId="1" fontId="8" fillId="0" borderId="61" xfId="0" applyNumberFormat="1" applyFont="1" applyBorder="1" applyAlignment="1">
      <alignment horizontal="center" vertical="center" wrapText="1"/>
    </xf>
    <xf numFmtId="1" fontId="8" fillId="0" borderId="21" xfId="0" applyNumberFormat="1" applyFont="1" applyBorder="1" applyAlignment="1">
      <alignment horizontal="center" vertical="center" wrapText="1"/>
    </xf>
    <xf numFmtId="1" fontId="8" fillId="0" borderId="62" xfId="0" applyNumberFormat="1" applyFont="1" applyBorder="1" applyAlignment="1">
      <alignment horizontal="center" vertical="center"/>
    </xf>
    <xf numFmtId="1" fontId="8" fillId="0" borderId="63" xfId="0" applyNumberFormat="1" applyFont="1" applyBorder="1" applyAlignment="1">
      <alignment horizontal="center" vertical="center"/>
    </xf>
    <xf numFmtId="1" fontId="8" fillId="0" borderId="82" xfId="1" applyNumberFormat="1" applyFont="1" applyBorder="1" applyAlignment="1">
      <alignment horizontal="center" vertical="center"/>
    </xf>
    <xf numFmtId="1" fontId="8" fillId="4" borderId="63" xfId="1" applyNumberFormat="1" applyFont="1" applyFill="1" applyBorder="1" applyAlignment="1" applyProtection="1">
      <alignment horizontal="center" wrapText="1"/>
      <protection locked="0"/>
    </xf>
    <xf numFmtId="1" fontId="8" fillId="4" borderId="59" xfId="1" applyNumberFormat="1" applyFont="1" applyFill="1" applyBorder="1" applyAlignment="1" applyProtection="1">
      <alignment horizontal="center" wrapText="1"/>
      <protection locked="0"/>
    </xf>
    <xf numFmtId="1" fontId="8" fillId="0" borderId="24" xfId="1" applyNumberFormat="1" applyFont="1" applyBorder="1" applyAlignment="1">
      <alignment horizontal="center"/>
    </xf>
    <xf numFmtId="1" fontId="8" fillId="0" borderId="82" xfId="1" applyNumberFormat="1" applyFont="1" applyBorder="1" applyAlignment="1">
      <alignment horizontal="center"/>
    </xf>
    <xf numFmtId="1" fontId="8" fillId="4" borderId="63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266" xfId="0" applyNumberFormat="1" applyFont="1" applyFill="1" applyBorder="1" applyAlignment="1">
      <alignment horizontal="center" vertical="center" wrapText="1"/>
    </xf>
    <xf numFmtId="1" fontId="8" fillId="3" borderId="190" xfId="0" applyNumberFormat="1" applyFont="1" applyFill="1" applyBorder="1" applyAlignment="1">
      <alignment horizontal="center" vertical="center" wrapText="1"/>
    </xf>
    <xf numFmtId="1" fontId="8" fillId="3" borderId="199" xfId="0" applyNumberFormat="1" applyFont="1" applyFill="1" applyBorder="1" applyAlignment="1">
      <alignment horizontal="center" vertical="center" wrapText="1"/>
    </xf>
    <xf numFmtId="1" fontId="1" fillId="3" borderId="188" xfId="0" applyNumberFormat="1" applyFont="1" applyFill="1" applyBorder="1" applyAlignment="1">
      <alignment horizontal="center" vertical="center"/>
    </xf>
    <xf numFmtId="1" fontId="1" fillId="3" borderId="271" xfId="0" applyNumberFormat="1" applyFont="1" applyFill="1" applyBorder="1" applyAlignment="1">
      <alignment horizontal="center" vertical="center"/>
    </xf>
    <xf numFmtId="1" fontId="1" fillId="3" borderId="201" xfId="0" applyNumberFormat="1" applyFont="1" applyFill="1" applyBorder="1" applyAlignment="1">
      <alignment horizontal="center" vertical="center"/>
    </xf>
    <xf numFmtId="1" fontId="1" fillId="3" borderId="204" xfId="0" applyNumberFormat="1" applyFont="1" applyFill="1" applyBorder="1" applyAlignment="1">
      <alignment horizontal="center" vertical="center"/>
    </xf>
    <xf numFmtId="1" fontId="8" fillId="3" borderId="188" xfId="0" applyNumberFormat="1" applyFont="1" applyFill="1" applyBorder="1" applyAlignment="1">
      <alignment horizontal="center" vertical="center" wrapText="1"/>
    </xf>
    <xf numFmtId="1" fontId="8" fillId="3" borderId="271" xfId="0" applyNumberFormat="1" applyFont="1" applyFill="1" applyBorder="1" applyAlignment="1">
      <alignment horizontal="center" vertical="center" wrapText="1"/>
    </xf>
    <xf numFmtId="1" fontId="8" fillId="0" borderId="297" xfId="1" applyNumberFormat="1" applyFont="1" applyBorder="1" applyAlignment="1">
      <alignment horizontal="center" vertical="center" wrapText="1"/>
    </xf>
    <xf numFmtId="1" fontId="8" fillId="0" borderId="287" xfId="1" applyNumberFormat="1" applyFont="1" applyBorder="1" applyAlignment="1">
      <alignment horizontal="center" vertical="center" wrapText="1"/>
    </xf>
    <xf numFmtId="1" fontId="8" fillId="0" borderId="298" xfId="1" applyNumberFormat="1" applyFont="1" applyBorder="1" applyAlignment="1">
      <alignment horizontal="center" vertical="center" wrapText="1"/>
    </xf>
    <xf numFmtId="1" fontId="8" fillId="0" borderId="299" xfId="1" applyNumberFormat="1" applyFont="1" applyBorder="1" applyAlignment="1">
      <alignment horizontal="center" vertical="center" wrapText="1"/>
    </xf>
    <xf numFmtId="1" fontId="8" fillId="0" borderId="300" xfId="1" applyNumberFormat="1" applyFont="1" applyBorder="1" applyAlignment="1">
      <alignment horizontal="center" vertical="center" wrapText="1"/>
    </xf>
    <xf numFmtId="1" fontId="8" fillId="0" borderId="301" xfId="1" applyNumberFormat="1" applyFont="1" applyBorder="1" applyAlignment="1">
      <alignment horizontal="center" vertical="center"/>
    </xf>
    <xf numFmtId="1" fontId="8" fillId="0" borderId="299" xfId="1" applyNumberFormat="1" applyFont="1" applyBorder="1" applyAlignment="1">
      <alignment horizontal="center" vertical="center"/>
    </xf>
    <xf numFmtId="1" fontId="8" fillId="0" borderId="302" xfId="1" applyNumberFormat="1" applyFont="1" applyBorder="1" applyAlignment="1">
      <alignment horizontal="center" vertical="center"/>
    </xf>
    <xf numFmtId="0" fontId="11" fillId="0" borderId="298" xfId="0" applyFont="1" applyBorder="1" applyAlignment="1">
      <alignment horizontal="center"/>
    </xf>
    <xf numFmtId="0" fontId="11" fillId="0" borderId="302" xfId="0" applyFont="1" applyBorder="1" applyAlignment="1">
      <alignment horizontal="center"/>
    </xf>
    <xf numFmtId="1" fontId="8" fillId="0" borderId="290" xfId="1" applyNumberFormat="1" applyFont="1" applyBorder="1" applyAlignment="1">
      <alignment horizontal="left"/>
    </xf>
    <xf numFmtId="1" fontId="8" fillId="0" borderId="308" xfId="1" applyNumberFormat="1" applyFont="1" applyBorder="1" applyAlignment="1">
      <alignment horizontal="left"/>
    </xf>
    <xf numFmtId="1" fontId="8" fillId="0" borderId="311" xfId="1" applyNumberFormat="1" applyFont="1" applyBorder="1" applyAlignment="1">
      <alignment horizontal="left"/>
    </xf>
    <xf numFmtId="1" fontId="8" fillId="0" borderId="312" xfId="1" applyNumberFormat="1" applyFont="1" applyBorder="1" applyAlignment="1">
      <alignment horizontal="left"/>
    </xf>
    <xf numFmtId="1" fontId="8" fillId="0" borderId="287" xfId="1" applyNumberFormat="1" applyFont="1" applyBorder="1" applyAlignment="1">
      <alignment horizontal="left" vertical="center"/>
    </xf>
    <xf numFmtId="1" fontId="8" fillId="0" borderId="298" xfId="1" applyNumberFormat="1" applyFont="1" applyBorder="1" applyAlignment="1">
      <alignment horizontal="left"/>
    </xf>
    <xf numFmtId="1" fontId="8" fillId="0" borderId="302" xfId="1" applyNumberFormat="1" applyFont="1" applyBorder="1" applyAlignment="1">
      <alignment horizontal="left"/>
    </xf>
    <xf numFmtId="1" fontId="8" fillId="0" borderId="286" xfId="1" applyNumberFormat="1" applyFont="1" applyBorder="1" applyAlignment="1">
      <alignment horizontal="center" vertical="center" wrapText="1"/>
    </xf>
    <xf numFmtId="1" fontId="8" fillId="0" borderId="297" xfId="0" applyNumberFormat="1" applyFont="1" applyBorder="1" applyAlignment="1">
      <alignment horizontal="center" vertical="center" wrapText="1"/>
    </xf>
    <xf numFmtId="1" fontId="8" fillId="0" borderId="306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/>
    <xf numFmtId="1" fontId="5" fillId="0" borderId="299" xfId="0" applyNumberFormat="1" applyFont="1" applyBorder="1"/>
    <xf numFmtId="1" fontId="5" fillId="0" borderId="344" xfId="0" applyNumberFormat="1" applyFont="1" applyBorder="1"/>
    <xf numFmtId="1" fontId="8" fillId="0" borderId="306" xfId="1" applyNumberFormat="1" applyFont="1" applyBorder="1" applyAlignment="1">
      <alignment horizontal="center" vertical="center" wrapText="1"/>
    </xf>
    <xf numFmtId="1" fontId="6" fillId="4" borderId="306" xfId="0" applyNumberFormat="1" applyFont="1" applyFill="1" applyBorder="1" applyAlignment="1">
      <alignment horizontal="center"/>
    </xf>
    <xf numFmtId="1" fontId="8" fillId="3" borderId="306" xfId="0" applyNumberFormat="1" applyFont="1" applyFill="1" applyBorder="1" applyAlignment="1">
      <alignment horizontal="center" vertical="center" wrapText="1"/>
    </xf>
    <xf numFmtId="0" fontId="7" fillId="4" borderId="306" xfId="0" applyFont="1" applyFill="1" applyBorder="1" applyAlignment="1">
      <alignment horizontal="center"/>
    </xf>
    <xf numFmtId="0" fontId="7" fillId="4" borderId="327" xfId="0" applyFont="1" applyFill="1" applyBorder="1" applyAlignment="1">
      <alignment horizontal="center"/>
    </xf>
    <xf numFmtId="1" fontId="8" fillId="0" borderId="298" xfId="1" applyNumberFormat="1" applyFont="1" applyBorder="1" applyAlignment="1">
      <alignment horizontal="left" wrapText="1"/>
    </xf>
    <xf numFmtId="1" fontId="8" fillId="0" borderId="302" xfId="1" applyNumberFormat="1" applyFont="1" applyBorder="1" applyAlignment="1">
      <alignment horizontal="left" wrapText="1"/>
    </xf>
    <xf numFmtId="1" fontId="8" fillId="0" borderId="287" xfId="1" applyNumberFormat="1" applyFont="1" applyBorder="1" applyAlignment="1">
      <alignment horizontal="left" vertical="center" wrapText="1"/>
    </xf>
    <xf numFmtId="1" fontId="8" fillId="0" borderId="302" xfId="1" applyNumberFormat="1" applyFont="1" applyBorder="1" applyAlignment="1">
      <alignment horizontal="center" vertical="center" wrapText="1"/>
    </xf>
    <xf numFmtId="1" fontId="5" fillId="0" borderId="299" xfId="1" applyNumberFormat="1" applyFont="1" applyBorder="1" applyAlignment="1">
      <alignment horizontal="left" wrapText="1"/>
    </xf>
    <xf numFmtId="1" fontId="8" fillId="0" borderId="287" xfId="1" applyNumberFormat="1" applyFont="1" applyBorder="1" applyAlignment="1">
      <alignment horizontal="center" vertical="center"/>
    </xf>
    <xf numFmtId="1" fontId="8" fillId="0" borderId="287" xfId="0" applyNumberFormat="1" applyFont="1" applyBorder="1" applyAlignment="1">
      <alignment horizontal="center" vertical="center" wrapText="1"/>
    </xf>
    <xf numFmtId="1" fontId="8" fillId="0" borderId="298" xfId="0" applyNumberFormat="1" applyFont="1" applyBorder="1" applyAlignment="1">
      <alignment horizontal="center" vertical="center" wrapText="1"/>
    </xf>
    <xf numFmtId="1" fontId="8" fillId="0" borderId="299" xfId="0" applyNumberFormat="1" applyFont="1" applyBorder="1" applyAlignment="1">
      <alignment horizontal="center" vertical="center" wrapText="1"/>
    </xf>
    <xf numFmtId="1" fontId="8" fillId="0" borderId="300" xfId="0" applyNumberFormat="1" applyFont="1" applyBorder="1" applyAlignment="1">
      <alignment horizontal="center" vertical="center" wrapText="1"/>
    </xf>
    <xf numFmtId="1" fontId="8" fillId="0" borderId="301" xfId="0" applyNumberFormat="1" applyFont="1" applyBorder="1" applyAlignment="1">
      <alignment horizontal="center" vertical="center"/>
    </xf>
    <xf numFmtId="1" fontId="8" fillId="0" borderId="302" xfId="0" applyNumberFormat="1" applyFont="1" applyBorder="1" applyAlignment="1">
      <alignment horizontal="center" vertical="center"/>
    </xf>
    <xf numFmtId="1" fontId="8" fillId="0" borderId="327" xfId="1" applyNumberFormat="1" applyFont="1" applyBorder="1" applyAlignment="1">
      <alignment horizontal="center" vertical="center"/>
    </xf>
    <xf numFmtId="1" fontId="8" fillId="4" borderId="302" xfId="1" applyNumberFormat="1" applyFont="1" applyFill="1" applyBorder="1" applyAlignment="1" applyProtection="1">
      <alignment horizontal="center" wrapText="1"/>
      <protection locked="0"/>
    </xf>
    <xf numFmtId="1" fontId="8" fillId="4" borderId="297" xfId="1" applyNumberFormat="1" applyFont="1" applyFill="1" applyBorder="1" applyAlignment="1" applyProtection="1">
      <alignment horizontal="center" wrapText="1"/>
      <protection locked="0"/>
    </xf>
    <xf numFmtId="1" fontId="8" fillId="0" borderId="306" xfId="1" applyNumberFormat="1" applyFont="1" applyBorder="1" applyAlignment="1">
      <alignment horizontal="center"/>
    </xf>
    <xf numFmtId="1" fontId="8" fillId="0" borderId="327" xfId="1" applyNumberFormat="1" applyFont="1" applyBorder="1" applyAlignment="1">
      <alignment horizontal="center"/>
    </xf>
    <xf numFmtId="1" fontId="8" fillId="4" borderId="302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360" xfId="0" applyNumberFormat="1" applyFont="1" applyFill="1" applyBorder="1" applyAlignment="1">
      <alignment horizontal="center" vertical="center" wrapText="1"/>
    </xf>
    <xf numFmtId="1" fontId="8" fillId="3" borderId="288" xfId="0" applyNumberFormat="1" applyFont="1" applyFill="1" applyBorder="1" applyAlignment="1">
      <alignment horizontal="center" vertical="center" wrapText="1"/>
    </xf>
    <xf numFmtId="1" fontId="8" fillId="3" borderId="297" xfId="0" applyNumberFormat="1" applyFont="1" applyFill="1" applyBorder="1" applyAlignment="1">
      <alignment horizontal="center" vertical="center" wrapText="1"/>
    </xf>
    <xf numFmtId="1" fontId="1" fillId="3" borderId="286" xfId="0" applyNumberFormat="1" applyFont="1" applyFill="1" applyBorder="1" applyAlignment="1">
      <alignment horizontal="center" vertical="center"/>
    </xf>
    <xf numFmtId="1" fontId="1" fillId="3" borderId="365" xfId="0" applyNumberFormat="1" applyFont="1" applyFill="1" applyBorder="1" applyAlignment="1">
      <alignment horizontal="center" vertical="center"/>
    </xf>
    <xf numFmtId="1" fontId="1" fillId="3" borderId="299" xfId="0" applyNumberFormat="1" applyFont="1" applyFill="1" applyBorder="1" applyAlignment="1">
      <alignment horizontal="center" vertical="center"/>
    </xf>
    <xf numFmtId="1" fontId="1" fillId="3" borderId="302" xfId="0" applyNumberFormat="1" applyFont="1" applyFill="1" applyBorder="1" applyAlignment="1">
      <alignment horizontal="center" vertical="center"/>
    </xf>
    <xf numFmtId="1" fontId="8" fillId="3" borderId="286" xfId="0" applyNumberFormat="1" applyFont="1" applyFill="1" applyBorder="1" applyAlignment="1">
      <alignment horizontal="center" vertical="center" wrapText="1"/>
    </xf>
    <xf numFmtId="1" fontId="8" fillId="3" borderId="365" xfId="0" applyNumberFormat="1" applyFont="1" applyFill="1" applyBorder="1" applyAlignment="1">
      <alignment horizontal="center" vertical="center" wrapText="1"/>
    </xf>
    <xf numFmtId="1" fontId="8" fillId="0" borderId="391" xfId="1" applyNumberFormat="1" applyFont="1" applyBorder="1" applyAlignment="1">
      <alignment horizontal="center" vertical="center" wrapText="1"/>
    </xf>
    <xf numFmtId="1" fontId="8" fillId="0" borderId="382" xfId="1" applyNumberFormat="1" applyFont="1" applyBorder="1" applyAlignment="1">
      <alignment horizontal="center" vertical="center" wrapText="1"/>
    </xf>
    <xf numFmtId="1" fontId="8" fillId="0" borderId="392" xfId="1" applyNumberFormat="1" applyFont="1" applyBorder="1" applyAlignment="1">
      <alignment horizontal="center" vertical="center" wrapText="1"/>
    </xf>
    <xf numFmtId="1" fontId="8" fillId="0" borderId="393" xfId="1" applyNumberFormat="1" applyFont="1" applyBorder="1" applyAlignment="1">
      <alignment horizontal="center" vertical="center" wrapText="1"/>
    </xf>
    <xf numFmtId="1" fontId="8" fillId="0" borderId="394" xfId="1" applyNumberFormat="1" applyFont="1" applyBorder="1" applyAlignment="1">
      <alignment horizontal="center" vertical="center" wrapText="1"/>
    </xf>
    <xf numFmtId="1" fontId="8" fillId="0" borderId="395" xfId="1" applyNumberFormat="1" applyFont="1" applyBorder="1" applyAlignment="1">
      <alignment horizontal="center" vertical="center"/>
    </xf>
    <xf numFmtId="1" fontId="8" fillId="0" borderId="393" xfId="1" applyNumberFormat="1" applyFont="1" applyBorder="1" applyAlignment="1">
      <alignment horizontal="center" vertical="center"/>
    </xf>
    <xf numFmtId="1" fontId="8" fillId="0" borderId="396" xfId="1" applyNumberFormat="1" applyFont="1" applyBorder="1" applyAlignment="1">
      <alignment horizontal="center" vertical="center"/>
    </xf>
    <xf numFmtId="0" fontId="11" fillId="0" borderId="392" xfId="0" applyFont="1" applyBorder="1" applyAlignment="1">
      <alignment horizontal="center"/>
    </xf>
    <xf numFmtId="0" fontId="11" fillId="0" borderId="396" xfId="0" applyFont="1" applyBorder="1" applyAlignment="1">
      <alignment horizontal="center"/>
    </xf>
    <xf numFmtId="1" fontId="8" fillId="0" borderId="385" xfId="1" applyNumberFormat="1" applyFont="1" applyBorder="1" applyAlignment="1">
      <alignment horizontal="left"/>
    </xf>
    <xf numFmtId="1" fontId="8" fillId="0" borderId="402" xfId="1" applyNumberFormat="1" applyFont="1" applyBorder="1" applyAlignment="1">
      <alignment horizontal="left"/>
    </xf>
    <xf numFmtId="1" fontId="8" fillId="0" borderId="382" xfId="1" applyNumberFormat="1" applyFont="1" applyBorder="1" applyAlignment="1">
      <alignment horizontal="left" vertical="center"/>
    </xf>
    <xf numFmtId="1" fontId="8" fillId="0" borderId="392" xfId="1" applyNumberFormat="1" applyFont="1" applyBorder="1" applyAlignment="1">
      <alignment horizontal="left"/>
    </xf>
    <xf numFmtId="1" fontId="8" fillId="0" borderId="396" xfId="1" applyNumberFormat="1" applyFont="1" applyBorder="1" applyAlignment="1">
      <alignment horizontal="left"/>
    </xf>
    <xf numFmtId="1" fontId="8" fillId="0" borderId="381" xfId="1" applyNumberFormat="1" applyFont="1" applyBorder="1" applyAlignment="1">
      <alignment horizontal="center" vertical="center" wrapText="1"/>
    </xf>
    <xf numFmtId="1" fontId="8" fillId="0" borderId="391" xfId="0" applyNumberFormat="1" applyFont="1" applyBorder="1" applyAlignment="1">
      <alignment horizontal="center" vertical="center" wrapText="1"/>
    </xf>
    <xf numFmtId="1" fontId="8" fillId="0" borderId="400" xfId="0" applyNumberFormat="1" applyFont="1" applyBorder="1" applyAlignment="1">
      <alignment horizontal="center" vertical="center" wrapText="1"/>
    </xf>
    <xf numFmtId="1" fontId="5" fillId="0" borderId="431" xfId="0" applyNumberFormat="1" applyFont="1" applyBorder="1"/>
    <xf numFmtId="1" fontId="5" fillId="0" borderId="393" xfId="0" applyNumberFormat="1" applyFont="1" applyBorder="1"/>
    <xf numFmtId="1" fontId="5" fillId="0" borderId="432" xfId="0" applyNumberFormat="1" applyFont="1" applyBorder="1"/>
    <xf numFmtId="1" fontId="8" fillId="0" borderId="400" xfId="1" applyNumberFormat="1" applyFont="1" applyBorder="1" applyAlignment="1">
      <alignment horizontal="center" vertical="center" wrapText="1"/>
    </xf>
    <xf numFmtId="1" fontId="6" fillId="4" borderId="400" xfId="0" applyNumberFormat="1" applyFont="1" applyFill="1" applyBorder="1" applyAlignment="1">
      <alignment horizontal="center"/>
    </xf>
    <xf numFmtId="1" fontId="8" fillId="3" borderId="400" xfId="0" applyNumberFormat="1" applyFont="1" applyFill="1" applyBorder="1" applyAlignment="1">
      <alignment horizontal="center" vertical="center" wrapText="1"/>
    </xf>
    <xf numFmtId="0" fontId="7" fillId="4" borderId="400" xfId="0" applyFont="1" applyFill="1" applyBorder="1" applyAlignment="1">
      <alignment horizontal="center"/>
    </xf>
    <xf numFmtId="0" fontId="7" fillId="4" borderId="419" xfId="0" applyFont="1" applyFill="1" applyBorder="1" applyAlignment="1">
      <alignment horizontal="center"/>
    </xf>
    <xf numFmtId="1" fontId="8" fillId="0" borderId="392" xfId="1" applyNumberFormat="1" applyFont="1" applyBorder="1" applyAlignment="1">
      <alignment horizontal="left" wrapText="1"/>
    </xf>
    <xf numFmtId="1" fontId="8" fillId="0" borderId="396" xfId="1" applyNumberFormat="1" applyFont="1" applyBorder="1" applyAlignment="1">
      <alignment horizontal="left" wrapText="1"/>
    </xf>
    <xf numFmtId="1" fontId="8" fillId="0" borderId="382" xfId="1" applyNumberFormat="1" applyFont="1" applyBorder="1" applyAlignment="1">
      <alignment horizontal="left" vertical="center" wrapText="1"/>
    </xf>
    <xf numFmtId="1" fontId="8" fillId="0" borderId="396" xfId="1" applyNumberFormat="1" applyFont="1" applyBorder="1" applyAlignment="1">
      <alignment horizontal="center" vertical="center" wrapText="1"/>
    </xf>
    <xf numFmtId="1" fontId="5" fillId="0" borderId="393" xfId="1" applyNumberFormat="1" applyFont="1" applyBorder="1" applyAlignment="1">
      <alignment horizontal="left" wrapText="1"/>
    </xf>
    <xf numFmtId="1" fontId="8" fillId="0" borderId="382" xfId="1" applyNumberFormat="1" applyFont="1" applyBorder="1" applyAlignment="1">
      <alignment horizontal="center" vertical="center"/>
    </xf>
    <xf numFmtId="1" fontId="8" fillId="0" borderId="382" xfId="0" applyNumberFormat="1" applyFont="1" applyBorder="1" applyAlignment="1">
      <alignment horizontal="center" vertical="center" wrapText="1"/>
    </xf>
    <xf numFmtId="1" fontId="8" fillId="0" borderId="392" xfId="0" applyNumberFormat="1" applyFont="1" applyBorder="1" applyAlignment="1">
      <alignment horizontal="center" vertical="center" wrapText="1"/>
    </xf>
    <xf numFmtId="1" fontId="8" fillId="0" borderId="393" xfId="0" applyNumberFormat="1" applyFont="1" applyBorder="1" applyAlignment="1">
      <alignment horizontal="center" vertical="center" wrapText="1"/>
    </xf>
    <xf numFmtId="1" fontId="8" fillId="0" borderId="394" xfId="0" applyNumberFormat="1" applyFont="1" applyBorder="1" applyAlignment="1">
      <alignment horizontal="center" vertical="center" wrapText="1"/>
    </xf>
    <xf numFmtId="1" fontId="8" fillId="0" borderId="395" xfId="0" applyNumberFormat="1" applyFont="1" applyBorder="1" applyAlignment="1">
      <alignment horizontal="center" vertical="center"/>
    </xf>
    <xf numFmtId="1" fontId="8" fillId="0" borderId="396" xfId="0" applyNumberFormat="1" applyFont="1" applyBorder="1" applyAlignment="1">
      <alignment horizontal="center" vertical="center"/>
    </xf>
    <xf numFmtId="1" fontId="8" fillId="0" borderId="419" xfId="1" applyNumberFormat="1" applyFont="1" applyBorder="1" applyAlignment="1">
      <alignment horizontal="center" vertical="center"/>
    </xf>
    <xf numFmtId="1" fontId="8" fillId="4" borderId="396" xfId="1" applyNumberFormat="1" applyFont="1" applyFill="1" applyBorder="1" applyAlignment="1" applyProtection="1">
      <alignment horizontal="center" wrapText="1"/>
      <protection locked="0"/>
    </xf>
    <xf numFmtId="1" fontId="8" fillId="4" borderId="391" xfId="1" applyNumberFormat="1" applyFont="1" applyFill="1" applyBorder="1" applyAlignment="1" applyProtection="1">
      <alignment horizontal="center" wrapText="1"/>
      <protection locked="0"/>
    </xf>
    <xf numFmtId="1" fontId="8" fillId="0" borderId="400" xfId="1" applyNumberFormat="1" applyFont="1" applyBorder="1" applyAlignment="1">
      <alignment horizontal="center"/>
    </xf>
    <xf numFmtId="1" fontId="8" fillId="0" borderId="419" xfId="1" applyNumberFormat="1" applyFont="1" applyBorder="1" applyAlignment="1">
      <alignment horizontal="center"/>
    </xf>
    <xf numFmtId="1" fontId="8" fillId="4" borderId="396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455" xfId="0" applyNumberFormat="1" applyFont="1" applyFill="1" applyBorder="1" applyAlignment="1">
      <alignment horizontal="center" vertical="center" wrapText="1"/>
    </xf>
    <xf numFmtId="1" fontId="8" fillId="3" borderId="383" xfId="0" applyNumberFormat="1" applyFont="1" applyFill="1" applyBorder="1" applyAlignment="1">
      <alignment horizontal="center" vertical="center" wrapText="1"/>
    </xf>
    <xf numFmtId="1" fontId="8" fillId="3" borderId="391" xfId="0" applyNumberFormat="1" applyFont="1" applyFill="1" applyBorder="1" applyAlignment="1">
      <alignment horizontal="center" vertical="center" wrapText="1"/>
    </xf>
    <xf numFmtId="1" fontId="1" fillId="3" borderId="381" xfId="0" applyNumberFormat="1" applyFont="1" applyFill="1" applyBorder="1" applyAlignment="1">
      <alignment horizontal="center" vertical="center"/>
    </xf>
    <xf numFmtId="1" fontId="1" fillId="3" borderId="463" xfId="0" applyNumberFormat="1" applyFont="1" applyFill="1" applyBorder="1" applyAlignment="1">
      <alignment horizontal="center" vertical="center"/>
    </xf>
    <xf numFmtId="1" fontId="1" fillId="3" borderId="393" xfId="0" applyNumberFormat="1" applyFont="1" applyFill="1" applyBorder="1" applyAlignment="1">
      <alignment horizontal="center" vertical="center"/>
    </xf>
    <xf numFmtId="1" fontId="1" fillId="3" borderId="396" xfId="0" applyNumberFormat="1" applyFont="1" applyFill="1" applyBorder="1" applyAlignment="1">
      <alignment horizontal="center" vertical="center"/>
    </xf>
    <xf numFmtId="1" fontId="8" fillId="3" borderId="381" xfId="0" applyNumberFormat="1" applyFont="1" applyFill="1" applyBorder="1" applyAlignment="1">
      <alignment horizontal="center" vertical="center" wrapText="1"/>
    </xf>
    <xf numFmtId="1" fontId="8" fillId="3" borderId="463" xfId="0" applyNumberFormat="1" applyFont="1" applyFill="1" applyBorder="1" applyAlignment="1">
      <alignment horizontal="center" vertical="center" wrapText="1"/>
    </xf>
    <xf numFmtId="1" fontId="8" fillId="0" borderId="491" xfId="1" applyNumberFormat="1" applyFont="1" applyBorder="1" applyAlignment="1">
      <alignment horizontal="center" vertical="center" wrapText="1"/>
    </xf>
    <xf numFmtId="1" fontId="8" fillId="0" borderId="481" xfId="1" applyNumberFormat="1" applyFont="1" applyBorder="1" applyAlignment="1">
      <alignment horizontal="center" vertical="center" wrapText="1"/>
    </xf>
    <xf numFmtId="1" fontId="8" fillId="0" borderId="492" xfId="1" applyNumberFormat="1" applyFont="1" applyBorder="1" applyAlignment="1">
      <alignment horizontal="center" vertical="center" wrapText="1"/>
    </xf>
    <xf numFmtId="1" fontId="8" fillId="0" borderId="493" xfId="1" applyNumberFormat="1" applyFont="1" applyBorder="1" applyAlignment="1">
      <alignment horizontal="center" vertical="center" wrapText="1"/>
    </xf>
    <xf numFmtId="1" fontId="8" fillId="0" borderId="494" xfId="1" applyNumberFormat="1" applyFont="1" applyBorder="1" applyAlignment="1">
      <alignment horizontal="center" vertical="center" wrapText="1"/>
    </xf>
    <xf numFmtId="1" fontId="8" fillId="0" borderId="495" xfId="1" applyNumberFormat="1" applyFont="1" applyBorder="1" applyAlignment="1">
      <alignment horizontal="center" vertical="center"/>
    </xf>
    <xf numFmtId="1" fontId="8" fillId="0" borderId="493" xfId="1" applyNumberFormat="1" applyFont="1" applyBorder="1" applyAlignment="1">
      <alignment horizontal="center" vertical="center"/>
    </xf>
    <xf numFmtId="1" fontId="8" fillId="0" borderId="496" xfId="1" applyNumberFormat="1" applyFont="1" applyBorder="1" applyAlignment="1">
      <alignment horizontal="center" vertical="center"/>
    </xf>
    <xf numFmtId="0" fontId="11" fillId="0" borderId="492" xfId="0" applyFont="1" applyBorder="1" applyAlignment="1">
      <alignment horizontal="center"/>
    </xf>
    <xf numFmtId="0" fontId="11" fillId="0" borderId="496" xfId="0" applyFont="1" applyBorder="1" applyAlignment="1">
      <alignment horizontal="center"/>
    </xf>
    <xf numFmtId="1" fontId="8" fillId="0" borderId="484" xfId="1" applyNumberFormat="1" applyFont="1" applyBorder="1" applyAlignment="1">
      <alignment horizontal="left"/>
    </xf>
    <xf numFmtId="1" fontId="8" fillId="0" borderId="502" xfId="1" applyNumberFormat="1" applyFont="1" applyBorder="1" applyAlignment="1">
      <alignment horizontal="left"/>
    </xf>
    <xf numFmtId="1" fontId="8" fillId="0" borderId="505" xfId="1" applyNumberFormat="1" applyFont="1" applyBorder="1" applyAlignment="1">
      <alignment horizontal="left"/>
    </xf>
    <xf numFmtId="1" fontId="8" fillId="0" borderId="481" xfId="1" applyNumberFormat="1" applyFont="1" applyBorder="1" applyAlignment="1">
      <alignment horizontal="left" vertical="center"/>
    </xf>
    <xf numFmtId="1" fontId="8" fillId="0" borderId="492" xfId="1" applyNumberFormat="1" applyFont="1" applyBorder="1" applyAlignment="1">
      <alignment horizontal="left"/>
    </xf>
    <xf numFmtId="1" fontId="8" fillId="0" borderId="496" xfId="1" applyNumberFormat="1" applyFont="1" applyBorder="1" applyAlignment="1">
      <alignment horizontal="left"/>
    </xf>
    <xf numFmtId="1" fontId="8" fillId="0" borderId="480" xfId="1" applyNumberFormat="1" applyFont="1" applyBorder="1" applyAlignment="1">
      <alignment horizontal="center" vertical="center" wrapText="1"/>
    </xf>
    <xf numFmtId="1" fontId="8" fillId="0" borderId="491" xfId="0" applyNumberFormat="1" applyFont="1" applyBorder="1" applyAlignment="1">
      <alignment horizontal="center" vertical="center" wrapText="1"/>
    </xf>
    <xf numFmtId="1" fontId="8" fillId="0" borderId="500" xfId="0" applyNumberFormat="1" applyFont="1" applyBorder="1" applyAlignment="1">
      <alignment horizontal="center" vertical="center" wrapText="1"/>
    </xf>
    <xf numFmtId="1" fontId="5" fillId="0" borderId="534" xfId="0" applyNumberFormat="1" applyFont="1" applyBorder="1"/>
    <xf numFmtId="1" fontId="5" fillId="0" borderId="493" xfId="0" applyNumberFormat="1" applyFont="1" applyBorder="1"/>
    <xf numFmtId="1" fontId="5" fillId="0" borderId="535" xfId="0" applyNumberFormat="1" applyFont="1" applyBorder="1"/>
    <xf numFmtId="1" fontId="8" fillId="0" borderId="500" xfId="1" applyNumberFormat="1" applyFont="1" applyBorder="1" applyAlignment="1">
      <alignment horizontal="center" vertical="center" wrapText="1"/>
    </xf>
    <xf numFmtId="1" fontId="6" fillId="4" borderId="500" xfId="0" applyNumberFormat="1" applyFont="1" applyFill="1" applyBorder="1" applyAlignment="1">
      <alignment horizontal="center"/>
    </xf>
    <xf numFmtId="1" fontId="8" fillId="3" borderId="500" xfId="0" applyNumberFormat="1" applyFont="1" applyFill="1" applyBorder="1" applyAlignment="1">
      <alignment horizontal="center" vertical="center" wrapText="1"/>
    </xf>
    <xf numFmtId="0" fontId="7" fillId="4" borderId="500" xfId="0" applyFont="1" applyFill="1" applyBorder="1" applyAlignment="1">
      <alignment horizontal="center"/>
    </xf>
    <xf numFmtId="0" fontId="7" fillId="4" borderId="520" xfId="0" applyFont="1" applyFill="1" applyBorder="1" applyAlignment="1">
      <alignment horizontal="center"/>
    </xf>
    <xf numFmtId="1" fontId="8" fillId="0" borderId="492" xfId="1" applyNumberFormat="1" applyFont="1" applyBorder="1" applyAlignment="1">
      <alignment horizontal="left" wrapText="1"/>
    </xf>
    <xf numFmtId="1" fontId="8" fillId="0" borderId="496" xfId="1" applyNumberFormat="1" applyFont="1" applyBorder="1" applyAlignment="1">
      <alignment horizontal="left" wrapText="1"/>
    </xf>
    <xf numFmtId="1" fontId="8" fillId="0" borderId="481" xfId="1" applyNumberFormat="1" applyFont="1" applyBorder="1" applyAlignment="1">
      <alignment horizontal="left" vertical="center" wrapText="1"/>
    </xf>
    <xf numFmtId="1" fontId="8" fillId="0" borderId="496" xfId="1" applyNumberFormat="1" applyFont="1" applyBorder="1" applyAlignment="1">
      <alignment horizontal="center" vertical="center" wrapText="1"/>
    </xf>
    <xf numFmtId="1" fontId="5" fillId="0" borderId="493" xfId="1" applyNumberFormat="1" applyFont="1" applyBorder="1" applyAlignment="1">
      <alignment horizontal="left" wrapText="1"/>
    </xf>
    <xf numFmtId="1" fontId="8" fillId="0" borderId="481" xfId="1" applyNumberFormat="1" applyFont="1" applyBorder="1" applyAlignment="1">
      <alignment horizontal="center" vertical="center"/>
    </xf>
    <xf numFmtId="1" fontId="8" fillId="0" borderId="481" xfId="0" applyNumberFormat="1" applyFont="1" applyBorder="1" applyAlignment="1">
      <alignment horizontal="center" vertical="center" wrapText="1"/>
    </xf>
    <xf numFmtId="1" fontId="8" fillId="0" borderId="492" xfId="0" applyNumberFormat="1" applyFont="1" applyBorder="1" applyAlignment="1">
      <alignment horizontal="center" vertical="center" wrapText="1"/>
    </xf>
    <xf numFmtId="1" fontId="8" fillId="0" borderId="493" xfId="0" applyNumberFormat="1" applyFont="1" applyBorder="1" applyAlignment="1">
      <alignment horizontal="center" vertical="center" wrapText="1"/>
    </xf>
    <xf numFmtId="1" fontId="8" fillId="0" borderId="494" xfId="0" applyNumberFormat="1" applyFont="1" applyBorder="1" applyAlignment="1">
      <alignment horizontal="center" vertical="center" wrapText="1"/>
    </xf>
    <xf numFmtId="1" fontId="8" fillId="0" borderId="495" xfId="0" applyNumberFormat="1" applyFont="1" applyBorder="1" applyAlignment="1">
      <alignment horizontal="center" vertical="center"/>
    </xf>
    <xf numFmtId="1" fontId="8" fillId="0" borderId="496" xfId="0" applyNumberFormat="1" applyFont="1" applyBorder="1" applyAlignment="1">
      <alignment horizontal="center" vertical="center"/>
    </xf>
    <xf numFmtId="1" fontId="8" fillId="0" borderId="520" xfId="1" applyNumberFormat="1" applyFont="1" applyBorder="1" applyAlignment="1">
      <alignment horizontal="center" vertical="center"/>
    </xf>
    <xf numFmtId="1" fontId="8" fillId="4" borderId="496" xfId="1" applyNumberFormat="1" applyFont="1" applyFill="1" applyBorder="1" applyAlignment="1" applyProtection="1">
      <alignment horizontal="center" wrapText="1"/>
      <protection locked="0"/>
    </xf>
    <xf numFmtId="1" fontId="8" fillId="4" borderId="491" xfId="1" applyNumberFormat="1" applyFont="1" applyFill="1" applyBorder="1" applyAlignment="1" applyProtection="1">
      <alignment horizontal="center" wrapText="1"/>
      <protection locked="0"/>
    </xf>
    <xf numFmtId="1" fontId="8" fillId="0" borderId="500" xfId="1" applyNumberFormat="1" applyFont="1" applyBorder="1" applyAlignment="1">
      <alignment horizontal="center"/>
    </xf>
    <xf numFmtId="1" fontId="8" fillId="0" borderId="520" xfId="1" applyNumberFormat="1" applyFont="1" applyBorder="1" applyAlignment="1">
      <alignment horizontal="center"/>
    </xf>
    <xf numFmtId="1" fontId="8" fillId="4" borderId="496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571" xfId="0" applyNumberFormat="1" applyFont="1" applyFill="1" applyBorder="1" applyAlignment="1">
      <alignment horizontal="center" vertical="center" wrapText="1"/>
    </xf>
    <xf numFmtId="1" fontId="8" fillId="3" borderId="553" xfId="0" applyNumberFormat="1" applyFont="1" applyFill="1" applyBorder="1" applyAlignment="1">
      <alignment horizontal="center" vertical="center" wrapText="1"/>
    </xf>
    <xf numFmtId="1" fontId="8" fillId="3" borderId="554" xfId="0" applyNumberFormat="1" applyFont="1" applyFill="1" applyBorder="1" applyAlignment="1">
      <alignment horizontal="center" vertical="center" wrapText="1"/>
    </xf>
    <xf numFmtId="1" fontId="1" fillId="3" borderId="552" xfId="0" applyNumberFormat="1" applyFont="1" applyFill="1" applyBorder="1" applyAlignment="1">
      <alignment horizontal="center" vertical="center"/>
    </xf>
    <xf numFmtId="1" fontId="1" fillId="3" borderId="572" xfId="0" applyNumberFormat="1" applyFont="1" applyFill="1" applyBorder="1" applyAlignment="1">
      <alignment horizontal="center" vertical="center"/>
    </xf>
    <xf numFmtId="1" fontId="1" fillId="3" borderId="556" xfId="0" applyNumberFormat="1" applyFont="1" applyFill="1" applyBorder="1" applyAlignment="1">
      <alignment horizontal="center" vertical="center"/>
    </xf>
    <xf numFmtId="1" fontId="1" fillId="3" borderId="559" xfId="0" applyNumberFormat="1" applyFont="1" applyFill="1" applyBorder="1" applyAlignment="1">
      <alignment horizontal="center" vertical="center"/>
    </xf>
    <xf numFmtId="1" fontId="8" fillId="3" borderId="552" xfId="0" applyNumberFormat="1" applyFont="1" applyFill="1" applyBorder="1" applyAlignment="1">
      <alignment horizontal="center" vertical="center" wrapText="1"/>
    </xf>
    <xf numFmtId="1" fontId="8" fillId="3" borderId="572" xfId="0" applyNumberFormat="1" applyFont="1" applyFill="1" applyBorder="1" applyAlignment="1">
      <alignment horizontal="center" vertical="center" wrapText="1"/>
    </xf>
    <xf numFmtId="1" fontId="8" fillId="0" borderId="599" xfId="1" applyNumberFormat="1" applyFont="1" applyBorder="1" applyAlignment="1">
      <alignment horizontal="center" vertical="center" wrapText="1"/>
    </xf>
    <xf numFmtId="1" fontId="8" fillId="0" borderId="590" xfId="1" applyNumberFormat="1" applyFont="1" applyBorder="1" applyAlignment="1">
      <alignment horizontal="center" vertical="center" wrapText="1"/>
    </xf>
    <xf numFmtId="1" fontId="8" fillId="0" borderId="555" xfId="1" applyNumberFormat="1" applyFont="1" applyBorder="1" applyAlignment="1">
      <alignment horizontal="center" vertical="center" wrapText="1"/>
    </xf>
    <xf numFmtId="1" fontId="8" fillId="0" borderId="600" xfId="1" applyNumberFormat="1" applyFont="1" applyBorder="1" applyAlignment="1">
      <alignment horizontal="center" vertical="center" wrapText="1"/>
    </xf>
    <xf numFmtId="1" fontId="8" fillId="0" borderId="557" xfId="1" applyNumberFormat="1" applyFont="1" applyBorder="1" applyAlignment="1">
      <alignment horizontal="center" vertical="center" wrapText="1"/>
    </xf>
    <xf numFmtId="1" fontId="8" fillId="0" borderId="558" xfId="1" applyNumberFormat="1" applyFont="1" applyBorder="1" applyAlignment="1">
      <alignment horizontal="center" vertical="center"/>
    </xf>
    <xf numFmtId="1" fontId="8" fillId="0" borderId="600" xfId="1" applyNumberFormat="1" applyFont="1" applyBorder="1" applyAlignment="1">
      <alignment horizontal="center" vertical="center"/>
    </xf>
    <xf numFmtId="1" fontId="8" fillId="0" borderId="601" xfId="1" applyNumberFormat="1" applyFont="1" applyBorder="1" applyAlignment="1">
      <alignment horizontal="center" vertical="center"/>
    </xf>
    <xf numFmtId="0" fontId="11" fillId="0" borderId="555" xfId="0" applyFont="1" applyBorder="1" applyAlignment="1">
      <alignment horizontal="center"/>
    </xf>
    <xf numFmtId="0" fontId="11" fillId="0" borderId="601" xfId="0" applyFont="1" applyBorder="1" applyAlignment="1">
      <alignment horizontal="center"/>
    </xf>
    <xf numFmtId="1" fontId="8" fillId="0" borderId="593" xfId="1" applyNumberFormat="1" applyFont="1" applyBorder="1" applyAlignment="1">
      <alignment horizontal="left"/>
    </xf>
    <xf numFmtId="1" fontId="8" fillId="0" borderId="603" xfId="1" applyNumberFormat="1" applyFont="1" applyBorder="1" applyAlignment="1">
      <alignment horizontal="left"/>
    </xf>
    <xf numFmtId="1" fontId="8" fillId="0" borderId="590" xfId="1" applyNumberFormat="1" applyFont="1" applyBorder="1" applyAlignment="1">
      <alignment horizontal="left" vertical="center"/>
    </xf>
    <xf numFmtId="1" fontId="8" fillId="0" borderId="555" xfId="1" applyNumberFormat="1" applyFont="1" applyBorder="1" applyAlignment="1">
      <alignment horizontal="left"/>
    </xf>
    <xf numFmtId="1" fontId="8" fillId="0" borderId="601" xfId="1" applyNumberFormat="1" applyFont="1" applyBorder="1" applyAlignment="1">
      <alignment horizontal="left"/>
    </xf>
    <xf numFmtId="1" fontId="8" fillId="0" borderId="589" xfId="1" applyNumberFormat="1" applyFont="1" applyBorder="1" applyAlignment="1">
      <alignment horizontal="center" vertical="center" wrapText="1"/>
    </xf>
    <xf numFmtId="1" fontId="8" fillId="0" borderId="599" xfId="0" applyNumberFormat="1" applyFont="1" applyBorder="1" applyAlignment="1">
      <alignment horizontal="center" vertical="center" wrapText="1"/>
    </xf>
    <xf numFmtId="1" fontId="8" fillId="0" borderId="561" xfId="0" applyNumberFormat="1" applyFont="1" applyBorder="1" applyAlignment="1">
      <alignment horizontal="center" vertical="center" wrapText="1"/>
    </xf>
    <xf numFmtId="1" fontId="5" fillId="0" borderId="600" xfId="0" applyNumberFormat="1" applyFont="1" applyBorder="1"/>
    <xf numFmtId="1" fontId="5" fillId="0" borderId="630" xfId="0" applyNumberFormat="1" applyFont="1" applyBorder="1"/>
    <xf numFmtId="1" fontId="8" fillId="0" borderId="561" xfId="1" applyNumberFormat="1" applyFont="1" applyBorder="1" applyAlignment="1">
      <alignment horizontal="center" vertical="center" wrapText="1"/>
    </xf>
    <xf numFmtId="1" fontId="6" fillId="4" borderId="561" xfId="0" applyNumberFormat="1" applyFont="1" applyFill="1" applyBorder="1" applyAlignment="1">
      <alignment horizontal="center"/>
    </xf>
    <xf numFmtId="1" fontId="8" fillId="3" borderId="561" xfId="0" applyNumberFormat="1" applyFont="1" applyFill="1" applyBorder="1" applyAlignment="1">
      <alignment horizontal="center" vertical="center" wrapText="1"/>
    </xf>
    <xf numFmtId="0" fontId="7" fillId="4" borderId="561" xfId="0" applyFont="1" applyFill="1" applyBorder="1" applyAlignment="1">
      <alignment horizontal="center"/>
    </xf>
    <xf numFmtId="0" fontId="7" fillId="4" borderId="564" xfId="0" applyFont="1" applyFill="1" applyBorder="1" applyAlignment="1">
      <alignment horizontal="center"/>
    </xf>
    <xf numFmtId="1" fontId="8" fillId="0" borderId="555" xfId="1" applyNumberFormat="1" applyFont="1" applyBorder="1" applyAlignment="1">
      <alignment horizontal="left" wrapText="1"/>
    </xf>
    <xf numFmtId="1" fontId="8" fillId="0" borderId="601" xfId="1" applyNumberFormat="1" applyFont="1" applyBorder="1" applyAlignment="1">
      <alignment horizontal="left" wrapText="1"/>
    </xf>
    <xf numFmtId="1" fontId="8" fillId="0" borderId="590" xfId="1" applyNumberFormat="1" applyFont="1" applyBorder="1" applyAlignment="1">
      <alignment horizontal="left" vertical="center" wrapText="1"/>
    </xf>
    <xf numFmtId="1" fontId="8" fillId="0" borderId="601" xfId="1" applyNumberFormat="1" applyFont="1" applyBorder="1" applyAlignment="1">
      <alignment horizontal="center" vertical="center" wrapText="1"/>
    </xf>
    <xf numFmtId="1" fontId="5" fillId="0" borderId="600" xfId="1" applyNumberFormat="1" applyFont="1" applyBorder="1" applyAlignment="1">
      <alignment horizontal="left" wrapText="1"/>
    </xf>
    <xf numFmtId="1" fontId="8" fillId="0" borderId="590" xfId="1" applyNumberFormat="1" applyFont="1" applyBorder="1" applyAlignment="1">
      <alignment horizontal="center" vertical="center"/>
    </xf>
    <xf numFmtId="1" fontId="8" fillId="0" borderId="590" xfId="0" applyNumberFormat="1" applyFont="1" applyBorder="1" applyAlignment="1">
      <alignment horizontal="center" vertical="center" wrapText="1"/>
    </xf>
    <xf numFmtId="1" fontId="8" fillId="0" borderId="555" xfId="0" applyNumberFormat="1" applyFont="1" applyBorder="1" applyAlignment="1">
      <alignment horizontal="center" vertical="center" wrapText="1"/>
    </xf>
    <xf numFmtId="1" fontId="8" fillId="0" borderId="600" xfId="0" applyNumberFormat="1" applyFont="1" applyBorder="1" applyAlignment="1">
      <alignment horizontal="center" vertical="center" wrapText="1"/>
    </xf>
    <xf numFmtId="1" fontId="8" fillId="0" borderId="557" xfId="0" applyNumberFormat="1" applyFont="1" applyBorder="1" applyAlignment="1">
      <alignment horizontal="center" vertical="center" wrapText="1"/>
    </xf>
    <xf numFmtId="1" fontId="8" fillId="0" borderId="558" xfId="0" applyNumberFormat="1" applyFont="1" applyBorder="1" applyAlignment="1">
      <alignment horizontal="center" vertical="center"/>
    </xf>
    <xf numFmtId="1" fontId="8" fillId="0" borderId="601" xfId="0" applyNumberFormat="1" applyFont="1" applyBorder="1" applyAlignment="1">
      <alignment horizontal="center" vertical="center"/>
    </xf>
    <xf numFmtId="1" fontId="8" fillId="0" borderId="564" xfId="1" applyNumberFormat="1" applyFont="1" applyBorder="1" applyAlignment="1">
      <alignment horizontal="center" vertical="center"/>
    </xf>
    <xf numFmtId="1" fontId="8" fillId="4" borderId="601" xfId="1" applyNumberFormat="1" applyFont="1" applyFill="1" applyBorder="1" applyAlignment="1" applyProtection="1">
      <alignment horizontal="center" wrapText="1"/>
      <protection locked="0"/>
    </xf>
    <xf numFmtId="1" fontId="8" fillId="4" borderId="599" xfId="1" applyNumberFormat="1" applyFont="1" applyFill="1" applyBorder="1" applyAlignment="1" applyProtection="1">
      <alignment horizontal="center" wrapText="1"/>
      <protection locked="0"/>
    </xf>
    <xf numFmtId="1" fontId="8" fillId="0" borderId="561" xfId="1" applyNumberFormat="1" applyFont="1" applyBorder="1" applyAlignment="1">
      <alignment horizontal="center"/>
    </xf>
    <xf numFmtId="1" fontId="8" fillId="0" borderId="564" xfId="1" applyNumberFormat="1" applyFont="1" applyBorder="1" applyAlignment="1">
      <alignment horizontal="center"/>
    </xf>
    <xf numFmtId="1" fontId="8" fillId="4" borderId="601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646" xfId="0" applyNumberFormat="1" applyFont="1" applyFill="1" applyBorder="1" applyAlignment="1">
      <alignment horizontal="center" vertical="center" wrapText="1"/>
    </xf>
    <xf numFmtId="1" fontId="8" fillId="3" borderId="591" xfId="0" applyNumberFormat="1" applyFont="1" applyFill="1" applyBorder="1" applyAlignment="1">
      <alignment horizontal="center" vertical="center" wrapText="1"/>
    </xf>
    <xf numFmtId="1" fontId="8" fillId="3" borderId="599" xfId="0" applyNumberFormat="1" applyFont="1" applyFill="1" applyBorder="1" applyAlignment="1">
      <alignment horizontal="center" vertical="center" wrapText="1"/>
    </xf>
    <xf numFmtId="1" fontId="1" fillId="3" borderId="589" xfId="0" applyNumberFormat="1" applyFont="1" applyFill="1" applyBorder="1" applyAlignment="1">
      <alignment horizontal="center" vertical="center"/>
    </xf>
    <xf numFmtId="1" fontId="1" fillId="3" borderId="652" xfId="0" applyNumberFormat="1" applyFont="1" applyFill="1" applyBorder="1" applyAlignment="1">
      <alignment horizontal="center" vertical="center"/>
    </xf>
    <xf numFmtId="1" fontId="1" fillId="3" borderId="600" xfId="0" applyNumberFormat="1" applyFont="1" applyFill="1" applyBorder="1" applyAlignment="1">
      <alignment horizontal="center" vertical="center"/>
    </xf>
    <xf numFmtId="1" fontId="1" fillId="3" borderId="601" xfId="0" applyNumberFormat="1" applyFont="1" applyFill="1" applyBorder="1" applyAlignment="1">
      <alignment horizontal="center" vertical="center"/>
    </xf>
    <xf numFmtId="1" fontId="8" fillId="3" borderId="589" xfId="0" applyNumberFormat="1" applyFont="1" applyFill="1" applyBorder="1" applyAlignment="1">
      <alignment horizontal="center" vertical="center" wrapText="1"/>
    </xf>
    <xf numFmtId="1" fontId="8" fillId="3" borderId="652" xfId="0" applyNumberFormat="1" applyFont="1" applyFill="1" applyBorder="1" applyAlignment="1">
      <alignment horizontal="center" vertical="center" wrapText="1"/>
    </xf>
    <xf numFmtId="1" fontId="8" fillId="0" borderId="679" xfId="1" applyNumberFormat="1" applyFont="1" applyBorder="1" applyAlignment="1">
      <alignment horizontal="center" vertical="center" wrapText="1"/>
    </xf>
    <xf numFmtId="1" fontId="8" fillId="0" borderId="669" xfId="1" applyNumberFormat="1" applyFont="1" applyBorder="1" applyAlignment="1">
      <alignment horizontal="center" vertical="center" wrapText="1"/>
    </xf>
    <xf numFmtId="1" fontId="8" fillId="0" borderId="680" xfId="1" applyNumberFormat="1" applyFont="1" applyBorder="1" applyAlignment="1">
      <alignment horizontal="center" vertical="center" wrapText="1"/>
    </xf>
    <xf numFmtId="1" fontId="8" fillId="0" borderId="681" xfId="1" applyNumberFormat="1" applyFont="1" applyBorder="1" applyAlignment="1">
      <alignment horizontal="center" vertical="center" wrapText="1"/>
    </xf>
    <xf numFmtId="1" fontId="8" fillId="0" borderId="682" xfId="1" applyNumberFormat="1" applyFont="1" applyBorder="1" applyAlignment="1">
      <alignment horizontal="center" vertical="center" wrapText="1"/>
    </xf>
    <xf numFmtId="1" fontId="8" fillId="0" borderId="683" xfId="1" applyNumberFormat="1" applyFont="1" applyBorder="1" applyAlignment="1">
      <alignment horizontal="center" vertical="center"/>
    </xf>
    <xf numFmtId="1" fontId="8" fillId="0" borderId="681" xfId="1" applyNumberFormat="1" applyFont="1" applyBorder="1" applyAlignment="1">
      <alignment horizontal="center" vertical="center"/>
    </xf>
    <xf numFmtId="1" fontId="8" fillId="0" borderId="684" xfId="1" applyNumberFormat="1" applyFont="1" applyBorder="1" applyAlignment="1">
      <alignment horizontal="center" vertical="center"/>
    </xf>
    <xf numFmtId="0" fontId="11" fillId="0" borderId="680" xfId="0" applyFont="1" applyBorder="1" applyAlignment="1">
      <alignment horizontal="center"/>
    </xf>
    <xf numFmtId="0" fontId="11" fillId="0" borderId="684" xfId="0" applyFont="1" applyBorder="1" applyAlignment="1">
      <alignment horizontal="center"/>
    </xf>
    <xf numFmtId="1" fontId="8" fillId="0" borderId="672" xfId="1" applyNumberFormat="1" applyFont="1" applyBorder="1" applyAlignment="1">
      <alignment horizontal="left"/>
    </xf>
    <xf numFmtId="1" fontId="8" fillId="0" borderId="687" xfId="1" applyNumberFormat="1" applyFont="1" applyBorder="1" applyAlignment="1">
      <alignment horizontal="left"/>
    </xf>
    <xf numFmtId="1" fontId="8" fillId="0" borderId="690" xfId="1" applyNumberFormat="1" applyFont="1" applyBorder="1" applyAlignment="1">
      <alignment horizontal="left"/>
    </xf>
    <xf numFmtId="1" fontId="8" fillId="0" borderId="680" xfId="1" applyNumberFormat="1" applyFont="1" applyBorder="1" applyAlignment="1">
      <alignment horizontal="left"/>
    </xf>
    <xf numFmtId="1" fontId="8" fillId="0" borderId="684" xfId="1" applyNumberFormat="1" applyFont="1" applyBorder="1" applyAlignment="1">
      <alignment horizontal="left"/>
    </xf>
    <xf numFmtId="1" fontId="8" fillId="0" borderId="686" xfId="0" applyNumberFormat="1" applyFont="1" applyBorder="1" applyAlignment="1">
      <alignment horizontal="center" vertical="center" wrapText="1"/>
    </xf>
    <xf numFmtId="1" fontId="5" fillId="0" borderId="718" xfId="0" applyNumberFormat="1" applyFont="1" applyBorder="1"/>
    <xf numFmtId="1" fontId="5" fillId="0" borderId="681" xfId="0" applyNumberFormat="1" applyFont="1" applyBorder="1"/>
    <xf numFmtId="1" fontId="8" fillId="0" borderId="686" xfId="1" applyNumberFormat="1" applyFont="1" applyBorder="1" applyAlignment="1">
      <alignment horizontal="center" vertical="center" wrapText="1"/>
    </xf>
    <xf numFmtId="1" fontId="6" fillId="4" borderId="686" xfId="0" applyNumberFormat="1" applyFont="1" applyFill="1" applyBorder="1" applyAlignment="1">
      <alignment horizontal="center"/>
    </xf>
    <xf numFmtId="1" fontId="8" fillId="3" borderId="686" xfId="0" applyNumberFormat="1" applyFont="1" applyFill="1" applyBorder="1" applyAlignment="1">
      <alignment horizontal="center" vertical="center" wrapText="1"/>
    </xf>
    <xf numFmtId="0" fontId="7" fillId="4" borderId="686" xfId="0" applyFont="1" applyFill="1" applyBorder="1" applyAlignment="1">
      <alignment horizontal="center"/>
    </xf>
    <xf numFmtId="0" fontId="7" fillId="4" borderId="704" xfId="0" applyFont="1" applyFill="1" applyBorder="1" applyAlignment="1">
      <alignment horizontal="center"/>
    </xf>
    <xf numFmtId="1" fontId="8" fillId="0" borderId="680" xfId="1" applyNumberFormat="1" applyFont="1" applyBorder="1" applyAlignment="1">
      <alignment horizontal="left" wrapText="1"/>
    </xf>
    <xf numFmtId="1" fontId="8" fillId="0" borderId="684" xfId="1" applyNumberFormat="1" applyFont="1" applyBorder="1" applyAlignment="1">
      <alignment horizontal="left" wrapText="1"/>
    </xf>
    <xf numFmtId="1" fontId="8" fillId="0" borderId="684" xfId="1" applyNumberFormat="1" applyFont="1" applyBorder="1" applyAlignment="1">
      <alignment horizontal="center" vertical="center" wrapText="1"/>
    </xf>
    <xf numFmtId="1" fontId="5" fillId="0" borderId="681" xfId="1" applyNumberFormat="1" applyFont="1" applyBorder="1" applyAlignment="1">
      <alignment horizontal="left" wrapText="1"/>
    </xf>
    <xf numFmtId="1" fontId="8" fillId="0" borderId="680" xfId="0" applyNumberFormat="1" applyFont="1" applyBorder="1" applyAlignment="1">
      <alignment horizontal="center" vertical="center" wrapText="1"/>
    </xf>
    <xf numFmtId="1" fontId="8" fillId="0" borderId="681" xfId="0" applyNumberFormat="1" applyFont="1" applyBorder="1" applyAlignment="1">
      <alignment horizontal="center" vertical="center" wrapText="1"/>
    </xf>
    <xf numFmtId="1" fontId="8" fillId="0" borderId="682" xfId="0" applyNumberFormat="1" applyFont="1" applyBorder="1" applyAlignment="1">
      <alignment horizontal="center" vertical="center" wrapText="1"/>
    </xf>
    <xf numFmtId="1" fontId="8" fillId="0" borderId="683" xfId="0" applyNumberFormat="1" applyFont="1" applyBorder="1" applyAlignment="1">
      <alignment horizontal="center" vertical="center"/>
    </xf>
    <xf numFmtId="1" fontId="8" fillId="0" borderId="684" xfId="0" applyNumberFormat="1" applyFont="1" applyBorder="1" applyAlignment="1">
      <alignment horizontal="center" vertical="center"/>
    </xf>
    <xf numFmtId="1" fontId="8" fillId="0" borderId="704" xfId="1" applyNumberFormat="1" applyFont="1" applyBorder="1" applyAlignment="1">
      <alignment horizontal="center" vertical="center"/>
    </xf>
    <xf numFmtId="1" fontId="8" fillId="4" borderId="684" xfId="1" applyNumberFormat="1" applyFont="1" applyFill="1" applyBorder="1" applyAlignment="1" applyProtection="1">
      <alignment horizontal="center" wrapText="1"/>
      <protection locked="0"/>
    </xf>
    <xf numFmtId="1" fontId="8" fillId="0" borderId="686" xfId="1" applyNumberFormat="1" applyFont="1" applyBorder="1" applyAlignment="1">
      <alignment horizontal="center"/>
    </xf>
    <xf numFmtId="1" fontId="8" fillId="0" borderId="704" xfId="1" applyNumberFormat="1" applyFont="1" applyBorder="1" applyAlignment="1">
      <alignment horizontal="center"/>
    </xf>
    <xf numFmtId="1" fontId="8" fillId="4" borderId="684" xfId="1" applyNumberFormat="1" applyFont="1" applyFill="1" applyBorder="1" applyAlignment="1" applyProtection="1">
      <alignment horizontal="center" vertical="center" wrapText="1"/>
      <protection locked="0"/>
    </xf>
    <xf numFmtId="1" fontId="1" fillId="3" borderId="684" xfId="0" applyNumberFormat="1" applyFont="1" applyFill="1" applyBorder="1" applyAlignment="1">
      <alignment horizontal="center" vertical="center"/>
    </xf>
    <xf numFmtId="1" fontId="8" fillId="0" borderId="761" xfId="1" applyNumberFormat="1" applyFont="1" applyBorder="1" applyAlignment="1">
      <alignment horizontal="center" vertical="center" wrapText="1"/>
    </xf>
    <xf numFmtId="1" fontId="8" fillId="0" borderId="751" xfId="1" applyNumberFormat="1" applyFont="1" applyBorder="1" applyAlignment="1">
      <alignment horizontal="center" vertical="center" wrapText="1"/>
    </xf>
    <xf numFmtId="1" fontId="8" fillId="0" borderId="762" xfId="1" applyNumberFormat="1" applyFont="1" applyBorder="1" applyAlignment="1">
      <alignment horizontal="center" vertical="center" wrapText="1"/>
    </xf>
    <xf numFmtId="1" fontId="8" fillId="0" borderId="763" xfId="1" applyNumberFormat="1" applyFont="1" applyBorder="1" applyAlignment="1">
      <alignment horizontal="center" vertical="center" wrapText="1"/>
    </xf>
    <xf numFmtId="1" fontId="8" fillId="0" borderId="764" xfId="1" applyNumberFormat="1" applyFont="1" applyBorder="1" applyAlignment="1">
      <alignment horizontal="center" vertical="center" wrapText="1"/>
    </xf>
    <xf numFmtId="1" fontId="8" fillId="0" borderId="765" xfId="1" applyNumberFormat="1" applyFont="1" applyBorder="1" applyAlignment="1">
      <alignment horizontal="center" vertical="center"/>
    </xf>
    <xf numFmtId="1" fontId="8" fillId="0" borderId="763" xfId="1" applyNumberFormat="1" applyFont="1" applyBorder="1" applyAlignment="1">
      <alignment horizontal="center" vertical="center"/>
    </xf>
    <xf numFmtId="1" fontId="8" fillId="0" borderId="766" xfId="1" applyNumberFormat="1" applyFont="1" applyBorder="1" applyAlignment="1">
      <alignment horizontal="center" vertical="center"/>
    </xf>
    <xf numFmtId="0" fontId="11" fillId="0" borderId="762" xfId="0" applyFont="1" applyBorder="1" applyAlignment="1">
      <alignment horizontal="center"/>
    </xf>
    <xf numFmtId="0" fontId="11" fillId="0" borderId="766" xfId="0" applyFont="1" applyBorder="1" applyAlignment="1">
      <alignment horizontal="center"/>
    </xf>
    <xf numFmtId="1" fontId="8" fillId="0" borderId="754" xfId="1" applyNumberFormat="1" applyFont="1" applyBorder="1" applyAlignment="1">
      <alignment horizontal="left"/>
    </xf>
    <xf numFmtId="1" fontId="8" fillId="0" borderId="771" xfId="1" applyNumberFormat="1" applyFont="1" applyBorder="1" applyAlignment="1">
      <alignment horizontal="left"/>
    </xf>
    <xf numFmtId="1" fontId="8" fillId="0" borderId="751" xfId="1" applyNumberFormat="1" applyFont="1" applyBorder="1" applyAlignment="1">
      <alignment horizontal="left" vertical="center"/>
    </xf>
    <xf numFmtId="1" fontId="8" fillId="0" borderId="762" xfId="1" applyNumberFormat="1" applyFont="1" applyBorder="1" applyAlignment="1">
      <alignment horizontal="left"/>
    </xf>
    <xf numFmtId="1" fontId="8" fillId="0" borderId="766" xfId="1" applyNumberFormat="1" applyFont="1" applyBorder="1" applyAlignment="1">
      <alignment horizontal="left"/>
    </xf>
    <xf numFmtId="1" fontId="8" fillId="0" borderId="750" xfId="1" applyNumberFormat="1" applyFont="1" applyBorder="1" applyAlignment="1">
      <alignment horizontal="center" vertical="center" wrapText="1"/>
    </xf>
    <xf numFmtId="1" fontId="8" fillId="0" borderId="761" xfId="0" applyNumberFormat="1" applyFont="1" applyBorder="1" applyAlignment="1">
      <alignment horizontal="center" vertical="center" wrapText="1"/>
    </xf>
    <xf numFmtId="1" fontId="8" fillId="0" borderId="770" xfId="0" applyNumberFormat="1" applyFont="1" applyBorder="1" applyAlignment="1">
      <alignment horizontal="center" vertical="center" wrapText="1"/>
    </xf>
    <xf numFmtId="1" fontId="5" fillId="0" borderId="798" xfId="0" applyNumberFormat="1" applyFont="1" applyBorder="1"/>
    <xf numFmtId="1" fontId="5" fillId="0" borderId="763" xfId="0" applyNumberFormat="1" applyFont="1" applyBorder="1"/>
    <xf numFmtId="1" fontId="5" fillId="0" borderId="799" xfId="0" applyNumberFormat="1" applyFont="1" applyBorder="1"/>
    <xf numFmtId="1" fontId="8" fillId="0" borderId="770" xfId="1" applyNumberFormat="1" applyFont="1" applyBorder="1" applyAlignment="1">
      <alignment horizontal="center" vertical="center" wrapText="1"/>
    </xf>
    <xf numFmtId="1" fontId="6" fillId="4" borderId="770" xfId="0" applyNumberFormat="1" applyFont="1" applyFill="1" applyBorder="1" applyAlignment="1">
      <alignment horizontal="center"/>
    </xf>
    <xf numFmtId="1" fontId="8" fillId="3" borderId="770" xfId="0" applyNumberFormat="1" applyFont="1" applyFill="1" applyBorder="1" applyAlignment="1">
      <alignment horizontal="center" vertical="center" wrapText="1"/>
    </xf>
    <xf numFmtId="0" fontId="7" fillId="4" borderId="770" xfId="0" applyFont="1" applyFill="1" applyBorder="1" applyAlignment="1">
      <alignment horizontal="center"/>
    </xf>
    <xf numFmtId="0" fontId="7" fillId="4" borderId="786" xfId="0" applyFont="1" applyFill="1" applyBorder="1" applyAlignment="1">
      <alignment horizontal="center"/>
    </xf>
    <xf numFmtId="1" fontId="8" fillId="0" borderId="762" xfId="1" applyNumberFormat="1" applyFont="1" applyBorder="1" applyAlignment="1">
      <alignment horizontal="left" wrapText="1"/>
    </xf>
    <xf numFmtId="1" fontId="8" fillId="0" borderId="766" xfId="1" applyNumberFormat="1" applyFont="1" applyBorder="1" applyAlignment="1">
      <alignment horizontal="left" wrapText="1"/>
    </xf>
    <xf numFmtId="1" fontId="8" fillId="0" borderId="751" xfId="1" applyNumberFormat="1" applyFont="1" applyBorder="1" applyAlignment="1">
      <alignment horizontal="left" vertical="center" wrapText="1"/>
    </xf>
    <xf numFmtId="1" fontId="8" fillId="0" borderId="766" xfId="1" applyNumberFormat="1" applyFont="1" applyBorder="1" applyAlignment="1">
      <alignment horizontal="center" vertical="center" wrapText="1"/>
    </xf>
    <xf numFmtId="1" fontId="5" fillId="0" borderId="763" xfId="1" applyNumberFormat="1" applyFont="1" applyBorder="1" applyAlignment="1">
      <alignment horizontal="left" wrapText="1"/>
    </xf>
    <xf numFmtId="1" fontId="8" fillId="0" borderId="751" xfId="1" applyNumberFormat="1" applyFont="1" applyBorder="1" applyAlignment="1">
      <alignment horizontal="center" vertical="center"/>
    </xf>
    <xf numFmtId="1" fontId="8" fillId="0" borderId="751" xfId="0" applyNumberFormat="1" applyFont="1" applyBorder="1" applyAlignment="1">
      <alignment horizontal="center" vertical="center" wrapText="1"/>
    </xf>
    <xf numFmtId="1" fontId="8" fillId="0" borderId="762" xfId="0" applyNumberFormat="1" applyFont="1" applyBorder="1" applyAlignment="1">
      <alignment horizontal="center" vertical="center" wrapText="1"/>
    </xf>
    <xf numFmtId="1" fontId="8" fillId="0" borderId="763" xfId="0" applyNumberFormat="1" applyFont="1" applyBorder="1" applyAlignment="1">
      <alignment horizontal="center" vertical="center" wrapText="1"/>
    </xf>
    <xf numFmtId="1" fontId="8" fillId="0" borderId="764" xfId="0" applyNumberFormat="1" applyFont="1" applyBorder="1" applyAlignment="1">
      <alignment horizontal="center" vertical="center" wrapText="1"/>
    </xf>
    <xf numFmtId="1" fontId="8" fillId="0" borderId="765" xfId="0" applyNumberFormat="1" applyFont="1" applyBorder="1" applyAlignment="1">
      <alignment horizontal="center" vertical="center"/>
    </xf>
    <xf numFmtId="1" fontId="8" fillId="0" borderId="766" xfId="0" applyNumberFormat="1" applyFont="1" applyBorder="1" applyAlignment="1">
      <alignment horizontal="center" vertical="center"/>
    </xf>
    <xf numFmtId="1" fontId="8" fillId="0" borderId="786" xfId="1" applyNumberFormat="1" applyFont="1" applyBorder="1" applyAlignment="1">
      <alignment horizontal="center" vertical="center"/>
    </xf>
    <xf numFmtId="1" fontId="8" fillId="4" borderId="766" xfId="1" applyNumberFormat="1" applyFont="1" applyFill="1" applyBorder="1" applyAlignment="1" applyProtection="1">
      <alignment horizontal="center" wrapText="1"/>
      <protection locked="0"/>
    </xf>
    <xf numFmtId="1" fontId="8" fillId="4" borderId="761" xfId="1" applyNumberFormat="1" applyFont="1" applyFill="1" applyBorder="1" applyAlignment="1" applyProtection="1">
      <alignment horizontal="center" wrapText="1"/>
      <protection locked="0"/>
    </xf>
    <xf numFmtId="1" fontId="8" fillId="0" borderId="770" xfId="1" applyNumberFormat="1" applyFont="1" applyBorder="1" applyAlignment="1">
      <alignment horizontal="center"/>
    </xf>
    <xf numFmtId="1" fontId="8" fillId="0" borderId="786" xfId="1" applyNumberFormat="1" applyFont="1" applyBorder="1" applyAlignment="1">
      <alignment horizontal="center"/>
    </xf>
    <xf numFmtId="1" fontId="8" fillId="4" borderId="766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821" xfId="0" applyNumberFormat="1" applyFont="1" applyFill="1" applyBorder="1" applyAlignment="1">
      <alignment horizontal="center" vertical="center" wrapText="1"/>
    </xf>
    <xf numFmtId="1" fontId="8" fillId="3" borderId="752" xfId="0" applyNumberFormat="1" applyFont="1" applyFill="1" applyBorder="1" applyAlignment="1">
      <alignment horizontal="center" vertical="center" wrapText="1"/>
    </xf>
    <xf numFmtId="1" fontId="8" fillId="3" borderId="761" xfId="0" applyNumberFormat="1" applyFont="1" applyFill="1" applyBorder="1" applyAlignment="1">
      <alignment horizontal="center" vertical="center" wrapText="1"/>
    </xf>
    <xf numFmtId="1" fontId="1" fillId="3" borderId="750" xfId="0" applyNumberFormat="1" applyFont="1" applyFill="1" applyBorder="1" applyAlignment="1">
      <alignment horizontal="center" vertical="center"/>
    </xf>
    <xf numFmtId="1" fontId="1" fillId="3" borderId="830" xfId="0" applyNumberFormat="1" applyFont="1" applyFill="1" applyBorder="1" applyAlignment="1">
      <alignment horizontal="center" vertical="center"/>
    </xf>
    <xf numFmtId="1" fontId="1" fillId="3" borderId="763" xfId="0" applyNumberFormat="1" applyFont="1" applyFill="1" applyBorder="1" applyAlignment="1">
      <alignment horizontal="center" vertical="center"/>
    </xf>
    <xf numFmtId="1" fontId="1" fillId="3" borderId="766" xfId="0" applyNumberFormat="1" applyFont="1" applyFill="1" applyBorder="1" applyAlignment="1">
      <alignment horizontal="center" vertical="center"/>
    </xf>
    <xf numFmtId="1" fontId="8" fillId="3" borderId="750" xfId="0" applyNumberFormat="1" applyFont="1" applyFill="1" applyBorder="1" applyAlignment="1">
      <alignment horizontal="center" vertical="center" wrapText="1"/>
    </xf>
    <xf numFmtId="1" fontId="8" fillId="3" borderId="830" xfId="0" applyNumberFormat="1" applyFont="1" applyFill="1" applyBorder="1" applyAlignment="1">
      <alignment horizontal="center" vertical="center" wrapText="1"/>
    </xf>
    <xf numFmtId="1" fontId="8" fillId="0" borderId="858" xfId="1" applyNumberFormat="1" applyFont="1" applyBorder="1" applyAlignment="1">
      <alignment horizontal="center" vertical="center" wrapText="1"/>
    </xf>
    <xf numFmtId="1" fontId="8" fillId="0" borderId="848" xfId="1" applyNumberFormat="1" applyFont="1" applyBorder="1" applyAlignment="1">
      <alignment horizontal="center" vertical="center" wrapText="1"/>
    </xf>
    <xf numFmtId="1" fontId="8" fillId="0" borderId="859" xfId="1" applyNumberFormat="1" applyFont="1" applyBorder="1" applyAlignment="1">
      <alignment horizontal="center" vertical="center" wrapText="1"/>
    </xf>
    <xf numFmtId="1" fontId="8" fillId="0" borderId="860" xfId="1" applyNumberFormat="1" applyFont="1" applyBorder="1" applyAlignment="1">
      <alignment horizontal="center" vertical="center" wrapText="1"/>
    </xf>
    <xf numFmtId="1" fontId="8" fillId="0" borderId="861" xfId="1" applyNumberFormat="1" applyFont="1" applyBorder="1" applyAlignment="1">
      <alignment horizontal="center" vertical="center" wrapText="1"/>
    </xf>
    <xf numFmtId="1" fontId="8" fillId="0" borderId="862" xfId="1" applyNumberFormat="1" applyFont="1" applyBorder="1" applyAlignment="1">
      <alignment horizontal="center" vertical="center"/>
    </xf>
    <xf numFmtId="1" fontId="8" fillId="0" borderId="860" xfId="1" applyNumberFormat="1" applyFont="1" applyBorder="1" applyAlignment="1">
      <alignment horizontal="center" vertical="center"/>
    </xf>
    <xf numFmtId="1" fontId="8" fillId="0" borderId="863" xfId="1" applyNumberFormat="1" applyFont="1" applyBorder="1" applyAlignment="1">
      <alignment horizontal="center" vertical="center"/>
    </xf>
    <xf numFmtId="0" fontId="11" fillId="0" borderId="859" xfId="0" applyFont="1" applyBorder="1" applyAlignment="1">
      <alignment horizontal="center"/>
    </xf>
    <xf numFmtId="0" fontId="11" fillId="0" borderId="863" xfId="0" applyFont="1" applyBorder="1" applyAlignment="1">
      <alignment horizontal="center"/>
    </xf>
    <xf numFmtId="1" fontId="8" fillId="0" borderId="851" xfId="1" applyNumberFormat="1" applyFont="1" applyBorder="1" applyAlignment="1">
      <alignment horizontal="left"/>
    </xf>
    <xf numFmtId="1" fontId="8" fillId="0" borderId="868" xfId="1" applyNumberFormat="1" applyFont="1" applyBorder="1" applyAlignment="1">
      <alignment horizontal="left"/>
    </xf>
    <xf numFmtId="1" fontId="8" fillId="0" borderId="885" xfId="0" applyNumberFormat="1" applyFont="1" applyBorder="1" applyAlignment="1">
      <alignment horizontal="center" vertical="center" wrapText="1"/>
    </xf>
    <xf numFmtId="1" fontId="8" fillId="0" borderId="885" xfId="1" applyNumberFormat="1" applyFont="1" applyBorder="1" applyAlignment="1">
      <alignment horizontal="center" vertical="center" wrapText="1"/>
    </xf>
    <xf numFmtId="1" fontId="6" fillId="4" borderId="885" xfId="0" applyNumberFormat="1" applyFont="1" applyFill="1" applyBorder="1" applyAlignment="1">
      <alignment horizontal="center"/>
    </xf>
    <xf numFmtId="1" fontId="8" fillId="3" borderId="885" xfId="0" applyNumberFormat="1" applyFont="1" applyFill="1" applyBorder="1" applyAlignment="1">
      <alignment horizontal="center" vertical="center" wrapText="1"/>
    </xf>
    <xf numFmtId="0" fontId="7" fillId="4" borderId="885" xfId="0" applyFont="1" applyFill="1" applyBorder="1" applyAlignment="1">
      <alignment horizontal="center"/>
    </xf>
    <xf numFmtId="0" fontId="7" fillId="4" borderId="886" xfId="0" applyFont="1" applyFill="1" applyBorder="1" applyAlignment="1">
      <alignment horizontal="center"/>
    </xf>
    <xf numFmtId="1" fontId="8" fillId="0" borderId="859" xfId="1" applyNumberFormat="1" applyFont="1" applyBorder="1" applyAlignment="1">
      <alignment horizontal="left" wrapText="1"/>
    </xf>
    <xf numFmtId="1" fontId="8" fillId="0" borderId="859" xfId="0" applyNumberFormat="1" applyFont="1" applyBorder="1" applyAlignment="1">
      <alignment horizontal="center" vertical="center" wrapText="1"/>
    </xf>
    <xf numFmtId="1" fontId="8" fillId="0" borderId="862" xfId="0" applyNumberFormat="1" applyFont="1" applyBorder="1" applyAlignment="1">
      <alignment horizontal="center" vertical="center"/>
    </xf>
    <xf numFmtId="1" fontId="8" fillId="0" borderId="886" xfId="1" applyNumberFormat="1" applyFont="1" applyBorder="1" applyAlignment="1">
      <alignment horizontal="center" vertical="center"/>
    </xf>
    <xf numFmtId="1" fontId="8" fillId="0" borderId="885" xfId="1" applyNumberFormat="1" applyFont="1" applyBorder="1" applyAlignment="1">
      <alignment horizontal="center"/>
    </xf>
    <xf numFmtId="1" fontId="8" fillId="0" borderId="886" xfId="1" applyNumberFormat="1" applyFont="1" applyBorder="1" applyAlignment="1">
      <alignment horizontal="center"/>
    </xf>
    <xf numFmtId="1" fontId="8" fillId="0" borderId="943" xfId="1" applyNumberFormat="1" applyFont="1" applyBorder="1" applyAlignment="1">
      <alignment horizontal="center" vertical="center" wrapText="1"/>
    </xf>
    <xf numFmtId="1" fontId="8" fillId="0" borderId="933" xfId="1" applyNumberFormat="1" applyFont="1" applyBorder="1" applyAlignment="1">
      <alignment horizontal="center" vertical="center" wrapText="1"/>
    </xf>
    <xf numFmtId="1" fontId="8" fillId="0" borderId="944" xfId="1" applyNumberFormat="1" applyFont="1" applyBorder="1" applyAlignment="1">
      <alignment horizontal="center" vertical="center" wrapText="1"/>
    </xf>
    <xf numFmtId="1" fontId="8" fillId="0" borderId="945" xfId="1" applyNumberFormat="1" applyFont="1" applyBorder="1" applyAlignment="1">
      <alignment horizontal="center" vertical="center" wrapText="1"/>
    </xf>
    <xf numFmtId="1" fontId="8" fillId="0" borderId="944" xfId="1" applyNumberFormat="1" applyFont="1" applyBorder="1" applyAlignment="1">
      <alignment horizontal="center" vertical="center"/>
    </xf>
    <xf numFmtId="1" fontId="8" fillId="0" borderId="946" xfId="1" applyNumberFormat="1" applyFont="1" applyBorder="1" applyAlignment="1">
      <alignment horizontal="center" vertical="center"/>
    </xf>
    <xf numFmtId="0" fontId="11" fillId="0" borderId="946" xfId="0" applyFont="1" applyBorder="1" applyAlignment="1">
      <alignment horizontal="center"/>
    </xf>
    <xf numFmtId="1" fontId="8" fillId="0" borderId="936" xfId="1" applyNumberFormat="1" applyFont="1" applyBorder="1" applyAlignment="1">
      <alignment horizontal="left"/>
    </xf>
    <xf numFmtId="1" fontId="8" fillId="0" borderId="950" xfId="1" applyNumberFormat="1" applyFont="1" applyBorder="1" applyAlignment="1">
      <alignment horizontal="left"/>
    </xf>
    <xf numFmtId="1" fontId="8" fillId="0" borderId="956" xfId="1" applyNumberFormat="1" applyFont="1" applyBorder="1" applyAlignment="1">
      <alignment horizontal="left"/>
    </xf>
    <xf numFmtId="1" fontId="8" fillId="0" borderId="957" xfId="1" applyNumberFormat="1" applyFont="1" applyBorder="1" applyAlignment="1">
      <alignment horizontal="left"/>
    </xf>
    <xf numFmtId="1" fontId="8" fillId="0" borderId="949" xfId="0" applyNumberFormat="1" applyFont="1" applyBorder="1" applyAlignment="1">
      <alignment horizontal="center" vertical="center" wrapText="1"/>
    </xf>
    <xf numFmtId="1" fontId="5" fillId="0" borderId="979" xfId="0" applyNumberFormat="1" applyFont="1" applyBorder="1"/>
    <xf numFmtId="1" fontId="8" fillId="3" borderId="949" xfId="0" applyNumberFormat="1" applyFont="1" applyFill="1" applyBorder="1" applyAlignment="1">
      <alignment horizontal="center" vertical="center" wrapText="1"/>
    </xf>
    <xf numFmtId="0" fontId="7" fillId="4" borderId="949" xfId="0" applyFont="1" applyFill="1" applyBorder="1" applyAlignment="1">
      <alignment horizontal="center"/>
    </xf>
    <xf numFmtId="0" fontId="7" fillId="4" borderId="967" xfId="0" applyFont="1" applyFill="1" applyBorder="1" applyAlignment="1">
      <alignment horizontal="center"/>
    </xf>
    <xf numFmtId="1" fontId="8" fillId="0" borderId="957" xfId="1" applyNumberFormat="1" applyFont="1" applyBorder="1" applyAlignment="1">
      <alignment horizontal="left" wrapText="1"/>
    </xf>
    <xf numFmtId="1" fontId="8" fillId="0" borderId="957" xfId="1" applyNumberFormat="1" applyFont="1" applyBorder="1" applyAlignment="1">
      <alignment horizontal="center" vertical="center" wrapText="1"/>
    </xf>
    <xf numFmtId="1" fontId="8" fillId="0" borderId="945" xfId="0" applyNumberFormat="1" applyFont="1" applyBorder="1" applyAlignment="1">
      <alignment horizontal="center" vertical="center" wrapText="1"/>
    </xf>
    <xf numFmtId="1" fontId="8" fillId="0" borderId="957" xfId="0" applyNumberFormat="1" applyFont="1" applyBorder="1" applyAlignment="1">
      <alignment horizontal="center" vertical="center"/>
    </xf>
    <xf numFmtId="1" fontId="8" fillId="4" borderId="957" xfId="1" applyNumberFormat="1" applyFont="1" applyFill="1" applyBorder="1" applyAlignment="1" applyProtection="1">
      <alignment horizontal="center" wrapText="1"/>
      <protection locked="0"/>
    </xf>
    <xf numFmtId="1" fontId="8" fillId="4" borderId="957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1094" xfId="0" applyNumberFormat="1" applyFont="1" applyFill="1" applyBorder="1" applyAlignment="1">
      <alignment horizontal="center" vertical="center"/>
    </xf>
    <xf numFmtId="1" fontId="8" fillId="3" borderId="1121" xfId="0" applyNumberFormat="1" applyFont="1" applyFill="1" applyBorder="1" applyAlignment="1">
      <alignment horizontal="center" vertical="center" wrapText="1"/>
    </xf>
    <xf numFmtId="1" fontId="8" fillId="3" borderId="99" xfId="0" applyNumberFormat="1" applyFont="1" applyFill="1" applyBorder="1" applyAlignment="1">
      <alignment horizontal="center" vertical="center" wrapText="1"/>
    </xf>
    <xf numFmtId="1" fontId="8" fillId="3" borderId="38" xfId="0" applyNumberFormat="1" applyFont="1" applyFill="1" applyBorder="1" applyAlignment="1">
      <alignment horizontal="center" vertical="center" wrapText="1"/>
    </xf>
    <xf numFmtId="1" fontId="8" fillId="3" borderId="1092" xfId="0" applyNumberFormat="1" applyFont="1" applyFill="1" applyBorder="1" applyAlignment="1">
      <alignment horizontal="center" vertical="center" wrapText="1"/>
    </xf>
    <xf numFmtId="1" fontId="8" fillId="3" borderId="1120" xfId="0" applyNumberFormat="1" applyFont="1" applyFill="1" applyBorder="1" applyAlignment="1">
      <alignment horizontal="center" vertical="center" wrapText="1"/>
    </xf>
    <xf numFmtId="1" fontId="8" fillId="3" borderId="1093" xfId="0" applyNumberFormat="1" applyFont="1" applyFill="1" applyBorder="1" applyAlignment="1">
      <alignment horizontal="center" vertical="center" wrapText="1"/>
    </xf>
    <xf numFmtId="1" fontId="8" fillId="3" borderId="1119" xfId="0" applyNumberFormat="1" applyFont="1" applyFill="1" applyBorder="1" applyAlignment="1">
      <alignment horizontal="center" vertical="center" wrapText="1"/>
    </xf>
    <xf numFmtId="1" fontId="8" fillId="3" borderId="55" xfId="0" applyNumberFormat="1" applyFont="1" applyFill="1" applyBorder="1" applyAlignment="1">
      <alignment horizontal="center" vertical="center" wrapText="1"/>
    </xf>
    <xf numFmtId="1" fontId="1" fillId="3" borderId="762" xfId="0" applyNumberFormat="1" applyFont="1" applyFill="1" applyBorder="1" applyAlignment="1">
      <alignment horizontal="center" vertical="center"/>
    </xf>
    <xf numFmtId="1" fontId="1" fillId="3" borderId="1095" xfId="0" applyNumberFormat="1" applyFont="1" applyFill="1" applyBorder="1" applyAlignment="1">
      <alignment horizontal="center" vertical="center"/>
    </xf>
    <xf numFmtId="1" fontId="1" fillId="3" borderId="945" xfId="0" applyNumberFormat="1" applyFont="1" applyFill="1" applyBorder="1" applyAlignment="1">
      <alignment horizontal="center" vertical="center"/>
    </xf>
    <xf numFmtId="1" fontId="1" fillId="3" borderId="862" xfId="0" applyNumberFormat="1" applyFont="1" applyFill="1" applyBorder="1" applyAlignment="1">
      <alignment horizontal="center" vertical="center"/>
    </xf>
    <xf numFmtId="1" fontId="1" fillId="3" borderId="1096" xfId="0" applyNumberFormat="1" applyFont="1" applyFill="1" applyBorder="1" applyAlignment="1">
      <alignment horizontal="center" vertical="center"/>
    </xf>
    <xf numFmtId="1" fontId="8" fillId="3" borderId="1090" xfId="0" applyNumberFormat="1" applyFont="1" applyFill="1" applyBorder="1" applyAlignment="1">
      <alignment horizontal="center" vertical="center" wrapText="1"/>
    </xf>
    <xf numFmtId="1" fontId="8" fillId="3" borderId="1094" xfId="0" applyNumberFormat="1" applyFont="1" applyFill="1" applyBorder="1" applyAlignment="1">
      <alignment horizontal="center" vertical="center" wrapText="1"/>
    </xf>
    <xf numFmtId="1" fontId="8" fillId="3" borderId="1118" xfId="0" applyNumberFormat="1" applyFont="1" applyFill="1" applyBorder="1" applyAlignment="1">
      <alignment horizontal="center" vertical="center" wrapText="1"/>
    </xf>
    <xf numFmtId="1" fontId="8" fillId="3" borderId="1116" xfId="0" applyNumberFormat="1" applyFont="1" applyFill="1" applyBorder="1" applyAlignment="1">
      <alignment horizontal="center" vertical="center" wrapText="1"/>
    </xf>
    <xf numFmtId="1" fontId="8" fillId="3" borderId="1117" xfId="0" applyNumberFormat="1" applyFont="1" applyFill="1" applyBorder="1" applyAlignment="1">
      <alignment horizontal="center" vertical="center" wrapText="1"/>
    </xf>
    <xf numFmtId="1" fontId="8" fillId="0" borderId="1094" xfId="1" applyNumberFormat="1" applyFont="1" applyBorder="1" applyAlignment="1">
      <alignment horizontal="center" vertical="center" wrapText="1"/>
    </xf>
    <xf numFmtId="1" fontId="8" fillId="0" borderId="1091" xfId="1" applyNumberFormat="1" applyFont="1" applyBorder="1" applyAlignment="1">
      <alignment horizontal="center" vertical="center" wrapText="1"/>
    </xf>
    <xf numFmtId="1" fontId="8" fillId="0" borderId="1095" xfId="1" applyNumberFormat="1" applyFont="1" applyBorder="1" applyAlignment="1">
      <alignment horizontal="center" vertical="center" wrapText="1"/>
    </xf>
    <xf numFmtId="1" fontId="8" fillId="0" borderId="1095" xfId="1" applyNumberFormat="1" applyFont="1" applyBorder="1" applyAlignment="1">
      <alignment horizontal="center" vertical="center"/>
    </xf>
    <xf numFmtId="1" fontId="8" fillId="0" borderId="1096" xfId="1" applyNumberFormat="1" applyFont="1" applyBorder="1" applyAlignment="1">
      <alignment horizontal="center" vertical="center"/>
    </xf>
    <xf numFmtId="0" fontId="11" fillId="0" borderId="1096" xfId="0" applyFont="1" applyBorder="1" applyAlignment="1">
      <alignment horizontal="center"/>
    </xf>
    <xf numFmtId="1" fontId="8" fillId="0" borderId="1115" xfId="1" applyNumberFormat="1" applyFont="1" applyBorder="1" applyAlignment="1">
      <alignment horizontal="left"/>
    </xf>
    <xf numFmtId="1" fontId="8" fillId="0" borderId="1101" xfId="1" applyNumberFormat="1" applyFont="1" applyBorder="1" applyAlignment="1">
      <alignment horizontal="left"/>
    </xf>
    <xf numFmtId="1" fontId="8" fillId="0" borderId="1037" xfId="1" applyNumberFormat="1" applyFont="1" applyBorder="1" applyAlignment="1">
      <alignment horizontal="left"/>
    </xf>
    <xf numFmtId="1" fontId="8" fillId="0" borderId="1038" xfId="1" applyNumberFormat="1" applyFont="1" applyBorder="1" applyAlignment="1">
      <alignment horizontal="left"/>
    </xf>
    <xf numFmtId="1" fontId="8" fillId="0" borderId="1091" xfId="1" applyNumberFormat="1" applyFont="1" applyBorder="1" applyAlignment="1">
      <alignment horizontal="left" vertical="center"/>
    </xf>
    <xf numFmtId="1" fontId="8" fillId="0" borderId="1096" xfId="1" applyNumberFormat="1" applyFont="1" applyBorder="1" applyAlignment="1">
      <alignment horizontal="left"/>
    </xf>
    <xf numFmtId="1" fontId="8" fillId="0" borderId="1090" xfId="1" applyNumberFormat="1" applyFont="1" applyBorder="1" applyAlignment="1">
      <alignment horizontal="center" vertical="center" wrapText="1"/>
    </xf>
    <xf numFmtId="1" fontId="8" fillId="0" borderId="1109" xfId="0" applyNumberFormat="1" applyFont="1" applyBorder="1" applyAlignment="1">
      <alignment horizontal="center" vertical="center" wrapText="1"/>
    </xf>
    <xf numFmtId="1" fontId="8" fillId="0" borderId="1110" xfId="0" applyNumberFormat="1" applyFont="1" applyBorder="1" applyAlignment="1">
      <alignment horizontal="center" vertical="center" wrapText="1"/>
    </xf>
    <xf numFmtId="1" fontId="8" fillId="0" borderId="1091" xfId="0" applyNumberFormat="1" applyFont="1" applyBorder="1" applyAlignment="1">
      <alignment horizontal="center" vertical="center" wrapText="1"/>
    </xf>
    <xf numFmtId="1" fontId="5" fillId="0" borderId="1064" xfId="0" applyNumberFormat="1" applyFont="1" applyBorder="1"/>
    <xf numFmtId="1" fontId="5" fillId="0" borderId="1095" xfId="0" applyNumberFormat="1" applyFont="1" applyBorder="1"/>
    <xf numFmtId="1" fontId="5" fillId="0" borderId="1114" xfId="0" applyNumberFormat="1" applyFont="1" applyBorder="1"/>
    <xf numFmtId="1" fontId="6" fillId="4" borderId="762" xfId="0" applyNumberFormat="1" applyFont="1" applyFill="1" applyBorder="1" applyAlignment="1">
      <alignment horizontal="center"/>
    </xf>
    <xf numFmtId="1" fontId="6" fillId="4" borderId="1095" xfId="0" applyNumberFormat="1" applyFont="1" applyFill="1" applyBorder="1" applyAlignment="1">
      <alignment horizontal="center"/>
    </xf>
    <xf numFmtId="1" fontId="6" fillId="4" borderId="1096" xfId="0" applyNumberFormat="1" applyFont="1" applyFill="1" applyBorder="1" applyAlignment="1">
      <alignment horizontal="center"/>
    </xf>
    <xf numFmtId="1" fontId="8" fillId="3" borderId="1091" xfId="0" applyNumberFormat="1" applyFont="1" applyFill="1" applyBorder="1" applyAlignment="1">
      <alignment horizontal="center" vertical="center" wrapText="1"/>
    </xf>
    <xf numFmtId="1" fontId="8" fillId="3" borderId="64" xfId="0" applyNumberFormat="1" applyFont="1" applyFill="1" applyBorder="1" applyAlignment="1">
      <alignment horizontal="center" vertical="center" wrapText="1"/>
    </xf>
    <xf numFmtId="0" fontId="7" fillId="4" borderId="762" xfId="0" applyFont="1" applyFill="1" applyBorder="1" applyAlignment="1">
      <alignment horizontal="center"/>
    </xf>
    <xf numFmtId="0" fontId="7" fillId="4" borderId="1095" xfId="0" applyFont="1" applyFill="1" applyBorder="1" applyAlignment="1">
      <alignment horizontal="center"/>
    </xf>
    <xf numFmtId="0" fontId="7" fillId="4" borderId="945" xfId="0" applyFont="1" applyFill="1" applyBorder="1" applyAlignment="1">
      <alignment horizontal="center"/>
    </xf>
    <xf numFmtId="1" fontId="8" fillId="0" borderId="1096" xfId="1" applyNumberFormat="1" applyFont="1" applyBorder="1" applyAlignment="1">
      <alignment horizontal="left" wrapText="1"/>
    </xf>
    <xf numFmtId="1" fontId="8" fillId="0" borderId="1091" xfId="1" applyNumberFormat="1" applyFont="1" applyBorder="1" applyAlignment="1">
      <alignment horizontal="left" vertical="center" wrapText="1"/>
    </xf>
    <xf numFmtId="1" fontId="8" fillId="0" borderId="1096" xfId="1" applyNumberFormat="1" applyFont="1" applyBorder="1" applyAlignment="1">
      <alignment horizontal="center" vertical="center" wrapText="1"/>
    </xf>
    <xf numFmtId="1" fontId="5" fillId="0" borderId="1095" xfId="1" applyNumberFormat="1" applyFont="1" applyBorder="1" applyAlignment="1">
      <alignment horizontal="left" wrapText="1"/>
    </xf>
    <xf numFmtId="1" fontId="8" fillId="0" borderId="1091" xfId="1" applyNumberFormat="1" applyFont="1" applyBorder="1" applyAlignment="1">
      <alignment horizontal="center" vertical="center"/>
    </xf>
    <xf numFmtId="1" fontId="8" fillId="0" borderId="1095" xfId="0" applyNumberFormat="1" applyFont="1" applyBorder="1" applyAlignment="1">
      <alignment horizontal="center" vertical="center" wrapText="1"/>
    </xf>
    <xf numFmtId="1" fontId="8" fillId="0" borderId="1096" xfId="0" applyNumberFormat="1" applyFont="1" applyBorder="1" applyAlignment="1">
      <alignment horizontal="center" vertical="center"/>
    </xf>
    <xf numFmtId="1" fontId="8" fillId="0" borderId="1112" xfId="1" applyNumberFormat="1" applyFont="1" applyBorder="1" applyAlignment="1">
      <alignment horizontal="center" vertical="center"/>
    </xf>
    <xf numFmtId="1" fontId="8" fillId="0" borderId="1113" xfId="1" applyNumberFormat="1" applyFont="1" applyBorder="1" applyAlignment="1">
      <alignment horizontal="center" vertical="center"/>
    </xf>
    <xf numFmtId="1" fontId="8" fillId="4" borderId="1109" xfId="1" applyNumberFormat="1" applyFont="1" applyFill="1" applyBorder="1" applyAlignment="1" applyProtection="1">
      <alignment horizontal="center" wrapText="1"/>
      <protection locked="0"/>
    </xf>
    <xf numFmtId="1" fontId="8" fillId="4" borderId="1111" xfId="1" applyNumberFormat="1" applyFont="1" applyFill="1" applyBorder="1" applyAlignment="1" applyProtection="1">
      <alignment horizontal="center" wrapText="1"/>
      <protection locked="0"/>
    </xf>
    <xf numFmtId="1" fontId="8" fillId="0" borderId="762" xfId="1" applyNumberFormat="1" applyFont="1" applyBorder="1" applyAlignment="1">
      <alignment horizontal="center"/>
    </xf>
    <xf numFmtId="1" fontId="8" fillId="0" borderId="1096" xfId="1" applyNumberFormat="1" applyFont="1" applyBorder="1" applyAlignment="1">
      <alignment horizontal="center"/>
    </xf>
    <xf numFmtId="1" fontId="8" fillId="0" borderId="945" xfId="1" applyNumberFormat="1" applyFont="1" applyBorder="1" applyAlignment="1">
      <alignment horizontal="center"/>
    </xf>
    <xf numFmtId="1" fontId="8" fillId="4" borderId="1109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110" xfId="1" applyNumberFormat="1" applyFont="1" applyFill="1" applyBorder="1" applyAlignment="1" applyProtection="1">
      <alignment horizontal="center" vertical="center" wrapText="1"/>
      <protection locked="0"/>
    </xf>
    <xf numFmtId="1" fontId="8" fillId="3" borderId="1108" xfId="0" applyNumberFormat="1" applyFont="1" applyFill="1" applyBorder="1" applyAlignment="1">
      <alignment horizontal="center" vertical="center" wrapText="1"/>
    </xf>
    <xf numFmtId="1" fontId="1" fillId="3" borderId="1090" xfId="0" applyNumberFormat="1" applyFont="1" applyFill="1" applyBorder="1" applyAlignment="1">
      <alignment horizontal="center" vertical="center"/>
    </xf>
    <xf numFmtId="1" fontId="1" fillId="3" borderId="1118" xfId="0" applyNumberFormat="1" applyFont="1" applyFill="1" applyBorder="1" applyAlignment="1">
      <alignment horizontal="center" vertical="center"/>
    </xf>
    <xf numFmtId="1" fontId="8" fillId="0" borderId="1148" xfId="1" applyNumberFormat="1" applyFont="1" applyBorder="1" applyAlignment="1">
      <alignment horizontal="center" vertical="center" wrapText="1"/>
    </xf>
    <xf numFmtId="1" fontId="8" fillId="0" borderId="1139" xfId="1" applyNumberFormat="1" applyFont="1" applyBorder="1" applyAlignment="1">
      <alignment horizontal="center" vertical="center" wrapText="1"/>
    </xf>
    <xf numFmtId="1" fontId="8" fillId="0" borderId="1149" xfId="1" applyNumberFormat="1" applyFont="1" applyBorder="1" applyAlignment="1">
      <alignment horizontal="center" vertical="center" wrapText="1"/>
    </xf>
    <xf numFmtId="1" fontId="8" fillId="0" borderId="1149" xfId="1" applyNumberFormat="1" applyFont="1" applyBorder="1" applyAlignment="1">
      <alignment horizontal="center" vertical="center"/>
    </xf>
    <xf numFmtId="1" fontId="8" fillId="0" borderId="1150" xfId="1" applyNumberFormat="1" applyFont="1" applyBorder="1" applyAlignment="1">
      <alignment horizontal="center" vertical="center"/>
    </xf>
    <xf numFmtId="0" fontId="11" fillId="0" borderId="1150" xfId="0" applyFont="1" applyBorder="1" applyAlignment="1">
      <alignment horizontal="center"/>
    </xf>
    <xf numFmtId="1" fontId="8" fillId="0" borderId="1142" xfId="1" applyNumberFormat="1" applyFont="1" applyBorder="1" applyAlignment="1">
      <alignment horizontal="left"/>
    </xf>
    <xf numFmtId="1" fontId="8" fillId="0" borderId="1152" xfId="1" applyNumberFormat="1" applyFont="1" applyBorder="1" applyAlignment="1">
      <alignment horizontal="left"/>
    </xf>
    <xf numFmtId="1" fontId="8" fillId="0" borderId="1139" xfId="1" applyNumberFormat="1" applyFont="1" applyBorder="1" applyAlignment="1">
      <alignment horizontal="left" vertical="center"/>
    </xf>
    <xf numFmtId="1" fontId="8" fillId="0" borderId="1159" xfId="1" applyNumberFormat="1" applyFont="1" applyBorder="1" applyAlignment="1">
      <alignment horizontal="left"/>
    </xf>
    <xf numFmtId="1" fontId="8" fillId="0" borderId="1094" xfId="0" applyNumberFormat="1" applyFont="1" applyBorder="1" applyAlignment="1">
      <alignment horizontal="center" vertical="center" wrapText="1"/>
    </xf>
    <xf numFmtId="1" fontId="5" fillId="0" borderId="1102" xfId="0" applyNumberFormat="1" applyFont="1" applyBorder="1"/>
    <xf numFmtId="1" fontId="8" fillId="0" borderId="1158" xfId="1" applyNumberFormat="1" applyFont="1" applyBorder="1" applyAlignment="1">
      <alignment horizontal="left" wrapText="1"/>
    </xf>
    <xf numFmtId="1" fontId="8" fillId="0" borderId="1159" xfId="1" applyNumberFormat="1" applyFont="1" applyBorder="1" applyAlignment="1">
      <alignment horizontal="left" wrapText="1"/>
    </xf>
    <xf numFmtId="1" fontId="8" fillId="0" borderId="1158" xfId="1" applyNumberFormat="1" applyFont="1" applyBorder="1" applyAlignment="1">
      <alignment horizontal="center" vertical="center" wrapText="1"/>
    </xf>
    <xf numFmtId="1" fontId="8" fillId="0" borderId="1159" xfId="1" applyNumberFormat="1" applyFont="1" applyBorder="1" applyAlignment="1">
      <alignment horizontal="center" vertical="center" wrapText="1"/>
    </xf>
    <xf numFmtId="1" fontId="8" fillId="0" borderId="1158" xfId="0" applyNumberFormat="1" applyFont="1" applyBorder="1" applyAlignment="1">
      <alignment horizontal="center" vertical="center" wrapText="1"/>
    </xf>
    <xf numFmtId="1" fontId="8" fillId="0" borderId="1187" xfId="0" applyNumberFormat="1" applyFont="1" applyBorder="1" applyAlignment="1">
      <alignment horizontal="center" vertical="center" wrapText="1"/>
    </xf>
    <xf numFmtId="1" fontId="8" fillId="0" borderId="1159" xfId="0" applyNumberFormat="1" applyFont="1" applyBorder="1" applyAlignment="1">
      <alignment horizontal="center" vertical="center"/>
    </xf>
    <xf numFmtId="1" fontId="8" fillId="4" borderId="1159" xfId="1" applyNumberFormat="1" applyFont="1" applyFill="1" applyBorder="1" applyAlignment="1" applyProtection="1">
      <alignment horizontal="center" wrapText="1"/>
      <protection locked="0"/>
    </xf>
    <xf numFmtId="1" fontId="8" fillId="4" borderId="1094" xfId="1" applyNumberFormat="1" applyFont="1" applyFill="1" applyBorder="1" applyAlignment="1" applyProtection="1">
      <alignment horizontal="center" wrapText="1"/>
      <protection locked="0"/>
    </xf>
    <xf numFmtId="1" fontId="8" fillId="4" borderId="1159" xfId="1" applyNumberFormat="1" applyFont="1" applyFill="1" applyBorder="1" applyAlignment="1" applyProtection="1">
      <alignment horizontal="center" vertical="center" wrapText="1"/>
      <protection locked="0"/>
    </xf>
    <xf numFmtId="1" fontId="1" fillId="3" borderId="1159" xfId="0" applyNumberFormat="1" applyFont="1" applyFill="1" applyBorder="1" applyAlignment="1">
      <alignment horizontal="center" vertical="center"/>
    </xf>
    <xf numFmtId="1" fontId="8" fillId="0" borderId="1205" xfId="1" applyNumberFormat="1" applyFont="1" applyBorder="1" applyAlignment="1">
      <alignment horizontal="left"/>
    </xf>
    <xf numFmtId="1" fontId="8" fillId="0" borderId="1212" xfId="1" applyNumberFormat="1" applyFont="1" applyBorder="1" applyAlignment="1">
      <alignment horizontal="left"/>
    </xf>
    <xf numFmtId="1" fontId="8" fillId="0" borderId="1150" xfId="1" applyNumberFormat="1" applyFont="1" applyBorder="1" applyAlignment="1">
      <alignment horizontal="left"/>
    </xf>
    <xf numFmtId="1" fontId="8" fillId="0" borderId="1138" xfId="1" applyNumberFormat="1" applyFont="1" applyBorder="1" applyAlignment="1">
      <alignment horizontal="center" vertical="center" wrapText="1"/>
    </xf>
    <xf numFmtId="1" fontId="8" fillId="0" borderId="1148" xfId="0" applyNumberFormat="1" applyFont="1" applyBorder="1" applyAlignment="1">
      <alignment horizontal="center" vertical="center" wrapText="1"/>
    </xf>
    <xf numFmtId="1" fontId="5" fillId="0" borderId="1149" xfId="0" applyNumberFormat="1" applyFont="1" applyBorder="1"/>
    <xf numFmtId="1" fontId="5" fillId="0" borderId="1237" xfId="0" applyNumberFormat="1" applyFont="1" applyBorder="1"/>
    <xf numFmtId="1" fontId="8" fillId="0" borderId="1150" xfId="1" applyNumberFormat="1" applyFont="1" applyBorder="1" applyAlignment="1">
      <alignment horizontal="left" wrapText="1"/>
    </xf>
    <xf numFmtId="1" fontId="8" fillId="0" borderId="1139" xfId="1" applyNumberFormat="1" applyFont="1" applyBorder="1" applyAlignment="1">
      <alignment horizontal="left" vertical="center" wrapText="1"/>
    </xf>
    <xf numFmtId="1" fontId="8" fillId="0" borderId="1150" xfId="1" applyNumberFormat="1" applyFont="1" applyBorder="1" applyAlignment="1">
      <alignment horizontal="center" vertical="center" wrapText="1"/>
    </xf>
    <xf numFmtId="1" fontId="5" fillId="0" borderId="1149" xfId="1" applyNumberFormat="1" applyFont="1" applyBorder="1" applyAlignment="1">
      <alignment horizontal="left" wrapText="1"/>
    </xf>
    <xf numFmtId="1" fontId="8" fillId="0" borderId="1139" xfId="1" applyNumberFormat="1" applyFont="1" applyBorder="1" applyAlignment="1">
      <alignment horizontal="center" vertical="center"/>
    </xf>
    <xf numFmtId="1" fontId="8" fillId="0" borderId="1139" xfId="0" applyNumberFormat="1" applyFont="1" applyBorder="1" applyAlignment="1">
      <alignment horizontal="center" vertical="center" wrapText="1"/>
    </xf>
    <xf numFmtId="1" fontId="8" fillId="0" borderId="1149" xfId="0" applyNumberFormat="1" applyFont="1" applyBorder="1" applyAlignment="1">
      <alignment horizontal="center" vertical="center" wrapText="1"/>
    </xf>
    <xf numFmtId="1" fontId="8" fillId="0" borderId="1150" xfId="0" applyNumberFormat="1" applyFont="1" applyBorder="1" applyAlignment="1">
      <alignment horizontal="center" vertical="center"/>
    </xf>
    <xf numFmtId="1" fontId="8" fillId="4" borderId="1150" xfId="1" applyNumberFormat="1" applyFont="1" applyFill="1" applyBorder="1" applyAlignment="1" applyProtection="1">
      <alignment horizontal="center" wrapText="1"/>
      <protection locked="0"/>
    </xf>
    <xf numFmtId="1" fontId="8" fillId="4" borderId="1148" xfId="1" applyNumberFormat="1" applyFont="1" applyFill="1" applyBorder="1" applyAlignment="1" applyProtection="1">
      <alignment horizontal="center" wrapText="1"/>
      <protection locked="0"/>
    </xf>
    <xf numFmtId="1" fontId="8" fillId="4" borderId="1150" xfId="1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ares [0]" xfId="4" builtinId="6"/>
    <cellStyle name="Normal" xfId="0" builtinId="0"/>
    <cellStyle name="Normal 6" xfId="3" xr:uid="{00000000-0005-0000-0000-000002000000}"/>
    <cellStyle name="Normal_REM 21-2002" xfId="1" xr:uid="{00000000-0005-0000-0000-000003000000}"/>
    <cellStyle name="Notas 3" xfId="2" xr:uid="{00000000-0005-0000-0000-00000400000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u="none" strike="noStrike" kern="1200" spc="0" baseline="0">
                <a:solidFill>
                  <a:schemeClr val="tx1"/>
                </a:solidFill>
              </a:rPr>
              <a:t>ATENCIONES REALIZADAS EN EL PROGRAMA HOSPITALIZACIÓN DOMICILIARIA AÑO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(GRÁFICOS!$B$5:$B$6,GRÁFICOS!$B$8:$B$10)</c:f>
              <c:strCache>
                <c:ptCount val="5"/>
                <c:pt idx="0">
                  <c:v>Ingresos</c:v>
                </c:pt>
                <c:pt idx="1">
                  <c:v>Personas Atendidas</c:v>
                </c:pt>
                <c:pt idx="2">
                  <c:v>Altas</c:v>
                </c:pt>
                <c:pt idx="3">
                  <c:v>Fallecidos</c:v>
                </c:pt>
                <c:pt idx="4">
                  <c:v>Reingresos a Hospitalización Tradicional	</c:v>
                </c:pt>
              </c:strCache>
            </c:strRef>
          </c:cat>
          <c:val>
            <c:numRef>
              <c:f>(GRÁFICOS!$C$5:$C$6,GRÁFICOS!$C$8:$C$10)</c:f>
              <c:numCache>
                <c:formatCode>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F27-4F0B-A97A-5FB62B59AA6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F27-4F0B-A97A-5FB62B59AA6A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27-4F0B-A97A-5FB62B59AA6A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F27-4F0B-A97A-5FB62B59AA6A}"/>
              </c:ext>
            </c:extLst>
          </c:dPt>
          <c:dPt>
            <c:idx val="3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27-4F0B-A97A-5FB62B59AA6A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7F27-4F0B-A97A-5FB62B59AA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(GRÁFICOS!$B$5:$B$6,GRÁFICOS!$B$8:$B$10)</c:f>
              <c:strCache>
                <c:ptCount val="5"/>
                <c:pt idx="0">
                  <c:v>Ingresos</c:v>
                </c:pt>
                <c:pt idx="1">
                  <c:v>Personas Atendidas</c:v>
                </c:pt>
                <c:pt idx="2">
                  <c:v>Altas</c:v>
                </c:pt>
                <c:pt idx="3">
                  <c:v>Fallecidos</c:v>
                </c:pt>
                <c:pt idx="4">
                  <c:v>Reingresos a Hospitalización Tradicional	</c:v>
                </c:pt>
              </c:strCache>
            </c:strRef>
          </c:cat>
          <c:val>
            <c:numRef>
              <c:f>(GRÁFICOS!$D$5:$D$6,GRÁFICOS!$D$8:$D$10)</c:f>
              <c:numCache>
                <c:formatCode>0</c:formatCode>
                <c:ptCount val="5"/>
                <c:pt idx="0">
                  <c:v>1208</c:v>
                </c:pt>
                <c:pt idx="1">
                  <c:v>1491</c:v>
                </c:pt>
                <c:pt idx="2">
                  <c:v>1027</c:v>
                </c:pt>
                <c:pt idx="3">
                  <c:v>53</c:v>
                </c:pt>
                <c:pt idx="4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27-4F0B-A97A-5FB62B59A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5244303"/>
        <c:axId val="1775227983"/>
      </c:barChart>
      <c:catAx>
        <c:axId val="1775244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75227983"/>
        <c:crosses val="autoZero"/>
        <c:auto val="1"/>
        <c:lblAlgn val="ctr"/>
        <c:lblOffset val="100"/>
        <c:noMultiLvlLbl val="0"/>
      </c:catAx>
      <c:valAx>
        <c:axId val="1775227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75244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u="none" strike="noStrike" kern="1200" spc="0" baseline="0">
                <a:solidFill>
                  <a:schemeClr val="tx1"/>
                </a:solidFill>
              </a:rPr>
              <a:t>VISITAS REALIZADAS EN EL PROGRAMA HOSPITALIZACIÓN DOMICILIARIA AÑO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3DA-4E2F-99F1-8114BABA510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DA-4E2F-99F1-8114BABA51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3DA-4E2F-99F1-8114BABA510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3DA-4E2F-99F1-8114BABA510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3DA-4E2F-99F1-8114BABA51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GRÁFICOS!$G$6:$G$10</c:f>
              <c:strCache>
                <c:ptCount val="5"/>
                <c:pt idx="0">
                  <c:v>Médico</c:v>
                </c:pt>
                <c:pt idx="1">
                  <c:v>Enfermera</c:v>
                </c:pt>
                <c:pt idx="2">
                  <c:v>Técnico en Enfermería</c:v>
                </c:pt>
                <c:pt idx="3">
                  <c:v>Kinesiólogo</c:v>
                </c:pt>
                <c:pt idx="4">
                  <c:v>Fonoaudiólogo/a</c:v>
                </c:pt>
              </c:strCache>
            </c:strRef>
          </c:cat>
          <c:val>
            <c:numRef>
              <c:f>GRÁFICOS!$H$6:$H$10</c:f>
              <c:numCache>
                <c:formatCode>0</c:formatCode>
                <c:ptCount val="5"/>
                <c:pt idx="0">
                  <c:v>2598</c:v>
                </c:pt>
                <c:pt idx="1">
                  <c:v>8004</c:v>
                </c:pt>
                <c:pt idx="2">
                  <c:v>11494</c:v>
                </c:pt>
                <c:pt idx="3">
                  <c:v>5893</c:v>
                </c:pt>
                <c:pt idx="4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D-4432-A288-9C6691034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4095295"/>
        <c:axId val="164106815"/>
      </c:barChart>
      <c:catAx>
        <c:axId val="1640952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4106815"/>
        <c:crosses val="autoZero"/>
        <c:auto val="1"/>
        <c:lblAlgn val="ctr"/>
        <c:lblOffset val="100"/>
        <c:noMultiLvlLbl val="0"/>
      </c:catAx>
      <c:valAx>
        <c:axId val="16410681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640952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u="none" strike="noStrike" kern="1200" cap="none" spc="0" normalizeH="0" baseline="0">
                <a:solidFill>
                  <a:schemeClr val="tx1"/>
                </a:solidFill>
              </a:rPr>
              <a:t>CUPOS EN PROGRAMA HOSPITALIZACIÓN DOMICILIARIA AÑO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GRÁFICOS!$N$5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9B-4F72-A07F-50B690695B6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9B-4F72-A07F-50B690695B6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9B-4F72-A07F-50B690695B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GRÁFICOS!$M$6:$M$8</c:f>
              <c:strCache>
                <c:ptCount val="3"/>
                <c:pt idx="0">
                  <c:v>Cupos Programados</c:v>
                </c:pt>
                <c:pt idx="1">
                  <c:v>Cupos Utilizados</c:v>
                </c:pt>
                <c:pt idx="2">
                  <c:v>Cupos Disponibles</c:v>
                </c:pt>
              </c:strCache>
            </c:strRef>
          </c:cat>
          <c:val>
            <c:numRef>
              <c:f>GRÁFICOS!$N$6:$N$8</c:f>
              <c:numCache>
                <c:formatCode>#,##0</c:formatCode>
                <c:ptCount val="3"/>
                <c:pt idx="0">
                  <c:v>11980</c:v>
                </c:pt>
                <c:pt idx="1">
                  <c:v>10598</c:v>
                </c:pt>
                <c:pt idx="2">
                  <c:v>1382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9-492E-99A7-5B703D0AC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098175"/>
        <c:axId val="164104895"/>
      </c:barChart>
      <c:catAx>
        <c:axId val="16409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4104895"/>
        <c:crosses val="autoZero"/>
        <c:auto val="1"/>
        <c:lblAlgn val="ctr"/>
        <c:lblOffset val="100"/>
        <c:noMultiLvlLbl val="0"/>
      </c:catAx>
      <c:valAx>
        <c:axId val="16410489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64098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CL" sz="1100" b="0">
                <a:solidFill>
                  <a:schemeClr val="tx1"/>
                </a:solidFill>
              </a:rPr>
              <a:t>CUPOS UTILIZADOS</a:t>
            </a:r>
            <a:r>
              <a:rPr lang="es-CL" sz="1100" b="0" baseline="0">
                <a:solidFill>
                  <a:schemeClr val="tx1"/>
                </a:solidFill>
              </a:rPr>
              <a:t>  HOSPITALIZACIÓN DOMICILIARIA AÑO 2025</a:t>
            </a:r>
            <a:endParaRPr lang="es-CL" sz="1100" b="0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37-4EA5-A1B6-7C5003D36A9C}"/>
              </c:ext>
            </c:extLst>
          </c:dPt>
          <c:dPt>
            <c:idx val="1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37-4EA5-A1B6-7C5003D36A9C}"/>
              </c:ext>
            </c:extLst>
          </c:dPt>
          <c:cat>
            <c:strRef>
              <c:f>GRÁFICOS!$N$9:$N$10</c:f>
              <c:strCache>
                <c:ptCount val="2"/>
                <c:pt idx="0">
                  <c:v>Ocupación</c:v>
                </c:pt>
                <c:pt idx="1">
                  <c:v>Disponible</c:v>
                </c:pt>
              </c:strCache>
            </c:strRef>
          </c:cat>
          <c:val>
            <c:numRef>
              <c:f>GRÁFICOS!$O$9:$O$10</c:f>
              <c:numCache>
                <c:formatCode>0%</c:formatCode>
                <c:ptCount val="2"/>
                <c:pt idx="0">
                  <c:v>0.8846410684474123</c:v>
                </c:pt>
                <c:pt idx="1">
                  <c:v>0.11535893155258764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37-4EA5-A1B6-7C5003D36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11</xdr:row>
      <xdr:rowOff>33337</xdr:rowOff>
    </xdr:from>
    <xdr:to>
      <xdr:col>5</xdr:col>
      <xdr:colOff>133350</xdr:colOff>
      <xdr:row>25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F039114-D3A8-8A52-F036-897D9A20E2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338137</xdr:colOff>
      <xdr:row>11</xdr:row>
      <xdr:rowOff>42862</xdr:rowOff>
    </xdr:from>
    <xdr:to>
      <xdr:col>10</xdr:col>
      <xdr:colOff>566737</xdr:colOff>
      <xdr:row>25</xdr:row>
      <xdr:rowOff>119062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9D3B411-2B8A-B349-A1C5-5703228998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19050</xdr:colOff>
      <xdr:row>11</xdr:row>
      <xdr:rowOff>14287</xdr:rowOff>
    </xdr:from>
    <xdr:to>
      <xdr:col>16</xdr:col>
      <xdr:colOff>361950</xdr:colOff>
      <xdr:row>25</xdr:row>
      <xdr:rowOff>90487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69ADFA3-4F47-ADC8-DE9B-BD07B9045E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447675</xdr:colOff>
      <xdr:row>11</xdr:row>
      <xdr:rowOff>9525</xdr:rowOff>
    </xdr:from>
    <xdr:to>
      <xdr:col>20</xdr:col>
      <xdr:colOff>733426</xdr:colOff>
      <xdr:row>25</xdr:row>
      <xdr:rowOff>9525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E43C5FC-DC24-41B6-97D4-4914862E7A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0.38571</cdr:x>
      <cdr:y>0.5</cdr:y>
    </cdr:from>
    <cdr:to>
      <cdr:x>0.59429</cdr:x>
      <cdr:y>0.67857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48C0D24-FC30-EAE7-71CE-D45D3EF2ABC8}"/>
            </a:ext>
          </a:extLst>
        </cdr:cNvPr>
        <cdr:cNvSpPr txBox="1"/>
      </cdr:nvSpPr>
      <cdr:spPr>
        <a:xfrm xmlns:a="http://schemas.openxmlformats.org/drawingml/2006/main">
          <a:off x="1285875" y="1333500"/>
          <a:ext cx="69532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L" sz="1100" kern="1200"/>
        </a:p>
      </cdr:txBody>
    </cdr:sp>
  </cdr:relSizeAnchor>
  <cdr:relSizeAnchor xmlns:cdr="http://schemas.openxmlformats.org/drawingml/2006/chartDrawing">
    <cdr:from>
      <cdr:x>0.39714</cdr:x>
      <cdr:y>0.49643</cdr:y>
    </cdr:from>
    <cdr:to>
      <cdr:x>0.62</cdr:x>
      <cdr:y>0.67857</cdr:y>
    </cdr:to>
    <cdr:sp macro="" textlink="GRÁFICOS!$O$9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E8322688-C741-0CA6-F7B9-757439DEC9A3}"/>
            </a:ext>
          </a:extLst>
        </cdr:cNvPr>
        <cdr:cNvSpPr txBox="1"/>
      </cdr:nvSpPr>
      <cdr:spPr>
        <a:xfrm xmlns:a="http://schemas.openxmlformats.org/drawingml/2006/main">
          <a:off x="1323975" y="1323975"/>
          <a:ext cx="742950" cy="485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572C4EB1-E4B8-4BF1-B654-7F86C550A1BF}" type="TxLink">
            <a:rPr lang="en-US" sz="1800" b="0" i="0" u="none" strike="noStrike" kern="1200">
              <a:solidFill>
                <a:srgbClr val="0070C0"/>
              </a:solidFill>
              <a:latin typeface="Calibri"/>
              <a:ea typeface="Calibri"/>
              <a:cs typeface="Calibri"/>
            </a:rPr>
            <a:pPr algn="ctr"/>
            <a:t>88%</a:t>
          </a:fld>
          <a:endParaRPr lang="es-CL" sz="1800" kern="1200">
            <a:solidFill>
              <a:srgbClr val="0070C0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1.xlsm" TargetMode="External"/><Relationship Id="rId1" Type="http://schemas.openxmlformats.org/officeDocument/2006/relationships/externalLinkPath" Target="file:///Z:\JOSE\A&#209;O%202025\REM%20MENSUAL\Modificaciones%20Rem\Abril%202026\116108A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ccisternasr\Desktop\COMPARTIDOS\JOSE\A&#209;O%202025\MANUALES%20Y%20SERIES%20REM%202025\&#218;LTIMA%20VERSI&#211;N\SA_25_V1.4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2.xlsm" TargetMode="External"/><Relationship Id="rId1" Type="http://schemas.openxmlformats.org/officeDocument/2006/relationships/externalLinkPath" Target="file:///Z:\JOSE\A&#209;O%202025\REM%20MENSUAL\Modificaciones%20Rem\Abril%202026\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3.xlsm" TargetMode="External"/><Relationship Id="rId1" Type="http://schemas.openxmlformats.org/officeDocument/2006/relationships/externalLinkPath" Target="file:///Z:\JOSE\A&#209;O%202025\REM%20MENSUAL\Modificaciones%20Rem\Abril%202026\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4.xlsm" TargetMode="External"/><Relationship Id="rId1" Type="http://schemas.openxmlformats.org/officeDocument/2006/relationships/externalLinkPath" Target="file:///Z:\JOSE\A&#209;O%202025\REM%20MENSUAL\Modificaciones%20Rem\Abril%202026\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5.xlsm" TargetMode="External"/><Relationship Id="rId1" Type="http://schemas.openxmlformats.org/officeDocument/2006/relationships/externalLinkPath" Target="file:///Z:\JOSE\A&#209;O%202025\REM%20MENSUAL\Modificaciones%20Rem\Abril%202026\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6.xlsm" TargetMode="External"/><Relationship Id="rId1" Type="http://schemas.openxmlformats.org/officeDocument/2006/relationships/externalLinkPath" Target="file:///Z:\JOSE\A&#209;O%202025\REM%20MENSUAL\Modificaciones%20Rem\Abril%202026\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7.xlsm" TargetMode="External"/><Relationship Id="rId1" Type="http://schemas.openxmlformats.org/officeDocument/2006/relationships/externalLinkPath" Target="file:///Z:\JOSE\A&#209;O%202025\REM%20MENSUAL\Modificaciones%20Rem\Abril%202026\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8.xlsm" TargetMode="External"/><Relationship Id="rId1" Type="http://schemas.openxmlformats.org/officeDocument/2006/relationships/externalLinkPath" Target="file:///Z:\JOSE\A&#209;O%202025\REM%20MENSUAL\Modificaciones%20Rem\Abril%202026\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09.xlsm" TargetMode="External"/><Relationship Id="rId1" Type="http://schemas.openxmlformats.org/officeDocument/2006/relationships/externalLinkPath" Target="file:///Z:\JOSE\A&#209;O%202025\REM%20MENSUAL\Modificaciones%20Rem\Abril%202026\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10.xlsm" TargetMode="External"/><Relationship Id="rId1" Type="http://schemas.openxmlformats.org/officeDocument/2006/relationships/externalLinkPath" Target="file:///Z:\JOSE\A&#209;O%202025\REM%20MENSUAL\Modificaciones%20Rem\Abril%202026\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11.xlsm" TargetMode="External"/><Relationship Id="rId1" Type="http://schemas.openxmlformats.org/officeDocument/2006/relationships/externalLinkPath" Target="file:///Z:\JOSE\A&#209;O%202025\REM%20MENSUAL\Modificaciones%20Rem\Abril%202026\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Abril%202026\116108A12.xlsm" TargetMode="External"/><Relationship Id="rId1" Type="http://schemas.openxmlformats.org/officeDocument/2006/relationships/externalLinkPath" Target="file:///Z:\JOSE\A&#209;O%202025\REM%20MENSUAL\Modificaciones%20Rem\Abril%202026\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EAE9-EEC2-4C85-9F71-D82485AFB736}">
  <dimension ref="A3:O10"/>
  <sheetViews>
    <sheetView workbookViewId="0">
      <selection activeCell="B33" sqref="B33"/>
    </sheetView>
  </sheetViews>
  <sheetFormatPr baseColWidth="10" defaultRowHeight="15" x14ac:dyDescent="0.25"/>
  <cols>
    <col min="3" max="3" width="22.28515625" customWidth="1"/>
    <col min="7" max="7" width="19.42578125" bestFit="1" customWidth="1"/>
    <col min="13" max="13" width="17.7109375" bestFit="1" customWidth="1"/>
  </cols>
  <sheetData>
    <row r="3" spans="1:15" x14ac:dyDescent="0.25">
      <c r="A3" s="2194" t="s">
        <v>211</v>
      </c>
      <c r="B3" s="2195"/>
      <c r="C3" s="2195"/>
      <c r="D3" s="2195"/>
    </row>
    <row r="5" spans="1:15" ht="21" x14ac:dyDescent="0.25">
      <c r="B5" s="2287" t="s">
        <v>40</v>
      </c>
      <c r="C5" s="2287"/>
      <c r="D5" s="1713">
        <f>+CONSOLIDADO!C31</f>
        <v>1208</v>
      </c>
      <c r="G5" s="1705" t="s">
        <v>67</v>
      </c>
      <c r="H5" s="1705" t="s">
        <v>68</v>
      </c>
      <c r="M5" s="2197" t="s">
        <v>212</v>
      </c>
      <c r="N5" s="1705" t="s">
        <v>34</v>
      </c>
    </row>
    <row r="6" spans="1:15" x14ac:dyDescent="0.25">
      <c r="B6" s="2287" t="s">
        <v>41</v>
      </c>
      <c r="C6" s="2287"/>
      <c r="D6" s="1713">
        <f>+CONSOLIDADO!C32</f>
        <v>1491</v>
      </c>
      <c r="G6" s="1713" t="s">
        <v>69</v>
      </c>
      <c r="H6" s="2196">
        <f>+CONSOLIDADO!B40</f>
        <v>2598</v>
      </c>
      <c r="M6" s="1713" t="s">
        <v>213</v>
      </c>
      <c r="N6" s="2198">
        <f>+CONSOLIDADO!B51</f>
        <v>11980</v>
      </c>
    </row>
    <row r="7" spans="1:15" x14ac:dyDescent="0.25">
      <c r="B7" s="2287" t="s">
        <v>42</v>
      </c>
      <c r="C7" s="2287"/>
      <c r="D7" s="1713">
        <f>+CONSOLIDADO!C33</f>
        <v>10360</v>
      </c>
      <c r="G7" s="1713" t="s">
        <v>70</v>
      </c>
      <c r="H7" s="2196">
        <f>+CONSOLIDADO!B41</f>
        <v>8004</v>
      </c>
      <c r="M7" s="1713" t="s">
        <v>214</v>
      </c>
      <c r="N7" s="2198">
        <f>+CONSOLIDADO!B52</f>
        <v>10598</v>
      </c>
    </row>
    <row r="8" spans="1:15" x14ac:dyDescent="0.25">
      <c r="B8" s="2287" t="s">
        <v>43</v>
      </c>
      <c r="C8" s="2287"/>
      <c r="D8" s="1713">
        <f>+CONSOLIDADO!C34</f>
        <v>1027</v>
      </c>
      <c r="G8" s="1713" t="s">
        <v>71</v>
      </c>
      <c r="H8" s="2196">
        <f>+CONSOLIDADO!B42</f>
        <v>11494</v>
      </c>
      <c r="M8" s="1713" t="s">
        <v>215</v>
      </c>
      <c r="N8" s="2198">
        <f>+CONSOLIDADO!B53</f>
        <v>1382</v>
      </c>
    </row>
    <row r="9" spans="1:15" x14ac:dyDescent="0.25">
      <c r="B9" s="2288" t="s">
        <v>62</v>
      </c>
      <c r="C9" s="2288"/>
      <c r="D9" s="1713">
        <f>+CONSOLIDADO!C35</f>
        <v>53</v>
      </c>
      <c r="G9" s="1713" t="s">
        <v>73</v>
      </c>
      <c r="H9" s="2196">
        <f>+CONSOLIDADO!B44</f>
        <v>5893</v>
      </c>
      <c r="N9" s="2199" t="s">
        <v>216</v>
      </c>
      <c r="O9" s="2200">
        <f>+N7/N6</f>
        <v>0.8846410684474123</v>
      </c>
    </row>
    <row r="10" spans="1:15" x14ac:dyDescent="0.25">
      <c r="B10" s="2285" t="s">
        <v>65</v>
      </c>
      <c r="C10" s="2286"/>
      <c r="D10" s="1713">
        <f>+CONSOLIDADO!C37</f>
        <v>93</v>
      </c>
      <c r="G10" s="1713" t="s">
        <v>75</v>
      </c>
      <c r="H10" s="2196">
        <f>+CONSOLIDADO!B46</f>
        <v>273</v>
      </c>
      <c r="N10" s="2199" t="s">
        <v>217</v>
      </c>
      <c r="O10" s="2201">
        <f>+N8/N6</f>
        <v>0.11535893155258764</v>
      </c>
    </row>
  </sheetData>
  <mergeCells count="6">
    <mergeCell ref="B10:C10"/>
    <mergeCell ref="B5:C5"/>
    <mergeCell ref="B6:C6"/>
    <mergeCell ref="B7:C7"/>
    <mergeCell ref="B8:C8"/>
    <mergeCell ref="B9:C9"/>
  </mergeCells>
  <dataValidations count="1">
    <dataValidation type="whole" operator="greaterThanOrEqual" allowBlank="1" showInputMessage="1" showErrorMessage="1" sqref="H6:H10" xr:uid="{5B5C482B-0E7A-4150-B015-576F0171B28C}">
      <formula1>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04"/>
  <sheetViews>
    <sheetView tabSelected="1" workbookViewId="0">
      <selection activeCell="C20" sqref="C20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",[2]NOMBRE!B2, " (",[2]NOMBRE!C2,[2]NOMBRE!D2,[2]NOMBRE!E2,[2]NOMBRE!F2,[2]NOMBRE!G2,")")</f>
        <v>COMUNA: 0 (00000)</v>
      </c>
    </row>
    <row r="3" spans="1:31" x14ac:dyDescent="0.25">
      <c r="A3" s="1" t="str">
        <f>CONCATENATE("ESTABLECIMIENTO/ESTRATEGIA: ", [2]NOMBRE!B3, " (",[2]NOMBRE!C3,[2]NOMBRE!D3,[2]NOMBRE!E3,[2]NOMBRE!F3,[2]NOMBRE!G3,[2]NOMBRE!H3,")")</f>
        <v>ESTABLECIMIENTO/ESTRATEGIA: 0 (000000)</v>
      </c>
    </row>
    <row r="4" spans="1:31" x14ac:dyDescent="0.25">
      <c r="A4" s="1" t="str">
        <f>CONCATENATE("MES: ",[2]NOMBRE!B6, " (",[2]NOMBRE!C6,[2]NOMBRE!D6,")")</f>
        <v>MES: 0 (00)</v>
      </c>
    </row>
    <row r="5" spans="1:31" x14ac:dyDescent="0.25">
      <c r="A5" s="1" t="str">
        <f>CONCATENATE("AÑO: ",[2]NOMBRE!B7)</f>
        <v>AÑO: 2025</v>
      </c>
    </row>
    <row r="6" spans="1:31" s="3" customForma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2" x14ac:dyDescent="0.2">
      <c r="A8" s="4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5">
      <c r="A9" s="2203" t="s">
        <v>5</v>
      </c>
      <c r="B9" s="2290" t="s">
        <v>6</v>
      </c>
      <c r="C9" s="2291" t="s">
        <v>7</v>
      </c>
      <c r="D9" s="2291" t="s">
        <v>8</v>
      </c>
      <c r="E9" s="2291" t="s">
        <v>9</v>
      </c>
      <c r="F9" s="2292" t="s">
        <v>10</v>
      </c>
      <c r="G9" s="2294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295"/>
      <c r="Z9" s="2298" t="s">
        <v>12</v>
      </c>
      <c r="AA9" s="2298"/>
      <c r="AB9" s="2298"/>
      <c r="AC9" s="2298"/>
      <c r="AD9" s="2298"/>
      <c r="AE9" s="2299"/>
    </row>
    <row r="10" spans="1:31" x14ac:dyDescent="0.25">
      <c r="A10" s="2203"/>
      <c r="B10" s="2206"/>
      <c r="C10" s="2209"/>
      <c r="D10" s="2209"/>
      <c r="E10" s="2209"/>
      <c r="F10" s="2212"/>
      <c r="G10" s="2300" t="s">
        <v>13</v>
      </c>
      <c r="H10" s="2222"/>
      <c r="I10" s="2222"/>
      <c r="J10" s="2292"/>
      <c r="K10" s="2300" t="s">
        <v>14</v>
      </c>
      <c r="L10" s="2222"/>
      <c r="M10" s="2222"/>
      <c r="N10" s="2222"/>
      <c r="O10" s="2292"/>
      <c r="P10" s="2300" t="s">
        <v>15</v>
      </c>
      <c r="Q10" s="2222"/>
      <c r="R10" s="2222"/>
      <c r="S10" s="2222"/>
      <c r="T10" s="2292"/>
      <c r="U10" s="2300" t="s">
        <v>16</v>
      </c>
      <c r="V10" s="2222"/>
      <c r="W10" s="2222"/>
      <c r="X10" s="2222"/>
      <c r="Y10" s="2302"/>
      <c r="Z10" s="2222" t="s">
        <v>17</v>
      </c>
      <c r="AA10" s="2222"/>
      <c r="AB10" s="2292"/>
      <c r="AC10" s="2300" t="s">
        <v>18</v>
      </c>
      <c r="AD10" s="2222"/>
      <c r="AE10" s="2292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301"/>
      <c r="I11" s="2301"/>
      <c r="J11" s="2293"/>
      <c r="K11" s="2223"/>
      <c r="L11" s="2301"/>
      <c r="M11" s="2301"/>
      <c r="N11" s="2301"/>
      <c r="O11" s="2293"/>
      <c r="P11" s="2223"/>
      <c r="Q11" s="2301"/>
      <c r="R11" s="2301"/>
      <c r="S11" s="2301"/>
      <c r="T11" s="2293"/>
      <c r="U11" s="2223"/>
      <c r="V11" s="2301"/>
      <c r="W11" s="2301"/>
      <c r="X11" s="2301"/>
      <c r="Y11" s="2303"/>
      <c r="Z11" s="2301"/>
      <c r="AA11" s="2301"/>
      <c r="AB11" s="2293"/>
      <c r="AC11" s="2223"/>
      <c r="AD11" s="2301"/>
      <c r="AE11" s="2293"/>
    </row>
    <row r="12" spans="1:31" ht="21" x14ac:dyDescent="0.25">
      <c r="A12" s="2289"/>
      <c r="B12" s="2207"/>
      <c r="C12" s="2210"/>
      <c r="D12" s="2210"/>
      <c r="E12" s="2210"/>
      <c r="F12" s="2293"/>
      <c r="G12" s="7" t="s">
        <v>19</v>
      </c>
      <c r="H12" s="8" t="s">
        <v>20</v>
      </c>
      <c r="I12" s="8" t="s">
        <v>21</v>
      </c>
      <c r="J12" s="9" t="s">
        <v>22</v>
      </c>
      <c r="K12" s="7" t="s">
        <v>19</v>
      </c>
      <c r="L12" s="8" t="s">
        <v>20</v>
      </c>
      <c r="M12" s="8" t="s">
        <v>21</v>
      </c>
      <c r="N12" s="8" t="s">
        <v>22</v>
      </c>
      <c r="O12" s="9" t="s">
        <v>23</v>
      </c>
      <c r="P12" s="7" t="s">
        <v>19</v>
      </c>
      <c r="Q12" s="8" t="s">
        <v>20</v>
      </c>
      <c r="R12" s="8" t="s">
        <v>21</v>
      </c>
      <c r="S12" s="8" t="s">
        <v>22</v>
      </c>
      <c r="T12" s="9" t="s">
        <v>23</v>
      </c>
      <c r="U12" s="7" t="s">
        <v>19</v>
      </c>
      <c r="V12" s="8" t="s">
        <v>20</v>
      </c>
      <c r="W12" s="8" t="s">
        <v>21</v>
      </c>
      <c r="X12" s="8" t="s">
        <v>22</v>
      </c>
      <c r="Y12" s="10" t="s">
        <v>23</v>
      </c>
      <c r="Z12" s="11" t="s">
        <v>19</v>
      </c>
      <c r="AA12" s="8" t="s">
        <v>24</v>
      </c>
      <c r="AB12" s="12" t="s">
        <v>25</v>
      </c>
      <c r="AC12" s="7" t="s">
        <v>19</v>
      </c>
      <c r="AD12" s="8" t="s">
        <v>24</v>
      </c>
      <c r="AE12" s="12" t="s">
        <v>25</v>
      </c>
    </row>
    <row r="13" spans="1:31" x14ac:dyDescent="0.25">
      <c r="A13" s="13" t="s">
        <v>26</v>
      </c>
      <c r="B13" s="14">
        <f t="shared" ref="B13:AE13" si="0">SUM(B14:B17)</f>
        <v>6</v>
      </c>
      <c r="C13" s="15">
        <f t="shared" si="0"/>
        <v>6</v>
      </c>
      <c r="D13" s="16">
        <f t="shared" si="0"/>
        <v>5.7858333333333336</v>
      </c>
      <c r="E13" s="16">
        <f t="shared" si="0"/>
        <v>18360</v>
      </c>
      <c r="F13" s="17">
        <f t="shared" si="0"/>
        <v>17294</v>
      </c>
      <c r="G13" s="18">
        <f t="shared" si="0"/>
        <v>8669</v>
      </c>
      <c r="H13" s="16">
        <f t="shared" si="0"/>
        <v>8669</v>
      </c>
      <c r="I13" s="16">
        <f t="shared" si="0"/>
        <v>0</v>
      </c>
      <c r="J13" s="17">
        <f t="shared" si="0"/>
        <v>0</v>
      </c>
      <c r="K13" s="18">
        <f t="shared" si="0"/>
        <v>9003.2500000000018</v>
      </c>
      <c r="L13" s="16">
        <f t="shared" si="0"/>
        <v>7282.27</v>
      </c>
      <c r="M13" s="16">
        <f t="shared" si="0"/>
        <v>21.13</v>
      </c>
      <c r="N13" s="16">
        <f t="shared" si="0"/>
        <v>30.68</v>
      </c>
      <c r="O13" s="17">
        <f t="shared" si="0"/>
        <v>1669.17</v>
      </c>
      <c r="P13" s="18">
        <f t="shared" si="0"/>
        <v>4859.8999999999996</v>
      </c>
      <c r="Q13" s="16">
        <f t="shared" si="0"/>
        <v>2114.1999999999998</v>
      </c>
      <c r="R13" s="16">
        <f t="shared" si="0"/>
        <v>1848.6299999999999</v>
      </c>
      <c r="S13" s="16">
        <f t="shared" si="0"/>
        <v>90.99</v>
      </c>
      <c r="T13" s="17">
        <f t="shared" si="0"/>
        <v>806.07999999999993</v>
      </c>
      <c r="U13" s="18">
        <f t="shared" si="0"/>
        <v>2745.88</v>
      </c>
      <c r="V13" s="16">
        <f t="shared" si="0"/>
        <v>1779.86</v>
      </c>
      <c r="W13" s="16">
        <f t="shared" si="0"/>
        <v>292.54999999999995</v>
      </c>
      <c r="X13" s="16">
        <f t="shared" si="0"/>
        <v>21.060000000000002</v>
      </c>
      <c r="Y13" s="19">
        <f t="shared" si="0"/>
        <v>652.41000000000008</v>
      </c>
      <c r="Z13" s="15">
        <f t="shared" si="0"/>
        <v>906.5</v>
      </c>
      <c r="AA13" s="16">
        <f>SUM(AA14:AA17)</f>
        <v>659.63</v>
      </c>
      <c r="AB13" s="20">
        <f t="shared" si="0"/>
        <v>246.87</v>
      </c>
      <c r="AC13" s="18">
        <f t="shared" si="0"/>
        <v>416.21</v>
      </c>
      <c r="AD13" s="16">
        <f t="shared" si="0"/>
        <v>327.48</v>
      </c>
      <c r="AE13" s="20">
        <f t="shared" si="0"/>
        <v>88.73</v>
      </c>
    </row>
    <row r="14" spans="1:31" x14ac:dyDescent="0.25">
      <c r="A14" s="21" t="s">
        <v>27</v>
      </c>
      <c r="B14" s="239">
        <f>AVERAGE(ENERO:DICIEMBRE!B14)</f>
        <v>5</v>
      </c>
      <c r="C14" s="239">
        <f>AVERAGE(ENERO:DICIEMBRE!C14)</f>
        <v>5</v>
      </c>
      <c r="D14" s="239">
        <f>AVERAGE(ENERO:DICIEMBRE!D14)</f>
        <v>4.7858333333333336</v>
      </c>
      <c r="E14" s="239">
        <f>SUM(ENERO:DICIEMBRE!E14)</f>
        <v>9552</v>
      </c>
      <c r="F14" s="239">
        <f>SUM(ENERO:DICIEMBRE!F14)</f>
        <v>8669</v>
      </c>
      <c r="G14" s="23">
        <f>SUM(H14:J14)</f>
        <v>8669</v>
      </c>
      <c r="H14" s="22">
        <f>SUM(ENERO:DICIEMBRE!H14)</f>
        <v>8669</v>
      </c>
      <c r="I14" s="22">
        <f>SUM(ENERO:DICIEMBRE!I14)</f>
        <v>0</v>
      </c>
      <c r="J14" s="22">
        <f>SUM(ENERO:DICIEMBRE!J14)</f>
        <v>0</v>
      </c>
      <c r="K14" s="24">
        <f>SUM(L14:O14)</f>
        <v>7767.9600000000009</v>
      </c>
      <c r="L14" s="22">
        <f>SUM(ENERO:DICIEMBRE!L14)</f>
        <v>6267.2800000000007</v>
      </c>
      <c r="M14" s="22">
        <f>SUM(ENERO:DICIEMBRE!M14)</f>
        <v>12.07</v>
      </c>
      <c r="N14" s="22">
        <f>SUM(ENERO:DICIEMBRE!N14)</f>
        <v>7.0200000000000005</v>
      </c>
      <c r="O14" s="22">
        <f>SUM(ENERO:DICIEMBRE!O14)</f>
        <v>1481.5900000000001</v>
      </c>
      <c r="P14" s="24">
        <f>SUM(Q14:T14)</f>
        <v>3119.7599999999998</v>
      </c>
      <c r="Q14" s="22">
        <f>SUM(ENERO:DICIEMBRE!Q14)</f>
        <v>644.47</v>
      </c>
      <c r="R14" s="22">
        <f>SUM(ENERO:DICIEMBRE!R14)</f>
        <v>1829.1</v>
      </c>
      <c r="S14" s="22">
        <f>SUM(ENERO:DICIEMBRE!S14)</f>
        <v>83.61</v>
      </c>
      <c r="T14" s="22">
        <f>SUM(ENERO:DICIEMBRE!T14)</f>
        <v>562.57999999999993</v>
      </c>
      <c r="U14" s="24">
        <f>SUM(V14:Y14)</f>
        <v>1492.6200000000001</v>
      </c>
      <c r="V14" s="22">
        <f>SUM(ENERO:DICIEMBRE!V14)</f>
        <v>747.47</v>
      </c>
      <c r="W14" s="22">
        <f>SUM(ENERO:DICIEMBRE!W14)</f>
        <v>269.52</v>
      </c>
      <c r="X14" s="22">
        <f>SUM(ENERO:DICIEMBRE!X14)</f>
        <v>12.64</v>
      </c>
      <c r="Y14" s="22">
        <f>SUM(ENERO:DICIEMBRE!Y14)</f>
        <v>462.99</v>
      </c>
      <c r="Z14" s="25">
        <f>SUM(AA14:AB14)</f>
        <v>769.6</v>
      </c>
      <c r="AA14" s="22">
        <f>SUM(ENERO:DICIEMBRE!AA14)</f>
        <v>575.23</v>
      </c>
      <c r="AB14" s="22">
        <f>SUM(ENERO:DICIEMBRE!AB14)</f>
        <v>194.37</v>
      </c>
      <c r="AC14" s="24">
        <f>SUM(AD14:AE14)</f>
        <v>183.53</v>
      </c>
      <c r="AD14" s="22">
        <f>SUM(ENERO:DICIEMBRE!AD14)</f>
        <v>154.34</v>
      </c>
      <c r="AE14" s="22">
        <f>SUM(ENERO:DICIEMBRE!AE14)</f>
        <v>29.19</v>
      </c>
    </row>
    <row r="15" spans="1:31" x14ac:dyDescent="0.25">
      <c r="A15" s="27" t="s">
        <v>28</v>
      </c>
      <c r="B15" s="239">
        <f>AVERAGE(ENERO:DICIEMBRE!B15)</f>
        <v>1</v>
      </c>
      <c r="C15" s="239">
        <f>AVERAGE(ENERO:DICIEMBRE!C15)</f>
        <v>1</v>
      </c>
      <c r="D15" s="239">
        <f>AVERAGE(ENERO:DICIEMBRE!D15)</f>
        <v>1</v>
      </c>
      <c r="E15" s="239">
        <f>SUM(ENERO:DICIEMBRE!E15)</f>
        <v>8808</v>
      </c>
      <c r="F15" s="239">
        <f>SUM(ENERO:DICIEMBRE!F15)</f>
        <v>8625</v>
      </c>
      <c r="G15" s="30">
        <f>SUM(H15:J15)</f>
        <v>0</v>
      </c>
      <c r="H15" s="22">
        <f>SUM(ENERO:DICIEMBRE!H15)</f>
        <v>0</v>
      </c>
      <c r="I15" s="22">
        <f>SUM(ENERO:DICIEMBRE!I15)</f>
        <v>0</v>
      </c>
      <c r="J15" s="22">
        <f>SUM(ENERO:DICIEMBRE!J15)</f>
        <v>0</v>
      </c>
      <c r="K15" s="30">
        <f>SUM(L15:O15)</f>
        <v>1235.2900000000002</v>
      </c>
      <c r="L15" s="22">
        <f>SUM(ENERO:DICIEMBRE!L15)</f>
        <v>1014.9900000000001</v>
      </c>
      <c r="M15" s="22">
        <f>SUM(ENERO:DICIEMBRE!M15)</f>
        <v>9.0599999999999987</v>
      </c>
      <c r="N15" s="22">
        <f>SUM(ENERO:DICIEMBRE!N15)</f>
        <v>23.66</v>
      </c>
      <c r="O15" s="22">
        <f>SUM(ENERO:DICIEMBRE!O15)</f>
        <v>187.57999999999998</v>
      </c>
      <c r="P15" s="30">
        <f>SUM(Q15:T15)</f>
        <v>1740.14</v>
      </c>
      <c r="Q15" s="22">
        <f>SUM(ENERO:DICIEMBRE!Q15)</f>
        <v>1469.73</v>
      </c>
      <c r="R15" s="22">
        <f>SUM(ENERO:DICIEMBRE!R15)</f>
        <v>19.53</v>
      </c>
      <c r="S15" s="22">
        <f>SUM(ENERO:DICIEMBRE!S15)</f>
        <v>7.38</v>
      </c>
      <c r="T15" s="22">
        <f>SUM(ENERO:DICIEMBRE!T15)</f>
        <v>243.5</v>
      </c>
      <c r="U15" s="30">
        <f>SUM(V15:Y15)</f>
        <v>1253.26</v>
      </c>
      <c r="V15" s="22">
        <f>SUM(ENERO:DICIEMBRE!V15)</f>
        <v>1032.3899999999999</v>
      </c>
      <c r="W15" s="22">
        <f>SUM(ENERO:DICIEMBRE!W15)</f>
        <v>23.03</v>
      </c>
      <c r="X15" s="22">
        <f>SUM(ENERO:DICIEMBRE!X15)</f>
        <v>8.42</v>
      </c>
      <c r="Y15" s="22">
        <f>SUM(ENERO:DICIEMBRE!Y15)</f>
        <v>189.42000000000002</v>
      </c>
      <c r="Z15" s="32">
        <f>SUM(AA15:AB15)</f>
        <v>136.89999999999998</v>
      </c>
      <c r="AA15" s="22">
        <f>SUM(ENERO:DICIEMBRE!AA15)</f>
        <v>84.399999999999991</v>
      </c>
      <c r="AB15" s="22">
        <f>SUM(ENERO:DICIEMBRE!AB15)</f>
        <v>52.499999999999993</v>
      </c>
      <c r="AC15" s="30">
        <f>SUM(AD15:AE15)</f>
        <v>232.67999999999998</v>
      </c>
      <c r="AD15" s="22">
        <f>SUM(ENERO:DICIEMBRE!AD15)</f>
        <v>173.14</v>
      </c>
      <c r="AE15" s="22">
        <f>SUM(ENERO:DICIEMBRE!AE15)</f>
        <v>59.54</v>
      </c>
    </row>
    <row r="16" spans="1:31" x14ac:dyDescent="0.25">
      <c r="A16" s="34" t="s">
        <v>29</v>
      </c>
      <c r="B16" s="239">
        <f>SUM(ENERO:DICIEMBRE!B16)</f>
        <v>0</v>
      </c>
      <c r="C16" s="239">
        <f>SUM(ENERO:DICIEMBRE!C16)</f>
        <v>0</v>
      </c>
      <c r="D16" s="239">
        <f>SUM(ENERO:DICIEMBRE!D16)</f>
        <v>0</v>
      </c>
      <c r="E16" s="239">
        <f>SUM(ENERO:DICIEMBRE!E16)</f>
        <v>0</v>
      </c>
      <c r="F16" s="239">
        <f>SUM(ENERO:DICIEMBRE!F16)</f>
        <v>0</v>
      </c>
      <c r="G16" s="30">
        <f>SUM(H16:J16)</f>
        <v>0</v>
      </c>
      <c r="H16" s="22">
        <f>SUM(ENERO:DICIEMBRE!H16)</f>
        <v>0</v>
      </c>
      <c r="I16" s="22">
        <f>SUM(ENERO:DICIEMBRE!I16)</f>
        <v>0</v>
      </c>
      <c r="J16" s="22">
        <f>SUM(ENERO:DICIEMBRE!J16)</f>
        <v>0</v>
      </c>
      <c r="K16" s="30">
        <f>SUM(L16:O16)</f>
        <v>0</v>
      </c>
      <c r="L16" s="22">
        <f>SUM(ENERO:DICIEMBRE!L16)</f>
        <v>0</v>
      </c>
      <c r="M16" s="22">
        <f>SUM(ENERO:DICIEMBRE!M16)</f>
        <v>0</v>
      </c>
      <c r="N16" s="22">
        <f>SUM(ENERO:DICIEMBRE!N16)</f>
        <v>0</v>
      </c>
      <c r="O16" s="22">
        <f>SUM(ENERO:DICIEMBRE!O16)</f>
        <v>0</v>
      </c>
      <c r="P16" s="30">
        <f>SUM(Q16:T16)</f>
        <v>0</v>
      </c>
      <c r="Q16" s="22">
        <f>SUM(ENERO:DICIEMBRE!Q16)</f>
        <v>0</v>
      </c>
      <c r="R16" s="22">
        <f>SUM(ENERO:DICIEMBRE!R16)</f>
        <v>0</v>
      </c>
      <c r="S16" s="22">
        <f>SUM(ENERO:DICIEMBRE!S16)</f>
        <v>0</v>
      </c>
      <c r="T16" s="22">
        <f>SUM(ENERO:DICIEMBRE!T16)</f>
        <v>0</v>
      </c>
      <c r="U16" s="30">
        <f>SUM(V16:Y16)</f>
        <v>0</v>
      </c>
      <c r="V16" s="22">
        <f>SUM(ENERO:DICIEMBRE!V16)</f>
        <v>0</v>
      </c>
      <c r="W16" s="22">
        <f>SUM(ENERO:DICIEMBRE!W16)</f>
        <v>0</v>
      </c>
      <c r="X16" s="22">
        <f>SUM(ENERO:DICIEMBRE!X16)</f>
        <v>0</v>
      </c>
      <c r="Y16" s="22">
        <f>SUM(ENERO:DICIEMBRE!Y16)</f>
        <v>0</v>
      </c>
      <c r="Z16" s="32">
        <f>SUM(AA16:AB16)</f>
        <v>0</v>
      </c>
      <c r="AA16" s="22">
        <f>SUM(ENERO:DICIEMBRE!AA16)</f>
        <v>0</v>
      </c>
      <c r="AB16" s="22">
        <f>SUM(ENERO:DICIEMBRE!AB16)</f>
        <v>0</v>
      </c>
      <c r="AC16" s="30">
        <f>SUM(AD16:AE16)</f>
        <v>0</v>
      </c>
      <c r="AD16" s="22">
        <f>SUM(ENERO:DICIEMBRE!AD16)</f>
        <v>0</v>
      </c>
      <c r="AE16" s="22">
        <f>SUM(ENERO:DICIEMBRE!AE16)</f>
        <v>0</v>
      </c>
    </row>
    <row r="17" spans="1:65" x14ac:dyDescent="0.25">
      <c r="A17" s="36" t="s">
        <v>30</v>
      </c>
      <c r="B17" s="239">
        <f>SUM(ENERO:DICIEMBRE!B17)</f>
        <v>0</v>
      </c>
      <c r="C17" s="239">
        <f>SUM(ENERO:DICIEMBRE!C17)</f>
        <v>0</v>
      </c>
      <c r="D17" s="239">
        <f>SUM(ENERO:DICIEMBRE!D17)</f>
        <v>0</v>
      </c>
      <c r="E17" s="239">
        <f>SUM(ENERO:DICIEMBRE!E17)</f>
        <v>0</v>
      </c>
      <c r="F17" s="239">
        <f>SUM(ENERO:DICIEMBRE!F17)</f>
        <v>0</v>
      </c>
      <c r="G17" s="39">
        <f>SUM(H17:J17)</f>
        <v>0</v>
      </c>
      <c r="H17" s="22">
        <f>SUM(ENERO:DICIEMBRE!H17)</f>
        <v>0</v>
      </c>
      <c r="I17" s="22">
        <f>SUM(ENERO:DICIEMBRE!I17)</f>
        <v>0</v>
      </c>
      <c r="J17" s="22">
        <f>SUM(ENERO:DICIEMBRE!J17)</f>
        <v>0</v>
      </c>
      <c r="K17" s="42">
        <f>SUM(L17:O17)</f>
        <v>0</v>
      </c>
      <c r="L17" s="22">
        <f>SUM(ENERO:DICIEMBRE!L17)</f>
        <v>0</v>
      </c>
      <c r="M17" s="22">
        <f>SUM(ENERO:DICIEMBRE!M17)</f>
        <v>0</v>
      </c>
      <c r="N17" s="22">
        <f>SUM(ENERO:DICIEMBRE!N17)</f>
        <v>0</v>
      </c>
      <c r="O17" s="22">
        <f>SUM(ENERO:DICIEMBRE!O17)</f>
        <v>0</v>
      </c>
      <c r="P17" s="42">
        <f>SUM(Q17:T17)</f>
        <v>0</v>
      </c>
      <c r="Q17" s="22">
        <f>SUM(ENERO:DICIEMBRE!Q17)</f>
        <v>0</v>
      </c>
      <c r="R17" s="22">
        <f>SUM(ENERO:DICIEMBRE!R17)</f>
        <v>0</v>
      </c>
      <c r="S17" s="22">
        <f>SUM(ENERO:DICIEMBRE!S17)</f>
        <v>0</v>
      </c>
      <c r="T17" s="22">
        <f>SUM(ENERO:DICIEMBRE!T17)</f>
        <v>0</v>
      </c>
      <c r="U17" s="42">
        <f>SUM(V17:Y17)</f>
        <v>0</v>
      </c>
      <c r="V17" s="22">
        <f>SUM(ENERO:DICIEMBRE!V17)</f>
        <v>0</v>
      </c>
      <c r="W17" s="22">
        <f>SUM(ENERO:DICIEMBRE!W17)</f>
        <v>0</v>
      </c>
      <c r="X17" s="22">
        <f>SUM(ENERO:DICIEMBRE!X17)</f>
        <v>0</v>
      </c>
      <c r="Y17" s="22">
        <f>SUM(ENERO:DICIEMBRE!Y17)</f>
        <v>0</v>
      </c>
      <c r="Z17" s="43">
        <f>SUM(AA17:AB17)</f>
        <v>0</v>
      </c>
      <c r="AA17" s="22">
        <f>SUM(ENERO:DICIEMBRE!AA17)</f>
        <v>0</v>
      </c>
      <c r="AB17" s="22">
        <f>SUM(ENERO:DICIEMBRE!AB17)</f>
        <v>0</v>
      </c>
      <c r="AC17" s="39">
        <f>SUM(AD17:AE17)</f>
        <v>0</v>
      </c>
      <c r="AD17" s="22">
        <f>SUM(ENERO:DICIEMBRE!AD17)</f>
        <v>0</v>
      </c>
      <c r="AE17" s="22">
        <f>SUM(ENERO:DICIEMBRE!AE17)</f>
        <v>0</v>
      </c>
    </row>
    <row r="18" spans="1:65" x14ac:dyDescent="0.25">
      <c r="A18" s="44" t="s">
        <v>31</v>
      </c>
    </row>
    <row r="19" spans="1:65" s="6" customFormat="1" ht="12" x14ac:dyDescent="0.2">
      <c r="A19" s="45" t="s">
        <v>32</v>
      </c>
      <c r="B19" s="46"/>
      <c r="C19" s="47"/>
      <c r="D19" s="47"/>
      <c r="E19" s="47"/>
      <c r="F19" s="47"/>
      <c r="G19" s="46"/>
    </row>
    <row r="20" spans="1:65" ht="21" x14ac:dyDescent="0.25">
      <c r="A20" s="48" t="s">
        <v>33</v>
      </c>
      <c r="B20" s="49" t="s">
        <v>34</v>
      </c>
      <c r="C20" s="50" t="s">
        <v>35</v>
      </c>
      <c r="D20" s="50" t="s">
        <v>36</v>
      </c>
      <c r="E20" s="50" t="s">
        <v>37</v>
      </c>
      <c r="F20" s="51" t="s">
        <v>38</v>
      </c>
    </row>
    <row r="21" spans="1:65" x14ac:dyDescent="0.25">
      <c r="A21" s="52" t="s">
        <v>39</v>
      </c>
      <c r="B21" s="53">
        <f>SUM(C21:F21)</f>
        <v>10</v>
      </c>
      <c r="C21" s="54"/>
      <c r="D21" s="22">
        <f>AVERAGE(ENERO:DICIEMBRE!D21)</f>
        <v>10</v>
      </c>
      <c r="E21" s="54"/>
      <c r="F21" s="55"/>
    </row>
    <row r="22" spans="1:65" x14ac:dyDescent="0.25">
      <c r="A22" s="56" t="s">
        <v>40</v>
      </c>
      <c r="B22" s="57">
        <f>SUM(C22:F22)</f>
        <v>4597</v>
      </c>
      <c r="C22" s="58"/>
      <c r="D22" s="22">
        <f>SUM(ENERO:DICIEMBRE!D22)</f>
        <v>4597</v>
      </c>
      <c r="E22" s="58"/>
      <c r="F22" s="59"/>
    </row>
    <row r="23" spans="1:65" x14ac:dyDescent="0.25">
      <c r="A23" s="56" t="s">
        <v>41</v>
      </c>
      <c r="B23" s="57">
        <f>SUM(C23:F23)</f>
        <v>4597</v>
      </c>
      <c r="C23" s="58"/>
      <c r="D23" s="22">
        <f>SUM(ENERO:DICIEMBRE!D23)</f>
        <v>4597</v>
      </c>
      <c r="E23" s="58"/>
      <c r="F23" s="59"/>
    </row>
    <row r="24" spans="1:65" x14ac:dyDescent="0.25">
      <c r="A24" s="56" t="s">
        <v>42</v>
      </c>
      <c r="B24" s="57">
        <f>SUM(C24:F24)</f>
        <v>4597</v>
      </c>
      <c r="C24" s="58"/>
      <c r="D24" s="22">
        <f>SUM(ENERO:DICIEMBRE!D24)</f>
        <v>4597</v>
      </c>
      <c r="E24" s="58"/>
      <c r="F24" s="59"/>
    </row>
    <row r="25" spans="1:65" x14ac:dyDescent="0.25">
      <c r="A25" s="60" t="s">
        <v>43</v>
      </c>
      <c r="B25" s="61">
        <f>SUM(C25:F25)</f>
        <v>4597</v>
      </c>
      <c r="C25" s="62"/>
      <c r="D25" s="22">
        <f>SUM(ENERO:DICIEMBRE!D25)</f>
        <v>4597</v>
      </c>
      <c r="E25" s="62"/>
      <c r="F25" s="63"/>
    </row>
    <row r="26" spans="1:65" s="6" customFormat="1" ht="12" x14ac:dyDescent="0.2">
      <c r="A26" s="45" t="s">
        <v>44</v>
      </c>
    </row>
    <row r="27" spans="1:65" s="6" customFormat="1" ht="12" x14ac:dyDescent="0.2">
      <c r="A27" s="45" t="s">
        <v>45</v>
      </c>
    </row>
    <row r="28" spans="1:65" s="6" customFormat="1" ht="12" x14ac:dyDescent="0.2">
      <c r="A28" s="45" t="s">
        <v>46</v>
      </c>
      <c r="B28" s="64"/>
      <c r="C28" s="65"/>
      <c r="D28" s="65"/>
      <c r="E28" s="65"/>
      <c r="F28" s="65"/>
      <c r="G28" s="65"/>
      <c r="H28" s="65"/>
      <c r="I28" s="66"/>
      <c r="J28" s="66"/>
      <c r="K28" s="67"/>
      <c r="L28" s="67"/>
    </row>
    <row r="29" spans="1:65" x14ac:dyDescent="0.25">
      <c r="A29" s="2227" t="s">
        <v>33</v>
      </c>
      <c r="B29" s="2304"/>
      <c r="C29" s="2307" t="s">
        <v>34</v>
      </c>
      <c r="D29" s="2308" t="s">
        <v>47</v>
      </c>
      <c r="E29" s="2309"/>
      <c r="F29" s="2309"/>
      <c r="G29" s="2310"/>
      <c r="H29" s="2311" t="s">
        <v>48</v>
      </c>
      <c r="I29" s="2312"/>
      <c r="J29" s="2312"/>
      <c r="K29" s="2312"/>
      <c r="L29" s="2312"/>
      <c r="M29" s="2313"/>
      <c r="N29" s="2314" t="s">
        <v>49</v>
      </c>
      <c r="O29" s="2315"/>
    </row>
    <row r="30" spans="1:65" ht="21" x14ac:dyDescent="0.25">
      <c r="A30" s="2305"/>
      <c r="B30" s="2306"/>
      <c r="C30" s="2232"/>
      <c r="D30" s="68" t="s">
        <v>50</v>
      </c>
      <c r="E30" s="69" t="s">
        <v>51</v>
      </c>
      <c r="F30" s="69" t="s">
        <v>52</v>
      </c>
      <c r="G30" s="70" t="s">
        <v>53</v>
      </c>
      <c r="H30" s="71" t="s">
        <v>54</v>
      </c>
      <c r="I30" s="72" t="s">
        <v>55</v>
      </c>
      <c r="J30" s="72" t="s">
        <v>56</v>
      </c>
      <c r="K30" s="72" t="s">
        <v>57</v>
      </c>
      <c r="L30" s="72" t="s">
        <v>58</v>
      </c>
      <c r="M30" s="72" t="s">
        <v>59</v>
      </c>
      <c r="N30" s="73" t="s">
        <v>60</v>
      </c>
      <c r="O30" s="73" t="s">
        <v>61</v>
      </c>
    </row>
    <row r="31" spans="1:65" x14ac:dyDescent="0.25">
      <c r="A31" s="2296" t="s">
        <v>40</v>
      </c>
      <c r="B31" s="2297"/>
      <c r="C31" s="240">
        <f>SUM(D31:G31)</f>
        <v>1208</v>
      </c>
      <c r="D31" s="239">
        <f>SUM(ENERO:DICIEMBRE!D31)</f>
        <v>0</v>
      </c>
      <c r="E31" s="239">
        <f>SUM(ENERO:DICIEMBRE!E31)</f>
        <v>14</v>
      </c>
      <c r="F31" s="239">
        <f>SUM(ENERO:DICIEMBRE!F31)</f>
        <v>269</v>
      </c>
      <c r="G31" s="239">
        <f>SUM(ENERO:DICIEMBRE!G31)</f>
        <v>925</v>
      </c>
      <c r="H31" s="22">
        <f>SUM(ENERO:DICIEMBRE!H31)</f>
        <v>32</v>
      </c>
      <c r="I31" s="22">
        <f>SUM(ENERO:DICIEMBRE!I31)</f>
        <v>612</v>
      </c>
      <c r="J31" s="22">
        <f>SUM(ENERO:DICIEMBRE!J31)</f>
        <v>410</v>
      </c>
      <c r="K31" s="22">
        <f>SUM(ENERO:DICIEMBRE!K31)</f>
        <v>131</v>
      </c>
      <c r="L31" s="22">
        <f>SUM(ENERO:DICIEMBRE!L31)</f>
        <v>0</v>
      </c>
      <c r="M31" s="22">
        <f>SUM(ENERO:DICIEMBRE!M31)</f>
        <v>21</v>
      </c>
      <c r="N31" s="22">
        <f>SUM(ENERO:DICIEMBRE!N31)</f>
        <v>551</v>
      </c>
      <c r="O31" s="22">
        <f>SUM(ENERO:DICIEMBRE!O31)</f>
        <v>627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x14ac:dyDescent="0.25">
      <c r="A32" s="2316" t="s">
        <v>41</v>
      </c>
      <c r="B32" s="2317"/>
      <c r="C32" s="240">
        <f t="shared" ref="C32:C37" si="2">SUM(D32:G32)</f>
        <v>1491</v>
      </c>
      <c r="D32" s="239">
        <f>SUM(ENERO:DICIEMBRE!D32)</f>
        <v>0</v>
      </c>
      <c r="E32" s="239">
        <f>SUM(ENERO:DICIEMBRE!E32)</f>
        <v>18</v>
      </c>
      <c r="F32" s="239">
        <f>SUM(ENERO:DICIEMBRE!F32)</f>
        <v>328</v>
      </c>
      <c r="G32" s="239">
        <f>SUM(ENERO:DICIEMBRE!G32)</f>
        <v>1145</v>
      </c>
      <c r="H32" s="77"/>
      <c r="I32" s="78"/>
      <c r="J32" s="78"/>
      <c r="K32" s="78"/>
      <c r="L32" s="78"/>
      <c r="M32" s="78"/>
      <c r="N32" s="22">
        <f>SUM(ENERO:DICIEMBRE!N32)</f>
        <v>709</v>
      </c>
      <c r="O32" s="22">
        <f>SUM(ENERO:DICIEMBRE!O32)</f>
        <v>782</v>
      </c>
      <c r="P32" t="str">
        <f t="shared" ref="P32:P37" si="3">BD32</f>
        <v/>
      </c>
      <c r="BD32" s="75" t="str">
        <f t="shared" ref="BD32:BD37" si="4">IF(AND(N32+O32&gt;$C32)," * La variable "&amp;$N$29&amp;""&amp;" No puede ser mayor al Total.","")</f>
        <v/>
      </c>
      <c r="BM32" s="76">
        <f t="shared" ref="BM32:BM37" si="5">IF(AND(N32+O32&gt;$C32),1,0)</f>
        <v>0</v>
      </c>
    </row>
    <row r="33" spans="1:65" x14ac:dyDescent="0.25">
      <c r="A33" s="2316" t="s">
        <v>42</v>
      </c>
      <c r="B33" s="2317"/>
      <c r="C33" s="240">
        <f t="shared" si="2"/>
        <v>10360</v>
      </c>
      <c r="D33" s="239">
        <f>SUM(ENERO:DICIEMBRE!D33)</f>
        <v>0</v>
      </c>
      <c r="E33" s="239">
        <f>SUM(ENERO:DICIEMBRE!E33)</f>
        <v>99</v>
      </c>
      <c r="F33" s="239">
        <f>SUM(ENERO:DICIEMBRE!F33)</f>
        <v>2216</v>
      </c>
      <c r="G33" s="239">
        <f>SUM(ENERO:DICIEMBRE!G33)</f>
        <v>8045</v>
      </c>
      <c r="H33" s="77"/>
      <c r="I33" s="78"/>
      <c r="J33" s="78"/>
      <c r="K33" s="78"/>
      <c r="L33" s="78"/>
      <c r="M33" s="78"/>
      <c r="N33" s="22">
        <f>SUM(ENERO:DICIEMBRE!N33)</f>
        <v>4962</v>
      </c>
      <c r="O33" s="22">
        <f>SUM(ENERO:DICIEMBRE!O33)</f>
        <v>5328</v>
      </c>
      <c r="P33" t="str">
        <f t="shared" si="3"/>
        <v/>
      </c>
      <c r="BD33" s="75" t="str">
        <f t="shared" si="4"/>
        <v/>
      </c>
      <c r="BM33" s="76">
        <f t="shared" si="5"/>
        <v>0</v>
      </c>
    </row>
    <row r="34" spans="1:65" x14ac:dyDescent="0.25">
      <c r="A34" s="2318" t="s">
        <v>43</v>
      </c>
      <c r="B34" s="2319"/>
      <c r="C34" s="241">
        <f t="shared" si="2"/>
        <v>1027</v>
      </c>
      <c r="D34" s="239">
        <f>SUM(ENERO:DICIEMBRE!D34)</f>
        <v>0</v>
      </c>
      <c r="E34" s="239">
        <f>SUM(ENERO:DICIEMBRE!E34)</f>
        <v>14</v>
      </c>
      <c r="F34" s="239">
        <f>SUM(ENERO:DICIEMBRE!F34)</f>
        <v>229</v>
      </c>
      <c r="G34" s="239">
        <f>SUM(ENERO:DICIEMBRE!G34)</f>
        <v>784</v>
      </c>
      <c r="H34" s="80"/>
      <c r="I34" s="81"/>
      <c r="J34" s="81"/>
      <c r="K34" s="81"/>
      <c r="L34" s="81"/>
      <c r="M34" s="81"/>
      <c r="N34" s="22">
        <f>SUM(ENERO:DICIEMBRE!N34)</f>
        <v>468</v>
      </c>
      <c r="O34" s="22">
        <f>SUM(ENERO:DICIEMBRE!O34)</f>
        <v>559</v>
      </c>
      <c r="P34" t="str">
        <f t="shared" si="3"/>
        <v/>
      </c>
      <c r="BD34" s="75" t="str">
        <f t="shared" si="4"/>
        <v/>
      </c>
      <c r="BM34" s="76">
        <f t="shared" si="5"/>
        <v>0</v>
      </c>
    </row>
    <row r="35" spans="1:65" x14ac:dyDescent="0.25">
      <c r="A35" s="2320" t="s">
        <v>62</v>
      </c>
      <c r="B35" s="82" t="s">
        <v>63</v>
      </c>
      <c r="C35" s="242">
        <f t="shared" si="2"/>
        <v>53</v>
      </c>
      <c r="D35" s="239">
        <f>SUM(ENERO:DICIEMBRE!D35)</f>
        <v>0</v>
      </c>
      <c r="E35" s="239">
        <f>SUM(ENERO:DICIEMBRE!E35)</f>
        <v>0</v>
      </c>
      <c r="F35" s="239">
        <f>SUM(ENERO:DICIEMBRE!F35)</f>
        <v>3</v>
      </c>
      <c r="G35" s="239">
        <f>SUM(ENERO:DICIEMBRE!G35)</f>
        <v>50</v>
      </c>
      <c r="H35" s="77"/>
      <c r="I35" s="78"/>
      <c r="J35" s="78"/>
      <c r="K35" s="78"/>
      <c r="L35" s="78"/>
      <c r="M35" s="78"/>
      <c r="N35" s="22">
        <f>SUM(ENERO:DICIEMBRE!N35)</f>
        <v>20</v>
      </c>
      <c r="O35" s="22">
        <f>SUM(ENERO:DICIEMBRE!O35)</f>
        <v>33</v>
      </c>
      <c r="P35" t="str">
        <f t="shared" si="3"/>
        <v/>
      </c>
      <c r="BD35" s="75" t="str">
        <f t="shared" si="4"/>
        <v/>
      </c>
      <c r="BM35" s="76">
        <f t="shared" si="5"/>
        <v>0</v>
      </c>
    </row>
    <row r="36" spans="1:65" x14ac:dyDescent="0.25">
      <c r="A36" s="2246"/>
      <c r="B36" s="83" t="s">
        <v>64</v>
      </c>
      <c r="C36" s="243">
        <f t="shared" si="2"/>
        <v>0</v>
      </c>
      <c r="D36" s="239">
        <f>SUM(ENERO:DICIEMBRE!D36)</f>
        <v>0</v>
      </c>
      <c r="E36" s="239">
        <f>SUM(ENERO:DICIEMBRE!E36)</f>
        <v>0</v>
      </c>
      <c r="F36" s="239">
        <f>SUM(ENERO:DICIEMBRE!F36)</f>
        <v>0</v>
      </c>
      <c r="G36" s="239">
        <f>SUM(ENERO:DICIEMBRE!G36)</f>
        <v>0</v>
      </c>
      <c r="H36" s="85"/>
      <c r="I36" s="86"/>
      <c r="J36" s="86"/>
      <c r="K36" s="86"/>
      <c r="L36" s="86"/>
      <c r="M36" s="86"/>
      <c r="N36" s="22">
        <f>SUM(ENERO:DICIEMBRE!N36)</f>
        <v>0</v>
      </c>
      <c r="O36" s="22">
        <f>SUM(ENERO:DICIEMBRE!O36)</f>
        <v>0</v>
      </c>
      <c r="P36" t="str">
        <f t="shared" si="3"/>
        <v/>
      </c>
      <c r="R36" s="87"/>
      <c r="BD36" s="75" t="str">
        <f t="shared" si="4"/>
        <v/>
      </c>
      <c r="BM36" s="76">
        <f t="shared" si="5"/>
        <v>0</v>
      </c>
    </row>
    <row r="37" spans="1:65" x14ac:dyDescent="0.25">
      <c r="A37" s="2321" t="s">
        <v>65</v>
      </c>
      <c r="B37" s="2322"/>
      <c r="C37" s="244">
        <f t="shared" si="2"/>
        <v>93</v>
      </c>
      <c r="D37" s="239">
        <f>SUM(ENERO:DICIEMBRE!D37)</f>
        <v>0</v>
      </c>
      <c r="E37" s="239">
        <f>SUM(ENERO:DICIEMBRE!E37)</f>
        <v>1</v>
      </c>
      <c r="F37" s="239">
        <f>SUM(ENERO:DICIEMBRE!F37)</f>
        <v>21</v>
      </c>
      <c r="G37" s="239">
        <f>SUM(ENERO:DICIEMBRE!G37)</f>
        <v>71</v>
      </c>
      <c r="H37" s="85"/>
      <c r="I37" s="86"/>
      <c r="J37" s="86"/>
      <c r="K37" s="86"/>
      <c r="L37" s="86"/>
      <c r="M37" s="86"/>
      <c r="N37" s="22">
        <f>SUM(ENERO:DICIEMBRE!N37)</f>
        <v>57</v>
      </c>
      <c r="O37" s="22">
        <f>SUM(ENERO:DICIEMBRE!O37)</f>
        <v>36</v>
      </c>
      <c r="P37" t="str">
        <f t="shared" si="3"/>
        <v/>
      </c>
      <c r="BD37" s="75" t="str">
        <f t="shared" si="4"/>
        <v/>
      </c>
      <c r="BM37" s="76">
        <f t="shared" si="5"/>
        <v>0</v>
      </c>
    </row>
    <row r="38" spans="1:65" s="6" customFormat="1" ht="12" x14ac:dyDescent="0.2">
      <c r="A38" s="92" t="s">
        <v>66</v>
      </c>
      <c r="B38" s="93"/>
    </row>
    <row r="39" spans="1:65" x14ac:dyDescent="0.25">
      <c r="A39" s="72" t="s">
        <v>67</v>
      </c>
      <c r="B39" s="72" t="s">
        <v>68</v>
      </c>
    </row>
    <row r="40" spans="1:65" x14ac:dyDescent="0.25">
      <c r="A40" s="74" t="s">
        <v>69</v>
      </c>
      <c r="B40" s="22">
        <f>SUM(ENERO:DICIEMBRE!B40)</f>
        <v>2598</v>
      </c>
    </row>
    <row r="41" spans="1:65" x14ac:dyDescent="0.25">
      <c r="A41" s="74" t="s">
        <v>70</v>
      </c>
      <c r="B41" s="22">
        <f>SUM(ENERO:DICIEMBRE!B41)</f>
        <v>8004</v>
      </c>
    </row>
    <row r="42" spans="1:65" x14ac:dyDescent="0.25">
      <c r="A42" s="74" t="s">
        <v>71</v>
      </c>
      <c r="B42" s="22">
        <f>SUM(ENERO:DICIEMBRE!B42)</f>
        <v>11494</v>
      </c>
    </row>
    <row r="43" spans="1:65" x14ac:dyDescent="0.25">
      <c r="A43" s="74" t="s">
        <v>72</v>
      </c>
      <c r="B43" s="22">
        <f>SUM(ENERO:DICIEMBRE!B43)</f>
        <v>0</v>
      </c>
    </row>
    <row r="44" spans="1:65" x14ac:dyDescent="0.25">
      <c r="A44" s="74" t="s">
        <v>73</v>
      </c>
      <c r="B44" s="22">
        <f>SUM(ENERO:DICIEMBRE!B44)</f>
        <v>5893</v>
      </c>
    </row>
    <row r="45" spans="1:65" x14ac:dyDescent="0.25">
      <c r="A45" s="74" t="s">
        <v>74</v>
      </c>
      <c r="B45" s="22">
        <f>SUM(ENERO:DICIEMBRE!B45)</f>
        <v>0</v>
      </c>
    </row>
    <row r="46" spans="1:65" x14ac:dyDescent="0.25">
      <c r="A46" s="74" t="s">
        <v>75</v>
      </c>
      <c r="B46" s="22">
        <f>SUM(ENERO:DICIEMBRE!B46)</f>
        <v>273</v>
      </c>
    </row>
    <row r="47" spans="1:65" x14ac:dyDescent="0.25">
      <c r="A47" s="79" t="s">
        <v>76</v>
      </c>
      <c r="B47" s="22">
        <f>SUM(ENERO:DICIEMBRE!B47)</f>
        <v>0</v>
      </c>
    </row>
    <row r="48" spans="1:65" x14ac:dyDescent="0.25">
      <c r="A48" s="95" t="s">
        <v>77</v>
      </c>
      <c r="B48" s="22">
        <f>SUM(ENERO:DICIEMBRE!B48)</f>
        <v>0</v>
      </c>
    </row>
    <row r="49" spans="1:7" s="6" customFormat="1" ht="12" x14ac:dyDescent="0.2">
      <c r="A49" s="96" t="s">
        <v>78</v>
      </c>
      <c r="B49" s="64"/>
      <c r="C49" s="5"/>
      <c r="D49" s="97"/>
      <c r="E49" s="97"/>
    </row>
    <row r="50" spans="1:7" ht="31.5" x14ac:dyDescent="0.25">
      <c r="A50" s="72" t="s">
        <v>33</v>
      </c>
      <c r="B50" s="72" t="s">
        <v>34</v>
      </c>
      <c r="C50" s="72" t="s">
        <v>79</v>
      </c>
      <c r="D50" s="72" t="s">
        <v>80</v>
      </c>
      <c r="E50" s="72" t="s">
        <v>81</v>
      </c>
    </row>
    <row r="51" spans="1:7" x14ac:dyDescent="0.25">
      <c r="A51" s="74" t="s">
        <v>82</v>
      </c>
      <c r="B51" s="98">
        <f>SUM(C51:E51)</f>
        <v>11980</v>
      </c>
      <c r="C51" s="22">
        <f>SUM(ENERO:DICIEMBRE!C51)</f>
        <v>10986</v>
      </c>
      <c r="D51" s="22">
        <f>SUM(ENERO:DICIEMBRE!D51)</f>
        <v>994</v>
      </c>
      <c r="E51" s="22">
        <f>SUM(ENERO:DICIEMBRE!E51)</f>
        <v>0</v>
      </c>
    </row>
    <row r="52" spans="1:7" x14ac:dyDescent="0.25">
      <c r="A52" s="74" t="s">
        <v>83</v>
      </c>
      <c r="B52" s="98">
        <f>SUM(C52:E52)</f>
        <v>10598</v>
      </c>
      <c r="C52" s="22">
        <f>SUM(ENERO:DICIEMBRE!C52)</f>
        <v>9833</v>
      </c>
      <c r="D52" s="22">
        <f>SUM(ENERO:DICIEMBRE!D52)</f>
        <v>765</v>
      </c>
      <c r="E52" s="22">
        <f>SUM(ENERO:DICIEMBRE!E52)</f>
        <v>0</v>
      </c>
    </row>
    <row r="53" spans="1:7" x14ac:dyDescent="0.25">
      <c r="A53" s="95" t="s">
        <v>84</v>
      </c>
      <c r="B53" s="99">
        <f>SUM(C53:E53)</f>
        <v>1382</v>
      </c>
      <c r="C53" s="22">
        <f>SUM(ENERO:DICIEMBRE!C53)</f>
        <v>1153</v>
      </c>
      <c r="D53" s="22">
        <f>SUM(ENERO:DICIEMBRE!D53)</f>
        <v>229</v>
      </c>
      <c r="E53" s="22">
        <f>SUM(ENERO:DICIEMBRE!E53)</f>
        <v>0</v>
      </c>
    </row>
    <row r="54" spans="1:7" x14ac:dyDescent="0.25">
      <c r="A54" s="100" t="s">
        <v>85</v>
      </c>
      <c r="B54" s="101"/>
    </row>
    <row r="55" spans="1:7" s="6" customFormat="1" ht="12" x14ac:dyDescent="0.2">
      <c r="A55" s="100" t="s">
        <v>86</v>
      </c>
      <c r="B55" s="102"/>
      <c r="C55" s="103"/>
      <c r="D55" s="103"/>
      <c r="E55" s="104"/>
      <c r="F55" s="104"/>
    </row>
    <row r="56" spans="1:7" ht="31.5" x14ac:dyDescent="0.25">
      <c r="A56" s="105" t="s">
        <v>87</v>
      </c>
      <c r="B56" s="105" t="s">
        <v>34</v>
      </c>
      <c r="C56" s="68" t="s">
        <v>88</v>
      </c>
      <c r="D56" s="106" t="s">
        <v>89</v>
      </c>
      <c r="E56" s="70" t="s">
        <v>90</v>
      </c>
      <c r="F56" s="71" t="s">
        <v>81</v>
      </c>
    </row>
    <row r="57" spans="1:7" x14ac:dyDescent="0.25">
      <c r="A57" s="107" t="s">
        <v>91</v>
      </c>
      <c r="B57" s="108">
        <f>SUM(C57:E57)</f>
        <v>0</v>
      </c>
      <c r="C57" s="22">
        <f>SUM(ENERO:DICIEMBRE!C57)</f>
        <v>0</v>
      </c>
      <c r="D57" s="22">
        <f>SUM(ENERO:DICIEMBRE!D57)</f>
        <v>0</v>
      </c>
      <c r="E57" s="22">
        <f>SUM(ENERO:DICIEMBRE!E57)</f>
        <v>0</v>
      </c>
      <c r="F57" s="22">
        <f>SUM(ENERO:DICIEMBRE!F57)</f>
        <v>0</v>
      </c>
    </row>
    <row r="58" spans="1:7" x14ac:dyDescent="0.25">
      <c r="A58" s="109" t="s">
        <v>92</v>
      </c>
      <c r="B58" s="110">
        <f>SUM(C58:E58)</f>
        <v>0</v>
      </c>
      <c r="C58" s="22">
        <f>SUM(ENERO:DICIEMBRE!C58)</f>
        <v>0</v>
      </c>
      <c r="D58" s="22">
        <f>SUM(ENERO:DICIEMBRE!D58)</f>
        <v>0</v>
      </c>
      <c r="E58" s="22">
        <f>SUM(ENERO:DICIEMBRE!E58)</f>
        <v>0</v>
      </c>
      <c r="F58" s="22">
        <f>SUM(ENERO:DICIEMBRE!F58)</f>
        <v>0</v>
      </c>
    </row>
    <row r="59" spans="1:7" x14ac:dyDescent="0.25">
      <c r="A59" s="111" t="s">
        <v>93</v>
      </c>
      <c r="B59" s="112">
        <f>SUM(C59:E59)</f>
        <v>0</v>
      </c>
      <c r="C59" s="22">
        <f>SUM(ENERO:DICIEMBRE!C59)</f>
        <v>0</v>
      </c>
      <c r="D59" s="22">
        <f>SUM(ENERO:DICIEMBRE!D59)</f>
        <v>0</v>
      </c>
      <c r="E59" s="22">
        <f>SUM(ENERO:DICIEMBRE!E59)</f>
        <v>0</v>
      </c>
      <c r="F59" s="22">
        <f>SUM(ENERO:DICIEMBRE!F59)</f>
        <v>0</v>
      </c>
    </row>
    <row r="60" spans="1:7" s="6" customFormat="1" ht="12" x14ac:dyDescent="0.2">
      <c r="A60" s="113" t="s">
        <v>94</v>
      </c>
    </row>
    <row r="61" spans="1:7" s="6" customFormat="1" ht="12" x14ac:dyDescent="0.2">
      <c r="A61" s="2334" t="s">
        <v>95</v>
      </c>
      <c r="B61" s="2335" t="s">
        <v>96</v>
      </c>
      <c r="C61" s="2335"/>
      <c r="D61" s="2336"/>
      <c r="E61" s="2325" t="s">
        <v>97</v>
      </c>
      <c r="F61" s="2327" t="s">
        <v>98</v>
      </c>
      <c r="G61" s="2327" t="s">
        <v>99</v>
      </c>
    </row>
    <row r="62" spans="1:7" ht="22.5" x14ac:dyDescent="0.25">
      <c r="A62" s="2334"/>
      <c r="B62" s="114" t="s">
        <v>100</v>
      </c>
      <c r="C62" s="115" t="s">
        <v>60</v>
      </c>
      <c r="D62" s="116" t="s">
        <v>61</v>
      </c>
      <c r="E62" s="2326"/>
      <c r="F62" s="2327"/>
      <c r="G62" s="2327"/>
    </row>
    <row r="63" spans="1:7" x14ac:dyDescent="0.25">
      <c r="A63" s="117" t="s">
        <v>101</v>
      </c>
      <c r="B63" s="118">
        <f t="shared" ref="B63:B68" si="6">SUM(C63:D63)</f>
        <v>0</v>
      </c>
      <c r="C63" s="22">
        <f>SUM(ENERO:DICIEMBRE!C63)</f>
        <v>0</v>
      </c>
      <c r="D63" s="22">
        <f>SUM(ENERO:DICIEMBRE!D63)</f>
        <v>0</v>
      </c>
      <c r="E63" s="22">
        <f>SUM(ENERO:DICIEMBRE!E63)</f>
        <v>0</v>
      </c>
      <c r="F63" s="22">
        <f>SUM(ENERO:DICIEMBRE!F63)</f>
        <v>0</v>
      </c>
      <c r="G63" s="22">
        <f>SUM(ENERO:DICIEMBRE!G63)</f>
        <v>0</v>
      </c>
    </row>
    <row r="64" spans="1:7" x14ac:dyDescent="0.25">
      <c r="A64" s="119" t="s">
        <v>102</v>
      </c>
      <c r="B64" s="120">
        <f t="shared" si="6"/>
        <v>0</v>
      </c>
      <c r="C64" s="22">
        <f>SUM(ENERO:DICIEMBRE!C64)</f>
        <v>0</v>
      </c>
      <c r="D64" s="22">
        <f>SUM(ENERO:DICIEMBRE!D64)</f>
        <v>0</v>
      </c>
      <c r="E64" s="22">
        <f>SUM(ENERO:DICIEMBRE!E64)</f>
        <v>0</v>
      </c>
      <c r="F64" s="22">
        <f>SUM(ENERO:DICIEMBRE!F64)</f>
        <v>0</v>
      </c>
      <c r="G64" s="22">
        <f>SUM(ENERO:DICIEMBRE!G64)</f>
        <v>0</v>
      </c>
    </row>
    <row r="65" spans="1:46" x14ac:dyDescent="0.25">
      <c r="A65" s="119" t="s">
        <v>103</v>
      </c>
      <c r="B65" s="120">
        <f t="shared" si="6"/>
        <v>0</v>
      </c>
      <c r="C65" s="22">
        <f>SUM(ENERO:DICIEMBRE!C65)</f>
        <v>0</v>
      </c>
      <c r="D65" s="22">
        <f>SUM(ENERO:DICIEMBRE!D65)</f>
        <v>0</v>
      </c>
      <c r="E65" s="22">
        <f>SUM(ENERO:DICIEMBRE!E65)</f>
        <v>0</v>
      </c>
      <c r="F65" s="22">
        <f>SUM(ENERO:DICIEMBRE!F65)</f>
        <v>0</v>
      </c>
      <c r="G65" s="22">
        <f>SUM(ENERO:DICIEMBRE!G65)</f>
        <v>0</v>
      </c>
    </row>
    <row r="66" spans="1:46" x14ac:dyDescent="0.25">
      <c r="A66" s="119" t="s">
        <v>104</v>
      </c>
      <c r="B66" s="120">
        <f t="shared" si="6"/>
        <v>0</v>
      </c>
      <c r="C66" s="22">
        <f>SUM(ENERO:DICIEMBRE!C66)</f>
        <v>0</v>
      </c>
      <c r="D66" s="22">
        <f>SUM(ENERO:DICIEMBRE!D66)</f>
        <v>0</v>
      </c>
      <c r="E66" s="22">
        <f>SUM(ENERO:DICIEMBRE!E66)</f>
        <v>0</v>
      </c>
      <c r="F66" s="22">
        <f>SUM(ENERO:DICIEMBRE!F66)</f>
        <v>0</v>
      </c>
      <c r="G66" s="22">
        <f>SUM(ENERO:DICIEMBRE!G66)</f>
        <v>0</v>
      </c>
    </row>
    <row r="67" spans="1:46" x14ac:dyDescent="0.25">
      <c r="A67" s="119" t="s">
        <v>105</v>
      </c>
      <c r="B67" s="120">
        <f t="shared" si="6"/>
        <v>0</v>
      </c>
      <c r="C67" s="22">
        <f>SUM(ENERO:DICIEMBRE!C67)</f>
        <v>0</v>
      </c>
      <c r="D67" s="22">
        <f>SUM(ENERO:DICIEMBRE!D67)</f>
        <v>0</v>
      </c>
      <c r="E67" s="22">
        <f>SUM(ENERO:DICIEMBRE!E67)</f>
        <v>0</v>
      </c>
      <c r="F67" s="22">
        <f>SUM(ENERO:DICIEMBRE!F67)</f>
        <v>0</v>
      </c>
      <c r="G67" s="22">
        <f>SUM(ENERO:DICIEMBRE!G67)</f>
        <v>0</v>
      </c>
    </row>
    <row r="68" spans="1:46" x14ac:dyDescent="0.25">
      <c r="A68" s="121" t="s">
        <v>106</v>
      </c>
      <c r="B68" s="122">
        <f t="shared" si="6"/>
        <v>0</v>
      </c>
      <c r="C68" s="22">
        <f>SUM(ENERO:DICIEMBRE!C68)</f>
        <v>0</v>
      </c>
      <c r="D68" s="22">
        <f>SUM(ENERO:DICIEMBRE!D68)</f>
        <v>0</v>
      </c>
      <c r="E68" s="22">
        <f>SUM(ENERO:DICIEMBRE!E68)</f>
        <v>0</v>
      </c>
      <c r="F68" s="22">
        <f>SUM(ENERO:DICIEMBRE!F68)</f>
        <v>0</v>
      </c>
      <c r="G68" s="22">
        <f>SUM(ENERO:DICIEMBRE!G68)</f>
        <v>0</v>
      </c>
    </row>
    <row r="69" spans="1:46" x14ac:dyDescent="0.25">
      <c r="A69" s="123" t="s">
        <v>34</v>
      </c>
      <c r="B69" s="124">
        <f t="shared" ref="B69:G69" si="7">SUM(B63:B68)</f>
        <v>0</v>
      </c>
      <c r="C69" s="125">
        <f>SUM(C63:C68)</f>
        <v>0</v>
      </c>
      <c r="D69" s="126">
        <f>SUM(D63:D68)</f>
        <v>0</v>
      </c>
      <c r="E69" s="127">
        <f t="shared" si="7"/>
        <v>0</v>
      </c>
      <c r="F69" s="128">
        <f t="shared" si="7"/>
        <v>0</v>
      </c>
      <c r="G69" s="129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38" t="s">
        <v>113</v>
      </c>
      <c r="B72" s="22">
        <f>SUM(ENERO:DICIEMBRE!B72)</f>
        <v>0</v>
      </c>
      <c r="C72" s="22">
        <f>SUM(ENERO:DICIEMBRE!C72)</f>
        <v>0</v>
      </c>
      <c r="D72" s="22">
        <f>SUM(ENERO:DICIEMBRE!D72)</f>
        <v>0</v>
      </c>
      <c r="E72" s="22">
        <f>SUM(ENERO:DICIEMBRE!E72)</f>
        <v>0</v>
      </c>
      <c r="F72" s="22">
        <f>SUM(ENERO:DICIEMBRE!F72)</f>
        <v>0</v>
      </c>
      <c r="G72" s="22">
        <f>SUM(ENERO:DICIEMBRE!G72)</f>
        <v>0</v>
      </c>
      <c r="H72" s="22">
        <f>SUM(ENERO:DICIEMBRE!H72)</f>
        <v>0</v>
      </c>
      <c r="I72" s="22">
        <f>SUM(ENERO:DICIEMBRE!I72)</f>
        <v>0</v>
      </c>
      <c r="AT72" s="6"/>
    </row>
    <row r="73" spans="1:46" x14ac:dyDescent="0.25">
      <c r="A73" s="119" t="s">
        <v>114</v>
      </c>
      <c r="B73" s="22">
        <f>SUM(ENERO:DICIEMBRE!B73)</f>
        <v>0</v>
      </c>
      <c r="C73" s="22">
        <f>SUM(ENERO:DICIEMBRE!C73)</f>
        <v>0</v>
      </c>
      <c r="D73" s="22">
        <f>SUM(ENERO:DICIEMBRE!D73)</f>
        <v>0</v>
      </c>
      <c r="E73" s="22">
        <f>SUM(ENERO:DICIEMBRE!E73)</f>
        <v>0</v>
      </c>
      <c r="F73" s="22">
        <f>SUM(ENERO:DICIEMBRE!F73)</f>
        <v>0</v>
      </c>
      <c r="G73" s="22">
        <f>SUM(ENERO:DICIEMBRE!G73)</f>
        <v>0</v>
      </c>
      <c r="H73" s="22">
        <f>SUM(ENERO:DICIEMBRE!H73)</f>
        <v>0</v>
      </c>
      <c r="I73" s="22">
        <f>SUM(ENERO:DICIEMBRE!I73)</f>
        <v>0</v>
      </c>
    </row>
    <row r="74" spans="1:46" x14ac:dyDescent="0.25">
      <c r="A74" s="119" t="s">
        <v>115</v>
      </c>
      <c r="B74" s="22">
        <f>SUM(ENERO:DICIEMBRE!B74)</f>
        <v>0</v>
      </c>
      <c r="C74" s="22">
        <f>SUM(ENERO:DICIEMBRE!C74)</f>
        <v>0</v>
      </c>
      <c r="D74" s="22">
        <f>SUM(ENERO:DICIEMBRE!D74)</f>
        <v>0</v>
      </c>
      <c r="E74" s="22">
        <f>SUM(ENERO:DICIEMBRE!E74)</f>
        <v>0</v>
      </c>
      <c r="F74" s="22">
        <f>SUM(ENERO:DICIEMBRE!F74)</f>
        <v>0</v>
      </c>
      <c r="G74" s="22">
        <f>SUM(ENERO:DICIEMBRE!G74)</f>
        <v>0</v>
      </c>
      <c r="H74" s="22">
        <f>SUM(ENERO:DICIEMBRE!H74)</f>
        <v>0</v>
      </c>
      <c r="I74" s="22">
        <f>SUM(ENERO:DICIEMBRE!I74)</f>
        <v>0</v>
      </c>
    </row>
    <row r="75" spans="1:46" x14ac:dyDescent="0.25">
      <c r="A75" s="119" t="s">
        <v>116</v>
      </c>
      <c r="B75" s="22">
        <f>SUM(ENERO:DICIEMBRE!B75)</f>
        <v>0</v>
      </c>
      <c r="C75" s="22">
        <f>SUM(ENERO:DICIEMBRE!C75)</f>
        <v>0</v>
      </c>
      <c r="D75" s="22">
        <f>SUM(ENERO:DICIEMBRE!D75)</f>
        <v>0</v>
      </c>
      <c r="E75" s="22">
        <f>SUM(ENERO:DICIEMBRE!E75)</f>
        <v>0</v>
      </c>
      <c r="F75" s="22">
        <f>SUM(ENERO:DICIEMBRE!F75)</f>
        <v>0</v>
      </c>
      <c r="G75" s="22">
        <f>SUM(ENERO:DICIEMBRE!G75)</f>
        <v>0</v>
      </c>
      <c r="H75" s="22">
        <f>SUM(ENERO:DICIEMBRE!H75)</f>
        <v>0</v>
      </c>
      <c r="I75" s="22">
        <f>SUM(ENERO:DICIEMBRE!I75)</f>
        <v>0</v>
      </c>
    </row>
    <row r="76" spans="1:46" x14ac:dyDescent="0.25">
      <c r="A76" s="121" t="s">
        <v>117</v>
      </c>
      <c r="B76" s="22">
        <f>SUM(ENERO:DICIEMBRE!B76)</f>
        <v>0</v>
      </c>
      <c r="C76" s="22">
        <f>SUM(ENERO:DICIEMBRE!C76)</f>
        <v>0</v>
      </c>
      <c r="D76" s="22">
        <f>SUM(ENERO:DICIEMBRE!D76)</f>
        <v>0</v>
      </c>
      <c r="E76" s="22">
        <f>SUM(ENERO:DICIEMBRE!E76)</f>
        <v>0</v>
      </c>
      <c r="F76" s="22">
        <f>SUM(ENERO:DICIEMBRE!F76)</f>
        <v>0</v>
      </c>
      <c r="G76" s="22">
        <f>SUM(ENERO:DICIEMBRE!G76)</f>
        <v>0</v>
      </c>
      <c r="H76" s="22">
        <f>SUM(ENERO:DICIEMBRE!H76)</f>
        <v>0</v>
      </c>
      <c r="I76" s="22">
        <f>SUM(ENERO:DICIEMBRE!I76)</f>
        <v>0</v>
      </c>
    </row>
    <row r="77" spans="1:46" s="6" customFormat="1" ht="12" x14ac:dyDescent="0.2">
      <c r="A77" s="2328" t="s">
        <v>118</v>
      </c>
      <c r="B77" s="2329"/>
      <c r="C77" s="2329"/>
      <c r="D77" s="2256"/>
      <c r="E77" s="2330"/>
      <c r="F77" s="139"/>
      <c r="G77" s="139"/>
      <c r="H77" s="139"/>
      <c r="I77" s="139"/>
    </row>
    <row r="78" spans="1:46" s="6" customFormat="1" ht="12" x14ac:dyDescent="0.2">
      <c r="A78" s="2227" t="s">
        <v>119</v>
      </c>
      <c r="B78" s="2332" t="s">
        <v>120</v>
      </c>
      <c r="C78" s="2227" t="s">
        <v>34</v>
      </c>
      <c r="D78" s="2333" t="s">
        <v>47</v>
      </c>
      <c r="E78" s="2333"/>
      <c r="F78" s="2333"/>
      <c r="G78" s="2333"/>
      <c r="H78" s="2333"/>
      <c r="I78" s="2333"/>
    </row>
    <row r="79" spans="1:46" ht="21" x14ac:dyDescent="0.25">
      <c r="A79" s="2331"/>
      <c r="B79" s="2332"/>
      <c r="C79" s="2331"/>
      <c r="D79" s="140" t="s">
        <v>121</v>
      </c>
      <c r="E79" s="141" t="s">
        <v>122</v>
      </c>
      <c r="F79" s="142" t="s">
        <v>123</v>
      </c>
      <c r="G79" s="142" t="s">
        <v>124</v>
      </c>
      <c r="H79" s="142" t="s">
        <v>125</v>
      </c>
      <c r="I79" s="143" t="s">
        <v>51</v>
      </c>
    </row>
    <row r="80" spans="1:46" x14ac:dyDescent="0.25">
      <c r="A80" s="2337" t="s">
        <v>126</v>
      </c>
      <c r="B80" s="2338"/>
      <c r="C80" s="144">
        <f>SUM(D80:I80)</f>
        <v>2000</v>
      </c>
      <c r="D80" s="22">
        <f>SUM(ENERO:DICIEMBRE!D80)</f>
        <v>279</v>
      </c>
      <c r="E80" s="22">
        <f>SUM(ENERO:DICIEMBRE!E80)</f>
        <v>165</v>
      </c>
      <c r="F80" s="22">
        <f>SUM(ENERO:DICIEMBRE!F80)</f>
        <v>395</v>
      </c>
      <c r="G80" s="22">
        <f>SUM(ENERO:DICIEMBRE!G80)</f>
        <v>384</v>
      </c>
      <c r="H80" s="22">
        <f>SUM(ENERO:DICIEMBRE!H80)</f>
        <v>390</v>
      </c>
      <c r="I80" s="22">
        <f>SUM(ENERO:DICIEMBRE!I80)</f>
        <v>387</v>
      </c>
    </row>
    <row r="81" spans="1:55" ht="22.5" x14ac:dyDescent="0.25">
      <c r="A81" s="2339" t="s">
        <v>127</v>
      </c>
      <c r="B81" s="145" t="s">
        <v>128</v>
      </c>
      <c r="C81" s="146">
        <f>SUM(D81:I81)</f>
        <v>660</v>
      </c>
      <c r="D81" s="22">
        <f>SUM(ENERO:DICIEMBRE!D81)</f>
        <v>326</v>
      </c>
      <c r="E81" s="22">
        <f>SUM(ENERO:DICIEMBRE!E81)</f>
        <v>158</v>
      </c>
      <c r="F81" s="22">
        <f>SUM(ENERO:DICIEMBRE!F81)</f>
        <v>176</v>
      </c>
      <c r="G81" s="22">
        <f>SUM(ENERO:DICIEMBRE!G81)</f>
        <v>0</v>
      </c>
      <c r="H81" s="22">
        <f>SUM(ENERO:DICIEMBRE!H81)</f>
        <v>0</v>
      </c>
      <c r="I81" s="22">
        <f>SUM(ENERO:DICIEMBRE!I81)</f>
        <v>0</v>
      </c>
    </row>
    <row r="82" spans="1:55" ht="22.5" x14ac:dyDescent="0.25">
      <c r="A82" s="2266"/>
      <c r="B82" s="147" t="s">
        <v>129</v>
      </c>
      <c r="C82" s="148">
        <f>SUM(D82:I82)</f>
        <v>548</v>
      </c>
      <c r="D82" s="22">
        <f>SUM(ENERO:DICIEMBRE!D82)</f>
        <v>301</v>
      </c>
      <c r="E82" s="22">
        <f>SUM(ENERO:DICIEMBRE!E82)</f>
        <v>147</v>
      </c>
      <c r="F82" s="22">
        <f>SUM(ENERO:DICIEMBRE!F82)</f>
        <v>100</v>
      </c>
      <c r="G82" s="22">
        <f>SUM(ENERO:DICIEMBRE!G82)</f>
        <v>0</v>
      </c>
      <c r="H82" s="22">
        <f>SUM(ENERO:DICIEMBRE!H82)</f>
        <v>0</v>
      </c>
      <c r="I82" s="22">
        <f>SUM(ENERO:DICIEMBRE!I82)</f>
        <v>0</v>
      </c>
    </row>
    <row r="83" spans="1:55" ht="22.5" x14ac:dyDescent="0.25">
      <c r="A83" s="2339" t="s">
        <v>130</v>
      </c>
      <c r="B83" s="145" t="s">
        <v>128</v>
      </c>
      <c r="C83" s="146">
        <f>SUM(D83:I83)</f>
        <v>1347</v>
      </c>
      <c r="D83" s="22">
        <f>SUM(ENERO:DICIEMBRE!D83)</f>
        <v>649</v>
      </c>
      <c r="E83" s="22">
        <f>SUM(ENERO:DICIEMBRE!E83)</f>
        <v>411</v>
      </c>
      <c r="F83" s="22">
        <f>SUM(ENERO:DICIEMBRE!F83)</f>
        <v>287</v>
      </c>
      <c r="G83" s="22">
        <f>SUM(ENERO:DICIEMBRE!G83)</f>
        <v>0</v>
      </c>
      <c r="H83" s="22">
        <f>SUM(ENERO:DICIEMBRE!H83)</f>
        <v>0</v>
      </c>
      <c r="I83" s="22">
        <f>SUM(ENERO:DICIEMBRE!I83)</f>
        <v>0</v>
      </c>
    </row>
    <row r="84" spans="1:55" ht="22.5" x14ac:dyDescent="0.25">
      <c r="A84" s="2266"/>
      <c r="B84" s="152" t="s">
        <v>129</v>
      </c>
      <c r="C84" s="153">
        <f>SUM(D84:I84)</f>
        <v>1796</v>
      </c>
      <c r="D84" s="22">
        <f>SUM(ENERO:DICIEMBRE!D84)</f>
        <v>1018</v>
      </c>
      <c r="E84" s="22">
        <f>SUM(ENERO:DICIEMBRE!E84)</f>
        <v>558</v>
      </c>
      <c r="F84" s="22">
        <f>SUM(ENERO:DICIEMBRE!F84)</f>
        <v>220</v>
      </c>
      <c r="G84" s="22">
        <f>SUM(ENERO:DICIEMBRE!G84)</f>
        <v>0</v>
      </c>
      <c r="H84" s="22">
        <f>SUM(ENERO:DICIEMBRE!H84)</f>
        <v>0</v>
      </c>
      <c r="I84" s="22">
        <f>SUM(ENERO:DICIEMBRE!I84)</f>
        <v>0</v>
      </c>
    </row>
    <row r="85" spans="1:55" s="6" customFormat="1" ht="12" x14ac:dyDescent="0.2">
      <c r="A85" s="154" t="s">
        <v>131</v>
      </c>
      <c r="B85" s="155"/>
      <c r="C85" s="155"/>
      <c r="D85" s="156"/>
      <c r="E85" s="156"/>
      <c r="F85" s="156"/>
      <c r="G85" s="156"/>
      <c r="H85" s="157"/>
      <c r="I85" s="157"/>
    </row>
    <row r="86" spans="1:55" x14ac:dyDescent="0.25">
      <c r="A86" s="2304" t="s">
        <v>132</v>
      </c>
      <c r="B86" s="2323" t="s">
        <v>133</v>
      </c>
      <c r="C86" s="2304"/>
      <c r="D86" s="2323" t="s">
        <v>134</v>
      </c>
      <c r="E86" s="2304"/>
      <c r="F86" s="2308" t="s">
        <v>135</v>
      </c>
      <c r="G86" s="2309"/>
      <c r="H86" s="2309"/>
      <c r="I86" s="2340"/>
      <c r="J86" s="2308" t="s">
        <v>136</v>
      </c>
      <c r="K86" s="2309"/>
      <c r="L86" s="2309"/>
      <c r="M86" s="2340"/>
      <c r="N86" s="2308" t="s">
        <v>137</v>
      </c>
      <c r="O86" s="2309"/>
      <c r="P86" s="2309"/>
      <c r="Q86" s="2340"/>
    </row>
    <row r="87" spans="1:55" x14ac:dyDescent="0.25">
      <c r="A87" s="2267"/>
      <c r="B87" s="2250"/>
      <c r="C87" s="2324"/>
      <c r="D87" s="2250"/>
      <c r="E87" s="2324"/>
      <c r="F87" s="2308" t="s">
        <v>138</v>
      </c>
      <c r="G87" s="2340"/>
      <c r="H87" s="2308" t="s">
        <v>139</v>
      </c>
      <c r="I87" s="2340"/>
      <c r="J87" s="2308" t="s">
        <v>138</v>
      </c>
      <c r="K87" s="2340"/>
      <c r="L87" s="2308" t="s">
        <v>139</v>
      </c>
      <c r="M87" s="2340"/>
      <c r="N87" s="2308" t="s">
        <v>138</v>
      </c>
      <c r="O87" s="2340"/>
      <c r="P87" s="2308" t="s">
        <v>139</v>
      </c>
      <c r="Q87" s="2340"/>
    </row>
    <row r="88" spans="1:55" ht="21" x14ac:dyDescent="0.25">
      <c r="A88" s="2324"/>
      <c r="B88" s="68" t="s">
        <v>50</v>
      </c>
      <c r="C88" s="158" t="s">
        <v>140</v>
      </c>
      <c r="D88" s="68" t="s">
        <v>50</v>
      </c>
      <c r="E88" s="158" t="s">
        <v>140</v>
      </c>
      <c r="F88" s="68" t="s">
        <v>50</v>
      </c>
      <c r="G88" s="158" t="s">
        <v>140</v>
      </c>
      <c r="H88" s="68" t="s">
        <v>50</v>
      </c>
      <c r="I88" s="159" t="s">
        <v>140</v>
      </c>
      <c r="J88" s="68" t="s">
        <v>50</v>
      </c>
      <c r="K88" s="158" t="s">
        <v>140</v>
      </c>
      <c r="L88" s="68" t="s">
        <v>50</v>
      </c>
      <c r="M88" s="159" t="s">
        <v>140</v>
      </c>
      <c r="N88" s="68" t="s">
        <v>50</v>
      </c>
      <c r="O88" s="158" t="s">
        <v>140</v>
      </c>
      <c r="P88" s="68" t="s">
        <v>50</v>
      </c>
      <c r="Q88" s="159" t="s">
        <v>140</v>
      </c>
    </row>
    <row r="89" spans="1:55" x14ac:dyDescent="0.25">
      <c r="A89" s="160" t="s">
        <v>141</v>
      </c>
      <c r="B89" s="22">
        <f>SUM(ENERO:DICIEMBRE!B89)</f>
        <v>12</v>
      </c>
      <c r="C89" s="22">
        <f>SUM(ENERO:DICIEMBRE!C89)</f>
        <v>37.462311557788944</v>
      </c>
      <c r="D89" s="22">
        <f>SUM(ENERO:DICIEMBRE!D89)</f>
        <v>586</v>
      </c>
      <c r="E89" s="22">
        <f>SUM(ENERO:DICIEMBRE!E89)</f>
        <v>1869</v>
      </c>
      <c r="F89" s="22">
        <f>SUM(ENERO:DICIEMBRE!F89)</f>
        <v>444</v>
      </c>
      <c r="G89" s="22">
        <f>SUM(ENERO:DICIEMBRE!G89)</f>
        <v>1170</v>
      </c>
      <c r="H89" s="22">
        <f>SUM(ENERO:DICIEMBRE!H89)</f>
        <v>21</v>
      </c>
      <c r="I89" s="22">
        <f>SUM(ENERO:DICIEMBRE!I89)</f>
        <v>74</v>
      </c>
      <c r="J89" s="22">
        <f>SUM(ENERO:DICIEMBRE!J89)</f>
        <v>149</v>
      </c>
      <c r="K89" s="22">
        <f>SUM(ENERO:DICIEMBRE!K89)</f>
        <v>657</v>
      </c>
      <c r="L89" s="22">
        <f>SUM(ENERO:DICIEMBRE!L89)</f>
        <v>3</v>
      </c>
      <c r="M89" s="22">
        <f>SUM(ENERO:DICIEMBRE!M89)</f>
        <v>10</v>
      </c>
      <c r="N89" s="22">
        <f>SUM(ENERO:DICIEMBRE!N89)</f>
        <v>25</v>
      </c>
      <c r="O89" s="22">
        <f>SUM(ENERO:DICIEMBRE!O89)</f>
        <v>145</v>
      </c>
      <c r="P89" s="22">
        <f>SUM(ENERO:DICIEMBRE!P89)</f>
        <v>8</v>
      </c>
      <c r="Q89" s="22">
        <f>SUM(ENERO:DICIEMBRE!Q89)</f>
        <v>19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63" t="s">
        <v>142</v>
      </c>
      <c r="B90" s="22">
        <f>SUM(ENERO:DICIEMBRE!B90)</f>
        <v>0</v>
      </c>
      <c r="C90" s="22">
        <f>SUM(ENERO:DICIEMBRE!C90)</f>
        <v>0</v>
      </c>
      <c r="D90" s="22">
        <f>SUM(ENERO:DICIEMBRE!D90)</f>
        <v>0</v>
      </c>
      <c r="E90" s="22">
        <f>SUM(ENERO:DICIEMBRE!E90)</f>
        <v>0</v>
      </c>
      <c r="F90" s="22">
        <f>SUM(ENERO:DICIEMBRE!F90)</f>
        <v>0</v>
      </c>
      <c r="G90" s="22">
        <f>SUM(ENERO:DICIEMBRE!G90)</f>
        <v>0</v>
      </c>
      <c r="H90" s="22">
        <f>SUM(ENERO:DICIEMBRE!H90)</f>
        <v>0</v>
      </c>
      <c r="I90" s="22">
        <f>SUM(ENERO:DICIEMBRE!I90)</f>
        <v>0</v>
      </c>
      <c r="J90" s="22">
        <f>SUM(ENERO:DICIEMBRE!J90)</f>
        <v>0</v>
      </c>
      <c r="K90" s="22">
        <f>SUM(ENERO:DICIEMBRE!K90)</f>
        <v>0</v>
      </c>
      <c r="L90" s="22">
        <f>SUM(ENERO:DICIEMBRE!L90)</f>
        <v>0</v>
      </c>
      <c r="M90" s="22">
        <f>SUM(ENERO:DICIEMBRE!M90)</f>
        <v>0</v>
      </c>
      <c r="N90" s="22">
        <f>SUM(ENERO:DICIEMBRE!N90)</f>
        <v>0</v>
      </c>
      <c r="O90" s="22">
        <f>SUM(ENERO:DICIEMBRE!O90)</f>
        <v>0</v>
      </c>
      <c r="P90" s="22">
        <f>SUM(ENERO:DICIEMBRE!P90)</f>
        <v>0</v>
      </c>
      <c r="Q90" s="22">
        <f>SUM(ENERO:DICIEMBRE!Q90)</f>
        <v>0</v>
      </c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63" t="s">
        <v>143</v>
      </c>
      <c r="B91" s="22">
        <f>SUM(ENERO:DICIEMBRE!B91)</f>
        <v>0</v>
      </c>
      <c r="C91" s="22">
        <f>SUM(ENERO:DICIEMBRE!C91)</f>
        <v>11</v>
      </c>
      <c r="D91" s="22">
        <f>SUM(ENERO:DICIEMBRE!D91)</f>
        <v>8</v>
      </c>
      <c r="E91" s="22">
        <f>SUM(ENERO:DICIEMBRE!E91)</f>
        <v>38</v>
      </c>
      <c r="F91" s="22">
        <f>SUM(ENERO:DICIEMBRE!F91)</f>
        <v>7</v>
      </c>
      <c r="G91" s="22">
        <f>SUM(ENERO:DICIEMBRE!G91)</f>
        <v>39</v>
      </c>
      <c r="H91" s="22">
        <f>SUM(ENERO:DICIEMBRE!H91)</f>
        <v>0</v>
      </c>
      <c r="I91" s="22">
        <f>SUM(ENERO:DICIEMBRE!I91)</f>
        <v>2</v>
      </c>
      <c r="J91" s="22">
        <f>SUM(ENERO:DICIEMBRE!J91)</f>
        <v>0</v>
      </c>
      <c r="K91" s="22">
        <f>SUM(ENERO:DICIEMBRE!K91)</f>
        <v>0</v>
      </c>
      <c r="L91" s="22">
        <f>SUM(ENERO:DICIEMBRE!L91)</f>
        <v>0</v>
      </c>
      <c r="M91" s="22">
        <f>SUM(ENERO:DICIEMBRE!M91)</f>
        <v>0</v>
      </c>
      <c r="N91" s="22">
        <f>SUM(ENERO:DICIEMBRE!N91)</f>
        <v>1</v>
      </c>
      <c r="O91" s="22">
        <f>SUM(ENERO:DICIEMBRE!O91)</f>
        <v>1</v>
      </c>
      <c r="P91" s="22">
        <f>SUM(ENERO:DICIEMBRE!P91)</f>
        <v>0</v>
      </c>
      <c r="Q91" s="22">
        <f>SUM(ENERO:DICIEMBRE!Q91)</f>
        <v>0</v>
      </c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63" t="s">
        <v>144</v>
      </c>
      <c r="B92" s="22">
        <f>SUM(ENERO:DICIEMBRE!B92)</f>
        <v>0</v>
      </c>
      <c r="C92" s="22">
        <f>SUM(ENERO:DICIEMBRE!C92)</f>
        <v>0</v>
      </c>
      <c r="D92" s="22">
        <f>SUM(ENERO:DICIEMBRE!D92)</f>
        <v>0</v>
      </c>
      <c r="E92" s="22">
        <f>SUM(ENERO:DICIEMBRE!E92)</f>
        <v>0</v>
      </c>
      <c r="F92" s="22">
        <f>SUM(ENERO:DICIEMBRE!F92)</f>
        <v>0</v>
      </c>
      <c r="G92" s="22">
        <f>SUM(ENERO:DICIEMBRE!G92)</f>
        <v>0</v>
      </c>
      <c r="H92" s="22">
        <f>SUM(ENERO:DICIEMBRE!H92)</f>
        <v>0</v>
      </c>
      <c r="I92" s="22">
        <f>SUM(ENERO:DICIEMBRE!I92)</f>
        <v>0</v>
      </c>
      <c r="J92" s="22">
        <f>SUM(ENERO:DICIEMBRE!J92)</f>
        <v>0</v>
      </c>
      <c r="K92" s="22">
        <f>SUM(ENERO:DICIEMBRE!K92)</f>
        <v>0</v>
      </c>
      <c r="L92" s="22">
        <f>SUM(ENERO:DICIEMBRE!L92)</f>
        <v>0</v>
      </c>
      <c r="M92" s="22">
        <f>SUM(ENERO:DICIEMBRE!M92)</f>
        <v>0</v>
      </c>
      <c r="N92" s="22">
        <f>SUM(ENERO:DICIEMBRE!N92)</f>
        <v>0</v>
      </c>
      <c r="O92" s="22">
        <f>SUM(ENERO:DICIEMBRE!O92)</f>
        <v>0</v>
      </c>
      <c r="P92" s="22">
        <f>SUM(ENERO:DICIEMBRE!P92)</f>
        <v>0</v>
      </c>
      <c r="Q92" s="22">
        <f>SUM(ENERO:DICIEMBRE!Q92)</f>
        <v>0</v>
      </c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63" t="s">
        <v>145</v>
      </c>
      <c r="B93" s="22">
        <f>SUM(ENERO:DICIEMBRE!B93)</f>
        <v>6</v>
      </c>
      <c r="C93" s="22">
        <f>SUM(ENERO:DICIEMBRE!C93)</f>
        <v>33.855769230769226</v>
      </c>
      <c r="D93" s="22">
        <f>SUM(ENERO:DICIEMBRE!D93)</f>
        <v>152</v>
      </c>
      <c r="E93" s="22">
        <f>SUM(ENERO:DICIEMBRE!E93)</f>
        <v>1065</v>
      </c>
      <c r="F93" s="22">
        <f>SUM(ENERO:DICIEMBRE!F93)</f>
        <v>137</v>
      </c>
      <c r="G93" s="22">
        <f>SUM(ENERO:DICIEMBRE!G93)</f>
        <v>841</v>
      </c>
      <c r="H93" s="22">
        <f>SUM(ENERO:DICIEMBRE!H93)</f>
        <v>12</v>
      </c>
      <c r="I93" s="22">
        <f>SUM(ENERO:DICIEMBRE!I93)</f>
        <v>47</v>
      </c>
      <c r="J93" s="22">
        <f>SUM(ENERO:DICIEMBRE!J93)</f>
        <v>17</v>
      </c>
      <c r="K93" s="22">
        <f>SUM(ENERO:DICIEMBRE!K93)</f>
        <v>236</v>
      </c>
      <c r="L93" s="22">
        <f>SUM(ENERO:DICIEMBRE!L93)</f>
        <v>0</v>
      </c>
      <c r="M93" s="22">
        <f>SUM(ENERO:DICIEMBRE!M93)</f>
        <v>9</v>
      </c>
      <c r="N93" s="22">
        <f>SUM(ENERO:DICIEMBRE!N93)</f>
        <v>10</v>
      </c>
      <c r="O93" s="22">
        <f>SUM(ENERO:DICIEMBRE!O93)</f>
        <v>54</v>
      </c>
      <c r="P93" s="22">
        <f>SUM(ENERO:DICIEMBRE!P93)</f>
        <v>0</v>
      </c>
      <c r="Q93" s="22">
        <f>SUM(ENERO:DICIEMBRE!Q93)</f>
        <v>10</v>
      </c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63" t="s">
        <v>146</v>
      </c>
      <c r="B94" s="22">
        <f>SUM(ENERO:DICIEMBRE!B94)</f>
        <v>0</v>
      </c>
      <c r="C94" s="22">
        <f>SUM(ENERO:DICIEMBRE!C94)</f>
        <v>0</v>
      </c>
      <c r="D94" s="22">
        <f>SUM(ENERO:DICIEMBRE!D94)</f>
        <v>0</v>
      </c>
      <c r="E94" s="22">
        <f>SUM(ENERO:DICIEMBRE!E94)</f>
        <v>0</v>
      </c>
      <c r="F94" s="22">
        <f>SUM(ENERO:DICIEMBRE!F94)</f>
        <v>0</v>
      </c>
      <c r="G94" s="22">
        <f>SUM(ENERO:DICIEMBRE!G94)</f>
        <v>0</v>
      </c>
      <c r="H94" s="22">
        <f>SUM(ENERO:DICIEMBRE!H94)</f>
        <v>0</v>
      </c>
      <c r="I94" s="22">
        <f>SUM(ENERO:DICIEMBRE!I94)</f>
        <v>0</v>
      </c>
      <c r="J94" s="22">
        <f>SUM(ENERO:DICIEMBRE!J94)</f>
        <v>0</v>
      </c>
      <c r="K94" s="22">
        <f>SUM(ENERO:DICIEMBRE!K94)</f>
        <v>0</v>
      </c>
      <c r="L94" s="22">
        <f>SUM(ENERO:DICIEMBRE!L94)</f>
        <v>0</v>
      </c>
      <c r="M94" s="22">
        <f>SUM(ENERO:DICIEMBRE!M94)</f>
        <v>0</v>
      </c>
      <c r="N94" s="22">
        <f>SUM(ENERO:DICIEMBRE!N94)</f>
        <v>0</v>
      </c>
      <c r="O94" s="22">
        <f>SUM(ENERO:DICIEMBRE!O94)</f>
        <v>0</v>
      </c>
      <c r="P94" s="22">
        <f>SUM(ENERO:DICIEMBRE!P94)</f>
        <v>0</v>
      </c>
      <c r="Q94" s="22">
        <f>SUM(ENERO:DICIEMBRE!Q94)</f>
        <v>0</v>
      </c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63" t="s">
        <v>147</v>
      </c>
      <c r="B95" s="22">
        <f>SUM(ENERO:DICIEMBRE!B95)</f>
        <v>3</v>
      </c>
      <c r="C95" s="22">
        <f>SUM(ENERO:DICIEMBRE!C95)</f>
        <v>12</v>
      </c>
      <c r="D95" s="22">
        <f>SUM(ENERO:DICIEMBRE!D95)</f>
        <v>350</v>
      </c>
      <c r="E95" s="22">
        <f>SUM(ENERO:DICIEMBRE!E95)</f>
        <v>106</v>
      </c>
      <c r="F95" s="22">
        <f>SUM(ENERO:DICIEMBRE!F95)</f>
        <v>91</v>
      </c>
      <c r="G95" s="22">
        <f>SUM(ENERO:DICIEMBRE!G95)</f>
        <v>33</v>
      </c>
      <c r="H95" s="22">
        <f>SUM(ENERO:DICIEMBRE!H95)</f>
        <v>6</v>
      </c>
      <c r="I95" s="22">
        <f>SUM(ENERO:DICIEMBRE!I95)</f>
        <v>0</v>
      </c>
      <c r="J95" s="22">
        <f>SUM(ENERO:DICIEMBRE!J95)</f>
        <v>179</v>
      </c>
      <c r="K95" s="22">
        <f>SUM(ENERO:DICIEMBRE!K95)</f>
        <v>36</v>
      </c>
      <c r="L95" s="22">
        <f>SUM(ENERO:DICIEMBRE!L95)</f>
        <v>2</v>
      </c>
      <c r="M95" s="22">
        <f>SUM(ENERO:DICIEMBRE!M95)</f>
        <v>1</v>
      </c>
      <c r="N95" s="22">
        <f>SUM(ENERO:DICIEMBRE!N95)</f>
        <v>88</v>
      </c>
      <c r="O95" s="22">
        <f>SUM(ENERO:DICIEMBRE!O95)</f>
        <v>42</v>
      </c>
      <c r="P95" s="22">
        <f>SUM(ENERO:DICIEMBRE!P95)</f>
        <v>1</v>
      </c>
      <c r="Q95" s="22">
        <f>SUM(ENERO:DICIEMBRE!Q95)</f>
        <v>3</v>
      </c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63" t="s">
        <v>148</v>
      </c>
      <c r="B96" s="22">
        <f>SUM(ENERO:DICIEMBRE!B96)</f>
        <v>0</v>
      </c>
      <c r="C96" s="22">
        <f>SUM(ENERO:DICIEMBRE!C96)</f>
        <v>0</v>
      </c>
      <c r="D96" s="22">
        <f>SUM(ENERO:DICIEMBRE!D96)</f>
        <v>0</v>
      </c>
      <c r="E96" s="22">
        <f>SUM(ENERO:DICIEMBRE!E96)</f>
        <v>2305</v>
      </c>
      <c r="F96" s="22">
        <f>SUM(ENERO:DICIEMBRE!F96)</f>
        <v>0</v>
      </c>
      <c r="G96" s="22">
        <f>SUM(ENERO:DICIEMBRE!G96)</f>
        <v>923</v>
      </c>
      <c r="H96" s="22">
        <f>SUM(ENERO:DICIEMBRE!H96)</f>
        <v>0</v>
      </c>
      <c r="I96" s="22">
        <f>SUM(ENERO:DICIEMBRE!I96)</f>
        <v>46</v>
      </c>
      <c r="J96" s="22">
        <f>SUM(ENERO:DICIEMBRE!J96)</f>
        <v>0</v>
      </c>
      <c r="K96" s="22">
        <f>SUM(ENERO:DICIEMBRE!K96)</f>
        <v>237</v>
      </c>
      <c r="L96" s="22">
        <f>SUM(ENERO:DICIEMBRE!L96)</f>
        <v>0</v>
      </c>
      <c r="M96" s="22">
        <f>SUM(ENERO:DICIEMBRE!M96)</f>
        <v>12</v>
      </c>
      <c r="N96" s="22">
        <f>SUM(ENERO:DICIEMBRE!N96)</f>
        <v>0</v>
      </c>
      <c r="O96" s="22">
        <f>SUM(ENERO:DICIEMBRE!O96)</f>
        <v>1224</v>
      </c>
      <c r="P96" s="22">
        <f>SUM(ENERO:DICIEMBRE!P96)</f>
        <v>0</v>
      </c>
      <c r="Q96" s="22">
        <f>SUM(ENERO:DICIEMBRE!Q96)</f>
        <v>21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63" t="s">
        <v>149</v>
      </c>
      <c r="B97" s="22">
        <f>SUM(ENERO:DICIEMBRE!B97)</f>
        <v>0</v>
      </c>
      <c r="C97" s="22">
        <f>SUM(ENERO:DICIEMBRE!C97)</f>
        <v>4.3255813953488378</v>
      </c>
      <c r="D97" s="22">
        <f>SUM(ENERO:DICIEMBRE!D97)</f>
        <v>0</v>
      </c>
      <c r="E97" s="22">
        <f>SUM(ENERO:DICIEMBRE!E97)</f>
        <v>737</v>
      </c>
      <c r="F97" s="22">
        <f>SUM(ENERO:DICIEMBRE!F97)</f>
        <v>0</v>
      </c>
      <c r="G97" s="22">
        <f>SUM(ENERO:DICIEMBRE!G97)</f>
        <v>234</v>
      </c>
      <c r="H97" s="22">
        <f>SUM(ENERO:DICIEMBRE!H97)</f>
        <v>0</v>
      </c>
      <c r="I97" s="22">
        <f>SUM(ENERO:DICIEMBRE!I97)</f>
        <v>15</v>
      </c>
      <c r="J97" s="22">
        <f>SUM(ENERO:DICIEMBRE!J97)</f>
        <v>0</v>
      </c>
      <c r="K97" s="22">
        <f>SUM(ENERO:DICIEMBRE!K97)</f>
        <v>499</v>
      </c>
      <c r="L97" s="22">
        <f>SUM(ENERO:DICIEMBRE!L97)</f>
        <v>0</v>
      </c>
      <c r="M97" s="22">
        <f>SUM(ENERO:DICIEMBRE!M97)</f>
        <v>3</v>
      </c>
      <c r="N97" s="22">
        <f>SUM(ENERO:DICIEMBRE!N97)</f>
        <v>0</v>
      </c>
      <c r="O97" s="22">
        <f>SUM(ENERO:DICIEMBRE!O97)</f>
        <v>22</v>
      </c>
      <c r="P97" s="22">
        <f>SUM(ENERO:DICIEMBRE!P97)</f>
        <v>0</v>
      </c>
      <c r="Q97" s="22">
        <f>SUM(ENERO:DICIEMBRE!Q97)</f>
        <v>0</v>
      </c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63" t="s">
        <v>150</v>
      </c>
      <c r="B98" s="22">
        <f>SUM(ENERO:DICIEMBRE!B98)</f>
        <v>3</v>
      </c>
      <c r="C98" s="22">
        <f>SUM(ENERO:DICIEMBRE!C98)</f>
        <v>1.721311475409836</v>
      </c>
      <c r="D98" s="22">
        <f>SUM(ENERO:DICIEMBRE!D98)</f>
        <v>4</v>
      </c>
      <c r="E98" s="22">
        <f>SUM(ENERO:DICIEMBRE!E98)</f>
        <v>456</v>
      </c>
      <c r="F98" s="22">
        <f>SUM(ENERO:DICIEMBRE!F98)</f>
        <v>4</v>
      </c>
      <c r="G98" s="22">
        <f>SUM(ENERO:DICIEMBRE!G98)</f>
        <v>364</v>
      </c>
      <c r="H98" s="22">
        <f>SUM(ENERO:DICIEMBRE!H98)</f>
        <v>0</v>
      </c>
      <c r="I98" s="22">
        <f>SUM(ENERO:DICIEMBRE!I98)</f>
        <v>38</v>
      </c>
      <c r="J98" s="22">
        <f>SUM(ENERO:DICIEMBRE!J98)</f>
        <v>0</v>
      </c>
      <c r="K98" s="22">
        <f>SUM(ENERO:DICIEMBRE!K98)</f>
        <v>128</v>
      </c>
      <c r="L98" s="22">
        <f>SUM(ENERO:DICIEMBRE!L98)</f>
        <v>0</v>
      </c>
      <c r="M98" s="22">
        <f>SUM(ENERO:DICIEMBRE!M98)</f>
        <v>10</v>
      </c>
      <c r="N98" s="22">
        <f>SUM(ENERO:DICIEMBRE!N98)</f>
        <v>0</v>
      </c>
      <c r="O98" s="22">
        <f>SUM(ENERO:DICIEMBRE!O98)</f>
        <v>15</v>
      </c>
      <c r="P98" s="22">
        <f>SUM(ENERO:DICIEMBRE!P98)</f>
        <v>0</v>
      </c>
      <c r="Q98" s="22">
        <f>SUM(ENERO:DICIEMBRE!Q98)</f>
        <v>3</v>
      </c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63" t="s">
        <v>151</v>
      </c>
      <c r="B99" s="22">
        <f>SUM(ENERO:DICIEMBRE!B99)</f>
        <v>0</v>
      </c>
      <c r="C99" s="22">
        <f>SUM(ENERO:DICIEMBRE!C99)</f>
        <v>41.888888888888886</v>
      </c>
      <c r="D99" s="22">
        <f>SUM(ENERO:DICIEMBRE!D99)</f>
        <v>1</v>
      </c>
      <c r="E99" s="22">
        <f>SUM(ENERO:DICIEMBRE!E99)</f>
        <v>150</v>
      </c>
      <c r="F99" s="22">
        <f>SUM(ENERO:DICIEMBRE!F99)</f>
        <v>0</v>
      </c>
      <c r="G99" s="22">
        <f>SUM(ENERO:DICIEMBRE!G99)</f>
        <v>103</v>
      </c>
      <c r="H99" s="22">
        <f>SUM(ENERO:DICIEMBRE!H99)</f>
        <v>0</v>
      </c>
      <c r="I99" s="22">
        <f>SUM(ENERO:DICIEMBRE!I99)</f>
        <v>12</v>
      </c>
      <c r="J99" s="22">
        <f>SUM(ENERO:DICIEMBRE!J99)</f>
        <v>1</v>
      </c>
      <c r="K99" s="22">
        <f>SUM(ENERO:DICIEMBRE!K99)</f>
        <v>31</v>
      </c>
      <c r="L99" s="22">
        <f>SUM(ENERO:DICIEMBRE!L99)</f>
        <v>0</v>
      </c>
      <c r="M99" s="22">
        <f>SUM(ENERO:DICIEMBRE!M99)</f>
        <v>1</v>
      </c>
      <c r="N99" s="22">
        <f>SUM(ENERO:DICIEMBRE!N99)</f>
        <v>0</v>
      </c>
      <c r="O99" s="22">
        <f>SUM(ENERO:DICIEMBRE!O99)</f>
        <v>30</v>
      </c>
      <c r="P99" s="22">
        <f>SUM(ENERO:DICIEMBRE!P99)</f>
        <v>0</v>
      </c>
      <c r="Q99" s="22">
        <f>SUM(ENERO:DICIEMBRE!Q99)</f>
        <v>1</v>
      </c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63" t="s">
        <v>152</v>
      </c>
      <c r="B100" s="22">
        <f>SUM(ENERO:DICIEMBRE!B100)</f>
        <v>0</v>
      </c>
      <c r="C100" s="22">
        <f>SUM(ENERO:DICIEMBRE!C100)</f>
        <v>51.4</v>
      </c>
      <c r="D100" s="22">
        <f>SUM(ENERO:DICIEMBRE!D100)</f>
        <v>0</v>
      </c>
      <c r="E100" s="22">
        <f>SUM(ENERO:DICIEMBRE!E100)</f>
        <v>126</v>
      </c>
      <c r="F100" s="22">
        <f>SUM(ENERO:DICIEMBRE!F100)</f>
        <v>0</v>
      </c>
      <c r="G100" s="22">
        <f>SUM(ENERO:DICIEMBRE!G100)</f>
        <v>60</v>
      </c>
      <c r="H100" s="22">
        <f>SUM(ENERO:DICIEMBRE!H100)</f>
        <v>0</v>
      </c>
      <c r="I100" s="22">
        <f>SUM(ENERO:DICIEMBRE!I100)</f>
        <v>0</v>
      </c>
      <c r="J100" s="22">
        <f>SUM(ENERO:DICIEMBRE!J100)</f>
        <v>0</v>
      </c>
      <c r="K100" s="22">
        <f>SUM(ENERO:DICIEMBRE!K100)</f>
        <v>5</v>
      </c>
      <c r="L100" s="22">
        <f>SUM(ENERO:DICIEMBRE!L100)</f>
        <v>0</v>
      </c>
      <c r="M100" s="22">
        <f>SUM(ENERO:DICIEMBRE!M100)</f>
        <v>0</v>
      </c>
      <c r="N100" s="22">
        <f>SUM(ENERO:DICIEMBRE!N100)</f>
        <v>0</v>
      </c>
      <c r="O100" s="22">
        <f>SUM(ENERO:DICIEMBRE!O100)</f>
        <v>62</v>
      </c>
      <c r="P100" s="22">
        <f>SUM(ENERO:DICIEMBRE!P100)</f>
        <v>0</v>
      </c>
      <c r="Q100" s="22">
        <f>SUM(ENERO:DICIEMBRE!Q100)</f>
        <v>1</v>
      </c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63" t="s">
        <v>153</v>
      </c>
      <c r="B101" s="22">
        <f>SUM(ENERO:DICIEMBRE!B101)</f>
        <v>0</v>
      </c>
      <c r="C101" s="22">
        <f>SUM(ENERO:DICIEMBRE!C101)</f>
        <v>0</v>
      </c>
      <c r="D101" s="22">
        <f>SUM(ENERO:DICIEMBRE!D101)</f>
        <v>0</v>
      </c>
      <c r="E101" s="22">
        <f>SUM(ENERO:DICIEMBRE!E101)</f>
        <v>0</v>
      </c>
      <c r="F101" s="22">
        <f>SUM(ENERO:DICIEMBRE!F101)</f>
        <v>0</v>
      </c>
      <c r="G101" s="22">
        <f>SUM(ENERO:DICIEMBRE!G101)</f>
        <v>0</v>
      </c>
      <c r="H101" s="22">
        <f>SUM(ENERO:DICIEMBRE!H101)</f>
        <v>0</v>
      </c>
      <c r="I101" s="22">
        <f>SUM(ENERO:DICIEMBRE!I101)</f>
        <v>0</v>
      </c>
      <c r="J101" s="22">
        <f>SUM(ENERO:DICIEMBRE!J101)</f>
        <v>0</v>
      </c>
      <c r="K101" s="22">
        <f>SUM(ENERO:DICIEMBRE!K101)</f>
        <v>0</v>
      </c>
      <c r="L101" s="22">
        <f>SUM(ENERO:DICIEMBRE!L101)</f>
        <v>0</v>
      </c>
      <c r="M101" s="22">
        <f>SUM(ENERO:DICIEMBRE!M101)</f>
        <v>0</v>
      </c>
      <c r="N101" s="22">
        <f>SUM(ENERO:DICIEMBRE!N101)</f>
        <v>0</v>
      </c>
      <c r="O101" s="22">
        <f>SUM(ENERO:DICIEMBRE!O101)</f>
        <v>0</v>
      </c>
      <c r="P101" s="22">
        <f>SUM(ENERO:DICIEMBRE!P101)</f>
        <v>0</v>
      </c>
      <c r="Q101" s="22">
        <f>SUM(ENERO:DICIEMBRE!Q101)</f>
        <v>0</v>
      </c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4" t="s">
        <v>34</v>
      </c>
      <c r="B102" s="165">
        <f t="shared" ref="B102:I102" si="11">SUM(B89:B101)</f>
        <v>24</v>
      </c>
      <c r="C102" s="166">
        <f t="shared" si="11"/>
        <v>193.65386254820575</v>
      </c>
      <c r="D102" s="165">
        <f t="shared" si="11"/>
        <v>1101</v>
      </c>
      <c r="E102" s="166">
        <f t="shared" si="11"/>
        <v>6852</v>
      </c>
      <c r="F102" s="165">
        <f t="shared" si="11"/>
        <v>683</v>
      </c>
      <c r="G102" s="166">
        <f t="shared" si="11"/>
        <v>3767</v>
      </c>
      <c r="H102" s="165">
        <f t="shared" si="11"/>
        <v>39</v>
      </c>
      <c r="I102" s="167">
        <f t="shared" si="11"/>
        <v>234</v>
      </c>
      <c r="J102" s="165">
        <f t="shared" ref="J102:Q102" si="12">SUM(J89:J101)</f>
        <v>346</v>
      </c>
      <c r="K102" s="166">
        <f t="shared" si="12"/>
        <v>1829</v>
      </c>
      <c r="L102" s="165">
        <f t="shared" si="12"/>
        <v>5</v>
      </c>
      <c r="M102" s="167">
        <f t="shared" si="12"/>
        <v>46</v>
      </c>
      <c r="N102" s="165">
        <f t="shared" si="12"/>
        <v>124</v>
      </c>
      <c r="O102" s="166">
        <f t="shared" si="12"/>
        <v>1595</v>
      </c>
      <c r="P102" s="165">
        <f t="shared" si="12"/>
        <v>9</v>
      </c>
      <c r="Q102" s="167">
        <f t="shared" si="12"/>
        <v>58</v>
      </c>
    </row>
    <row r="103" spans="1:55" s="6" customFormat="1" ht="12" x14ac:dyDescent="0.2">
      <c r="A103" s="2341" t="s">
        <v>154</v>
      </c>
      <c r="B103" s="2341"/>
      <c r="C103" s="2341"/>
      <c r="D103" s="2341"/>
      <c r="E103" s="2341"/>
      <c r="F103" s="2341"/>
      <c r="G103" s="2341"/>
    </row>
    <row r="104" spans="1:55" x14ac:dyDescent="0.25">
      <c r="A104" s="2342" t="s">
        <v>155</v>
      </c>
      <c r="B104" s="2308" t="s">
        <v>156</v>
      </c>
      <c r="C104" s="2309"/>
      <c r="D104" s="2309"/>
      <c r="E104" s="2309"/>
      <c r="F104" s="2309"/>
      <c r="G104" s="2340"/>
    </row>
    <row r="105" spans="1:55" x14ac:dyDescent="0.25">
      <c r="A105" s="2271"/>
      <c r="B105" s="105" t="s">
        <v>157</v>
      </c>
      <c r="C105" s="68" t="s">
        <v>50</v>
      </c>
      <c r="D105" s="168" t="s">
        <v>140</v>
      </c>
      <c r="E105" s="106" t="s">
        <v>20</v>
      </c>
      <c r="F105" s="159" t="s">
        <v>21</v>
      </c>
      <c r="G105" s="159" t="s">
        <v>22</v>
      </c>
    </row>
    <row r="106" spans="1:55" x14ac:dyDescent="0.25">
      <c r="A106" s="160" t="s">
        <v>158</v>
      </c>
      <c r="B106" s="53">
        <f t="shared" ref="B106:B113" si="13">SUM(C106+D106)</f>
        <v>139</v>
      </c>
      <c r="C106" s="22">
        <f>SUM(ENERO:DICIEMBRE!C106)</f>
        <v>21</v>
      </c>
      <c r="D106" s="22">
        <f>SUM(ENERO:DICIEMBRE!D106)</f>
        <v>118</v>
      </c>
      <c r="E106" s="22">
        <f>SUM(ENERO:DICIEMBRE!E106)</f>
        <v>127</v>
      </c>
      <c r="F106" s="22">
        <f>SUM(ENERO:DICIEMBRE!F106)</f>
        <v>12</v>
      </c>
      <c r="G106" s="22">
        <f>SUM(ENERO:DICIEMBRE!G106)</f>
        <v>0</v>
      </c>
      <c r="H106" t="str">
        <f t="shared" ref="H106:H114" si="14">AT106</f>
        <v/>
      </c>
      <c r="AT106" s="161" t="str">
        <f t="shared" ref="AT106:AT112" si="15">IF(SUM(E106:G106)&lt;&gt;B106,"* La Suma de los Beneficiarios MAI, MLE y Otros debe ser igual al Total.","")</f>
        <v/>
      </c>
      <c r="BC106" s="169">
        <f t="shared" ref="BC106:BC113" si="16">IF(SUM(E106:G106)&lt;&gt;B106,1,0)</f>
        <v>0</v>
      </c>
    </row>
    <row r="107" spans="1:55" x14ac:dyDescent="0.25">
      <c r="A107" s="170" t="s">
        <v>159</v>
      </c>
      <c r="B107" s="171">
        <f t="shared" si="13"/>
        <v>136</v>
      </c>
      <c r="C107" s="22">
        <f>SUM(ENERO:DICIEMBRE!C107)</f>
        <v>22</v>
      </c>
      <c r="D107" s="22">
        <f>SUM(ENERO:DICIEMBRE!D107)</f>
        <v>114</v>
      </c>
      <c r="E107" s="22">
        <f>SUM(ENERO:DICIEMBRE!E107)</f>
        <v>116</v>
      </c>
      <c r="F107" s="22">
        <f>SUM(ENERO:DICIEMBRE!F107)</f>
        <v>20</v>
      </c>
      <c r="G107" s="22">
        <f>SUM(ENERO:DICIEMBRE!G107)</f>
        <v>0</v>
      </c>
      <c r="H107" t="str">
        <f t="shared" si="14"/>
        <v/>
      </c>
      <c r="AT107" s="161" t="str">
        <f t="shared" si="15"/>
        <v/>
      </c>
      <c r="BC107" s="169">
        <f t="shared" si="16"/>
        <v>0</v>
      </c>
    </row>
    <row r="108" spans="1:55" x14ac:dyDescent="0.25">
      <c r="A108" s="163" t="s">
        <v>160</v>
      </c>
      <c r="B108" s="171">
        <f t="shared" si="13"/>
        <v>0</v>
      </c>
      <c r="C108" s="22">
        <f>SUM(ENERO:DICIEMBRE!C108)</f>
        <v>0</v>
      </c>
      <c r="D108" s="22">
        <f>SUM(ENERO:DICIEMBRE!D108)</f>
        <v>0</v>
      </c>
      <c r="E108" s="22">
        <f>SUM(ENERO:DICIEMBRE!E108)</f>
        <v>0</v>
      </c>
      <c r="F108" s="22">
        <f>SUM(ENERO:DICIEMBRE!F108)</f>
        <v>0</v>
      </c>
      <c r="G108" s="22">
        <f>SUM(ENERO:DICIEMBRE!G108)</f>
        <v>0</v>
      </c>
      <c r="H108" t="str">
        <f t="shared" si="14"/>
        <v/>
      </c>
      <c r="AT108" s="161" t="str">
        <f t="shared" si="15"/>
        <v/>
      </c>
      <c r="BC108" s="169">
        <f t="shared" si="16"/>
        <v>0</v>
      </c>
    </row>
    <row r="109" spans="1:55" x14ac:dyDescent="0.25">
      <c r="A109" s="163" t="s">
        <v>161</v>
      </c>
      <c r="B109" s="171">
        <f t="shared" si="13"/>
        <v>17</v>
      </c>
      <c r="C109" s="22">
        <f>SUM(ENERO:DICIEMBRE!C109)</f>
        <v>1</v>
      </c>
      <c r="D109" s="22">
        <f>SUM(ENERO:DICIEMBRE!D109)</f>
        <v>16</v>
      </c>
      <c r="E109" s="22">
        <f>SUM(ENERO:DICIEMBRE!E109)</f>
        <v>17</v>
      </c>
      <c r="F109" s="22">
        <f>SUM(ENERO:DICIEMBRE!F109)</f>
        <v>0</v>
      </c>
      <c r="G109" s="22">
        <f>SUM(ENERO:DICIEMBRE!G109)</f>
        <v>0</v>
      </c>
      <c r="H109" t="str">
        <f t="shared" si="14"/>
        <v/>
      </c>
      <c r="AT109" s="161" t="str">
        <f t="shared" si="15"/>
        <v/>
      </c>
      <c r="BC109" s="169">
        <f t="shared" si="16"/>
        <v>0</v>
      </c>
    </row>
    <row r="110" spans="1:55" x14ac:dyDescent="0.25">
      <c r="A110" s="163" t="s">
        <v>162</v>
      </c>
      <c r="B110" s="171">
        <f t="shared" si="13"/>
        <v>88</v>
      </c>
      <c r="C110" s="22">
        <f>SUM(ENERO:DICIEMBRE!C110)</f>
        <v>9</v>
      </c>
      <c r="D110" s="22">
        <f>SUM(ENERO:DICIEMBRE!D110)</f>
        <v>79</v>
      </c>
      <c r="E110" s="22">
        <f>SUM(ENERO:DICIEMBRE!E110)</f>
        <v>84</v>
      </c>
      <c r="F110" s="22">
        <f>SUM(ENERO:DICIEMBRE!F110)</f>
        <v>4</v>
      </c>
      <c r="G110" s="22">
        <f>SUM(ENERO:DICIEMBRE!G110)</f>
        <v>0</v>
      </c>
      <c r="H110" t="str">
        <f t="shared" si="14"/>
        <v/>
      </c>
      <c r="AT110" s="161" t="str">
        <f t="shared" si="15"/>
        <v/>
      </c>
      <c r="BC110" s="169">
        <f t="shared" si="16"/>
        <v>0</v>
      </c>
    </row>
    <row r="111" spans="1:55" x14ac:dyDescent="0.25">
      <c r="A111" s="163" t="s">
        <v>163</v>
      </c>
      <c r="B111" s="171">
        <f t="shared" si="13"/>
        <v>11</v>
      </c>
      <c r="C111" s="22">
        <f>SUM(ENERO:DICIEMBRE!C111)</f>
        <v>0</v>
      </c>
      <c r="D111" s="22">
        <f>SUM(ENERO:DICIEMBRE!D111)</f>
        <v>11</v>
      </c>
      <c r="E111" s="22">
        <f>SUM(ENERO:DICIEMBRE!E111)</f>
        <v>3</v>
      </c>
      <c r="F111" s="22">
        <f>SUM(ENERO:DICIEMBRE!F111)</f>
        <v>8</v>
      </c>
      <c r="G111" s="22">
        <f>SUM(ENERO:DICIEMBRE!G111)</f>
        <v>0</v>
      </c>
      <c r="H111" t="str">
        <f t="shared" si="14"/>
        <v/>
      </c>
      <c r="AT111" s="161" t="str">
        <f t="shared" si="15"/>
        <v/>
      </c>
      <c r="BC111" s="169">
        <f t="shared" si="16"/>
        <v>0</v>
      </c>
    </row>
    <row r="112" spans="1:55" x14ac:dyDescent="0.25">
      <c r="A112" s="170" t="s">
        <v>164</v>
      </c>
      <c r="B112" s="171">
        <f t="shared" si="13"/>
        <v>0</v>
      </c>
      <c r="C112" s="22">
        <f>SUM(ENERO:DICIEMBRE!C112)</f>
        <v>0</v>
      </c>
      <c r="D112" s="22">
        <f>SUM(ENERO:DICIEMBRE!D112)</f>
        <v>0</v>
      </c>
      <c r="E112" s="22">
        <f>SUM(ENERO:DICIEMBRE!E112)</f>
        <v>0</v>
      </c>
      <c r="F112" s="22">
        <f>SUM(ENERO:DICIEMBRE!F112)</f>
        <v>0</v>
      </c>
      <c r="G112" s="22">
        <f>SUM(ENERO:DICIEMBRE!G112)</f>
        <v>0</v>
      </c>
      <c r="H112" t="str">
        <f t="shared" si="14"/>
        <v/>
      </c>
      <c r="AT112" s="161" t="str">
        <f t="shared" si="15"/>
        <v/>
      </c>
      <c r="BC112" s="169">
        <f t="shared" si="16"/>
        <v>0</v>
      </c>
    </row>
    <row r="113" spans="1:56" x14ac:dyDescent="0.25">
      <c r="A113" s="172" t="s">
        <v>165</v>
      </c>
      <c r="B113" s="84">
        <f t="shared" si="13"/>
        <v>0</v>
      </c>
      <c r="C113" s="22">
        <f>SUM(ENERO:DICIEMBRE!C113)</f>
        <v>0</v>
      </c>
      <c r="D113" s="22">
        <f>SUM(ENERO:DICIEMBRE!D113)</f>
        <v>0</v>
      </c>
      <c r="E113" s="22">
        <f>SUM(ENERO:DICIEMBRE!E113)</f>
        <v>0</v>
      </c>
      <c r="F113" s="22">
        <f>SUM(ENERO:DICIEMBRE!F113)</f>
        <v>0</v>
      </c>
      <c r="G113" s="22">
        <f>SUM(ENERO:DICIEMBRE!G113)</f>
        <v>0</v>
      </c>
      <c r="H113" t="str">
        <f t="shared" si="14"/>
        <v/>
      </c>
      <c r="AT113" s="161" t="str">
        <f>IF(SUM(E113:G113)&lt;&gt;B113,"* La Suma de los Beneficiarios MAI, MLE y Otros debe ser igual al Total.","")</f>
        <v/>
      </c>
      <c r="BC113" s="169">
        <f t="shared" si="16"/>
        <v>0</v>
      </c>
    </row>
    <row r="114" spans="1:56" x14ac:dyDescent="0.25">
      <c r="A114" s="173" t="s">
        <v>34</v>
      </c>
      <c r="B114" s="88">
        <f t="shared" ref="B114:G114" si="17">SUM(B106:B113)</f>
        <v>391</v>
      </c>
      <c r="C114" s="174">
        <f t="shared" si="17"/>
        <v>53</v>
      </c>
      <c r="D114" s="175">
        <f t="shared" si="17"/>
        <v>338</v>
      </c>
      <c r="E114" s="176">
        <f t="shared" si="17"/>
        <v>347</v>
      </c>
      <c r="F114" s="177">
        <f t="shared" si="17"/>
        <v>44</v>
      </c>
      <c r="G114" s="177">
        <f t="shared" si="17"/>
        <v>0</v>
      </c>
      <c r="H114" s="178" t="str">
        <f t="shared" si="14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2" x14ac:dyDescent="0.2">
      <c r="A115" s="180" t="s">
        <v>166</v>
      </c>
      <c r="E115" s="181"/>
      <c r="F115" s="182"/>
      <c r="G115" s="182"/>
    </row>
    <row r="116" spans="1:56" x14ac:dyDescent="0.25">
      <c r="A116" s="2343" t="s">
        <v>49</v>
      </c>
      <c r="B116" s="2343" t="s">
        <v>167</v>
      </c>
      <c r="C116" s="2344" t="s">
        <v>47</v>
      </c>
      <c r="D116" s="2345"/>
      <c r="E116" s="2346"/>
      <c r="F116" s="2347" t="s">
        <v>168</v>
      </c>
      <c r="G116" s="2348"/>
    </row>
    <row r="117" spans="1:56" ht="21" x14ac:dyDescent="0.25">
      <c r="A117" s="2273"/>
      <c r="B117" s="2273"/>
      <c r="C117" s="183" t="s">
        <v>169</v>
      </c>
      <c r="D117" s="184" t="s">
        <v>170</v>
      </c>
      <c r="E117" s="185" t="s">
        <v>171</v>
      </c>
      <c r="F117" s="186" t="s">
        <v>172</v>
      </c>
      <c r="G117" s="187" t="s">
        <v>173</v>
      </c>
    </row>
    <row r="118" spans="1:56" x14ac:dyDescent="0.25">
      <c r="A118" s="188" t="s">
        <v>174</v>
      </c>
      <c r="B118" s="189">
        <f>SUM(C118:E118)</f>
        <v>247</v>
      </c>
      <c r="C118" s="22">
        <f>SUM(ENERO:DICIEMBRE!C118)</f>
        <v>1</v>
      </c>
      <c r="D118" s="22">
        <f>SUM(ENERO:DICIEMBRE!D118)</f>
        <v>130</v>
      </c>
      <c r="E118" s="22">
        <f>SUM(ENERO:DICIEMBRE!E118)</f>
        <v>116</v>
      </c>
      <c r="F118" s="22">
        <f>SUM(ENERO:DICIEMBRE!F118)</f>
        <v>0</v>
      </c>
      <c r="G118" s="190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91" t="s">
        <v>175</v>
      </c>
      <c r="B119" s="192">
        <f>SUM(C119:E119)</f>
        <v>0</v>
      </c>
      <c r="C119" s="22">
        <f>SUM(ENERO:DICIEMBRE!C119)</f>
        <v>0</v>
      </c>
      <c r="D119" s="22">
        <f>SUM(ENERO:DICIEMBRE!D119)</f>
        <v>0</v>
      </c>
      <c r="E119" s="22">
        <f>SUM(ENERO:DICIEMBRE!E119)</f>
        <v>0</v>
      </c>
      <c r="F119" s="193"/>
      <c r="G119" s="22">
        <f>SUM(ENERO:DICIEMBRE!G119)</f>
        <v>0</v>
      </c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49" t="s">
        <v>132</v>
      </c>
      <c r="B121" s="195" t="s">
        <v>6</v>
      </c>
      <c r="C121" s="196" t="s">
        <v>177</v>
      </c>
      <c r="D121" s="197" t="s">
        <v>178</v>
      </c>
      <c r="E121" s="198" t="s">
        <v>179</v>
      </c>
      <c r="F121" s="196" t="s">
        <v>180</v>
      </c>
      <c r="G121" s="197" t="s">
        <v>181</v>
      </c>
      <c r="H121" s="198" t="s">
        <v>182</v>
      </c>
      <c r="I121" s="199"/>
    </row>
    <row r="122" spans="1:56" x14ac:dyDescent="0.25">
      <c r="A122" s="72" t="s">
        <v>34</v>
      </c>
      <c r="B122" s="200">
        <f>SUM(B123:B124)</f>
        <v>12</v>
      </c>
      <c r="C122" s="201">
        <f t="shared" ref="C122:H122" si="18">SUM(C123:C124)</f>
        <v>1044</v>
      </c>
      <c r="D122" s="202">
        <f t="shared" si="18"/>
        <v>26</v>
      </c>
      <c r="E122" s="203">
        <f t="shared" si="18"/>
        <v>8</v>
      </c>
      <c r="F122" s="201">
        <f t="shared" si="18"/>
        <v>783.06</v>
      </c>
      <c r="G122" s="202">
        <f>SUM(G123:G124)</f>
        <v>26</v>
      </c>
      <c r="H122" s="203">
        <f t="shared" si="18"/>
        <v>8</v>
      </c>
      <c r="I122" s="204"/>
    </row>
    <row r="123" spans="1:56" x14ac:dyDescent="0.25">
      <c r="A123" s="205" t="s">
        <v>183</v>
      </c>
      <c r="B123" s="22">
        <f>SUM(ENERO:DICIEMBRE!B123)</f>
        <v>12</v>
      </c>
      <c r="C123" s="22">
        <f>SUM(ENERO:DICIEMBRE!C123)</f>
        <v>1044</v>
      </c>
      <c r="D123" s="22">
        <f>SUM(ENERO:DICIEMBRE!D123)</f>
        <v>26</v>
      </c>
      <c r="E123" s="22">
        <f>SUM(ENERO:DICIEMBRE!E123)</f>
        <v>8</v>
      </c>
      <c r="F123" s="22">
        <f>SUM(ENERO:DICIEMBRE!F123)</f>
        <v>783.06</v>
      </c>
      <c r="G123" s="22">
        <f>SUM(ENERO:DICIEMBRE!G123)</f>
        <v>26</v>
      </c>
      <c r="H123" s="22">
        <f>SUM(ENERO:DICIEMBRE!H123)</f>
        <v>8</v>
      </c>
      <c r="I123" s="206"/>
    </row>
    <row r="124" spans="1:56" x14ac:dyDescent="0.25">
      <c r="A124" s="207" t="s">
        <v>184</v>
      </c>
      <c r="B124" s="22">
        <f>SUM(ENERO:DICIEMBRE!B124)</f>
        <v>0</v>
      </c>
      <c r="C124" s="22">
        <f>SUM(ENERO:DICIEMBRE!C124)</f>
        <v>0</v>
      </c>
      <c r="D124" s="22">
        <f>SUM(ENERO:DICIEMBRE!D124)</f>
        <v>0</v>
      </c>
      <c r="E124" s="22">
        <f>SUM(ENERO:DICIEMBRE!E124)</f>
        <v>0</v>
      </c>
      <c r="F124" s="22">
        <f>SUM(ENERO:DICIEMBRE!F124)</f>
        <v>0</v>
      </c>
      <c r="G124" s="22">
        <f>SUM(ENERO:DICIEMBRE!G124)</f>
        <v>0</v>
      </c>
      <c r="H124" s="22">
        <f>SUM(ENERO:DICIEMBRE!H124)</f>
        <v>0</v>
      </c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211" t="s">
        <v>132</v>
      </c>
      <c r="B126" s="212" t="s">
        <v>186</v>
      </c>
      <c r="C126" s="213" t="s">
        <v>187</v>
      </c>
      <c r="D126" s="212" t="s">
        <v>188</v>
      </c>
      <c r="E126" s="213" t="s">
        <v>189</v>
      </c>
      <c r="F126" s="212" t="s">
        <v>190</v>
      </c>
      <c r="G126" s="213" t="s">
        <v>191</v>
      </c>
      <c r="H126" s="212" t="s">
        <v>192</v>
      </c>
      <c r="I126" s="214" t="s">
        <v>193</v>
      </c>
    </row>
    <row r="127" spans="1:56" x14ac:dyDescent="0.25">
      <c r="A127" s="160" t="s">
        <v>141</v>
      </c>
      <c r="B127" s="22">
        <f>SUM(ENERO:DICIEMBRE!B127)</f>
        <v>0</v>
      </c>
      <c r="C127" s="22">
        <f>SUM(ENERO:DICIEMBRE!C127)</f>
        <v>2</v>
      </c>
      <c r="D127" s="22">
        <f>SUM(ENERO:DICIEMBRE!D127)</f>
        <v>2</v>
      </c>
      <c r="E127" s="22">
        <f>SUM(ENERO:DICIEMBRE!E127)</f>
        <v>0</v>
      </c>
      <c r="F127" s="22">
        <f>SUM(ENERO:DICIEMBRE!F127)</f>
        <v>0</v>
      </c>
      <c r="G127" s="22">
        <f>SUM(ENERO:DICIEMBRE!G127)</f>
        <v>0</v>
      </c>
      <c r="H127" s="22">
        <f>SUM(ENERO:DICIEMBRE!H127)</f>
        <v>0</v>
      </c>
      <c r="I127" s="22">
        <f>SUM(ENERO:DICIEMBRE!I127)</f>
        <v>0</v>
      </c>
    </row>
    <row r="128" spans="1:56" x14ac:dyDescent="0.25">
      <c r="A128" s="215" t="s">
        <v>143</v>
      </c>
      <c r="B128" s="22">
        <f>SUM(ENERO:DICIEMBRE!B128)</f>
        <v>0</v>
      </c>
      <c r="C128" s="22">
        <f>SUM(ENERO:DICIEMBRE!C128)</f>
        <v>400</v>
      </c>
      <c r="D128" s="22">
        <f>SUM(ENERO:DICIEMBRE!D128)</f>
        <v>435</v>
      </c>
      <c r="E128" s="22">
        <f>SUM(ENERO:DICIEMBRE!E128)</f>
        <v>35</v>
      </c>
      <c r="F128" s="22">
        <f>SUM(ENERO:DICIEMBRE!F128)</f>
        <v>32</v>
      </c>
      <c r="G128" s="22">
        <f>SUM(ENERO:DICIEMBRE!G128)</f>
        <v>1</v>
      </c>
      <c r="H128" s="22">
        <f>SUM(ENERO:DICIEMBRE!H128)</f>
        <v>7</v>
      </c>
      <c r="I128" s="22">
        <f>SUM(ENERO:DICIEMBRE!I128)</f>
        <v>0</v>
      </c>
    </row>
    <row r="129" spans="1:10" x14ac:dyDescent="0.25">
      <c r="A129" s="215" t="s">
        <v>144</v>
      </c>
      <c r="B129" s="22">
        <f>SUM(ENERO:DICIEMBRE!B129)</f>
        <v>0</v>
      </c>
      <c r="C129" s="22">
        <f>SUM(ENERO:DICIEMBRE!C129)</f>
        <v>0</v>
      </c>
      <c r="D129" s="22">
        <f>SUM(ENERO:DICIEMBRE!D129)</f>
        <v>0</v>
      </c>
      <c r="E129" s="22">
        <f>SUM(ENERO:DICIEMBRE!E129)</f>
        <v>0</v>
      </c>
      <c r="F129" s="22">
        <f>SUM(ENERO:DICIEMBRE!F129)</f>
        <v>0</v>
      </c>
      <c r="G129" s="22">
        <f>SUM(ENERO:DICIEMBRE!G129)</f>
        <v>0</v>
      </c>
      <c r="H129" s="22">
        <f>SUM(ENERO:DICIEMBRE!H129)</f>
        <v>0</v>
      </c>
      <c r="I129" s="22">
        <f>SUM(ENERO:DICIEMBRE!I129)</f>
        <v>0</v>
      </c>
    </row>
    <row r="130" spans="1:10" x14ac:dyDescent="0.25">
      <c r="A130" s="215" t="s">
        <v>194</v>
      </c>
      <c r="B130" s="22">
        <f>SUM(ENERO:DICIEMBRE!B130)</f>
        <v>0</v>
      </c>
      <c r="C130" s="22">
        <f>SUM(ENERO:DICIEMBRE!C130)</f>
        <v>120</v>
      </c>
      <c r="D130" s="22">
        <f>SUM(ENERO:DICIEMBRE!D130)</f>
        <v>134</v>
      </c>
      <c r="E130" s="22">
        <f>SUM(ENERO:DICIEMBRE!E130)</f>
        <v>14</v>
      </c>
      <c r="F130" s="22">
        <f>SUM(ENERO:DICIEMBRE!F130)</f>
        <v>0</v>
      </c>
      <c r="G130" s="22">
        <f>SUM(ENERO:DICIEMBRE!G130)</f>
        <v>0</v>
      </c>
      <c r="H130" s="22">
        <f>SUM(ENERO:DICIEMBRE!H130)</f>
        <v>0</v>
      </c>
      <c r="I130" s="22">
        <f>SUM(ENERO:DICIEMBRE!I130)</f>
        <v>0</v>
      </c>
    </row>
    <row r="131" spans="1:10" x14ac:dyDescent="0.25">
      <c r="A131" s="215" t="s">
        <v>145</v>
      </c>
      <c r="B131" s="22">
        <f>SUM(ENERO:DICIEMBRE!B131)</f>
        <v>0</v>
      </c>
      <c r="C131" s="22">
        <f>SUM(ENERO:DICIEMBRE!C131)</f>
        <v>6</v>
      </c>
      <c r="D131" s="22">
        <f>SUM(ENERO:DICIEMBRE!D131)</f>
        <v>6</v>
      </c>
      <c r="E131" s="22">
        <f>SUM(ENERO:DICIEMBRE!E131)</f>
        <v>0</v>
      </c>
      <c r="F131" s="22">
        <f>SUM(ENERO:DICIEMBRE!F131)</f>
        <v>0</v>
      </c>
      <c r="G131" s="22">
        <f>SUM(ENERO:DICIEMBRE!G131)</f>
        <v>0</v>
      </c>
      <c r="H131" s="22">
        <f>SUM(ENERO:DICIEMBRE!H131)</f>
        <v>0</v>
      </c>
      <c r="I131" s="22">
        <f>SUM(ENERO:DICIEMBRE!I131)</f>
        <v>0</v>
      </c>
    </row>
    <row r="132" spans="1:10" x14ac:dyDescent="0.25">
      <c r="A132" s="215" t="s">
        <v>147</v>
      </c>
      <c r="B132" s="22">
        <f>SUM(ENERO:DICIEMBRE!B132)</f>
        <v>0</v>
      </c>
      <c r="C132" s="22">
        <f>SUM(ENERO:DICIEMBRE!C132)</f>
        <v>0</v>
      </c>
      <c r="D132" s="22">
        <f>SUM(ENERO:DICIEMBRE!D132)</f>
        <v>0</v>
      </c>
      <c r="E132" s="22">
        <f>SUM(ENERO:DICIEMBRE!E132)</f>
        <v>0</v>
      </c>
      <c r="F132" s="22">
        <f>SUM(ENERO:DICIEMBRE!F132)</f>
        <v>0</v>
      </c>
      <c r="G132" s="22">
        <f>SUM(ENERO:DICIEMBRE!G132)</f>
        <v>0</v>
      </c>
      <c r="H132" s="22">
        <f>SUM(ENERO:DICIEMBRE!H132)</f>
        <v>0</v>
      </c>
      <c r="I132" s="22">
        <f>SUM(ENERO:DICIEMBRE!I132)</f>
        <v>0</v>
      </c>
    </row>
    <row r="133" spans="1:10" x14ac:dyDescent="0.25">
      <c r="A133" s="215" t="s">
        <v>148</v>
      </c>
      <c r="B133" s="22">
        <f>SUM(ENERO:DICIEMBRE!B133)</f>
        <v>0</v>
      </c>
      <c r="C133" s="22">
        <f>SUM(ENERO:DICIEMBRE!C133)</f>
        <v>42</v>
      </c>
      <c r="D133" s="22">
        <f>SUM(ENERO:DICIEMBRE!D133)</f>
        <v>42</v>
      </c>
      <c r="E133" s="22">
        <f>SUM(ENERO:DICIEMBRE!E133)</f>
        <v>0</v>
      </c>
      <c r="F133" s="22">
        <f>SUM(ENERO:DICIEMBRE!F133)</f>
        <v>4</v>
      </c>
      <c r="G133" s="22">
        <f>SUM(ENERO:DICIEMBRE!G133)</f>
        <v>0</v>
      </c>
      <c r="H133" s="22">
        <f>SUM(ENERO:DICIEMBRE!H133)</f>
        <v>0</v>
      </c>
      <c r="I133" s="22">
        <f>SUM(ENERO:DICIEMBRE!I133)</f>
        <v>0</v>
      </c>
    </row>
    <row r="134" spans="1:10" x14ac:dyDescent="0.25">
      <c r="A134" s="215" t="s">
        <v>149</v>
      </c>
      <c r="B134" s="22">
        <f>SUM(ENERO:DICIEMBRE!B134)</f>
        <v>0</v>
      </c>
      <c r="C134" s="22">
        <f>SUM(ENERO:DICIEMBRE!C134)</f>
        <v>0</v>
      </c>
      <c r="D134" s="22">
        <f>SUM(ENERO:DICIEMBRE!D134)</f>
        <v>0</v>
      </c>
      <c r="E134" s="22">
        <f>SUM(ENERO:DICIEMBRE!E134)</f>
        <v>0</v>
      </c>
      <c r="F134" s="22">
        <f>SUM(ENERO:DICIEMBRE!F134)</f>
        <v>0</v>
      </c>
      <c r="G134" s="22">
        <f>SUM(ENERO:DICIEMBRE!G134)</f>
        <v>0</v>
      </c>
      <c r="H134" s="22">
        <f>SUM(ENERO:DICIEMBRE!H134)</f>
        <v>0</v>
      </c>
      <c r="I134" s="22">
        <f>SUM(ENERO:DICIEMBRE!I134)</f>
        <v>0</v>
      </c>
    </row>
    <row r="135" spans="1:10" x14ac:dyDescent="0.25">
      <c r="A135" s="215" t="s">
        <v>150</v>
      </c>
      <c r="B135" s="22">
        <f>SUM(ENERO:DICIEMBRE!B135)</f>
        <v>0</v>
      </c>
      <c r="C135" s="22">
        <f>SUM(ENERO:DICIEMBRE!C135)</f>
        <v>0</v>
      </c>
      <c r="D135" s="22">
        <f>SUM(ENERO:DICIEMBRE!D135)</f>
        <v>0</v>
      </c>
      <c r="E135" s="22">
        <f>SUM(ENERO:DICIEMBRE!E135)</f>
        <v>0</v>
      </c>
      <c r="F135" s="22">
        <f>SUM(ENERO:DICIEMBRE!F135)</f>
        <v>0</v>
      </c>
      <c r="G135" s="22">
        <f>SUM(ENERO:DICIEMBRE!G135)</f>
        <v>0</v>
      </c>
      <c r="H135" s="22">
        <f>SUM(ENERO:DICIEMBRE!H135)</f>
        <v>0</v>
      </c>
      <c r="I135" s="22">
        <f>SUM(ENERO:DICIEMBRE!I135)</f>
        <v>0</v>
      </c>
    </row>
    <row r="136" spans="1:10" x14ac:dyDescent="0.25">
      <c r="A136" s="215" t="s">
        <v>151</v>
      </c>
      <c r="B136" s="22">
        <f>SUM(ENERO:DICIEMBRE!B136)</f>
        <v>0</v>
      </c>
      <c r="C136" s="22">
        <f>SUM(ENERO:DICIEMBRE!C136)</f>
        <v>0</v>
      </c>
      <c r="D136" s="22">
        <f>SUM(ENERO:DICIEMBRE!D136)</f>
        <v>0</v>
      </c>
      <c r="E136" s="22">
        <f>SUM(ENERO:DICIEMBRE!E136)</f>
        <v>0</v>
      </c>
      <c r="F136" s="22">
        <f>SUM(ENERO:DICIEMBRE!F136)</f>
        <v>0</v>
      </c>
      <c r="G136" s="22">
        <f>SUM(ENERO:DICIEMBRE!G136)</f>
        <v>0</v>
      </c>
      <c r="H136" s="22">
        <f>SUM(ENERO:DICIEMBRE!H136)</f>
        <v>0</v>
      </c>
      <c r="I136" s="22">
        <f>SUM(ENERO:DICIEMBRE!I136)</f>
        <v>0</v>
      </c>
    </row>
    <row r="137" spans="1:10" x14ac:dyDescent="0.25">
      <c r="A137" s="215" t="s">
        <v>153</v>
      </c>
      <c r="B137" s="22">
        <f>SUM(ENERO:DICIEMBRE!B137)</f>
        <v>0</v>
      </c>
      <c r="C137" s="22">
        <f>SUM(ENERO:DICIEMBRE!C137)</f>
        <v>0</v>
      </c>
      <c r="D137" s="22">
        <f>SUM(ENERO:DICIEMBRE!D137)</f>
        <v>0</v>
      </c>
      <c r="E137" s="22">
        <f>SUM(ENERO:DICIEMBRE!E137)</f>
        <v>0</v>
      </c>
      <c r="F137" s="22">
        <f>SUM(ENERO:DICIEMBRE!F137)</f>
        <v>0</v>
      </c>
      <c r="G137" s="22">
        <f>SUM(ENERO:DICIEMBRE!G137)</f>
        <v>0</v>
      </c>
      <c r="H137" s="22">
        <f>SUM(ENERO:DICIEMBRE!H137)</f>
        <v>0</v>
      </c>
      <c r="I137" s="22">
        <f>SUM(ENERO:DICIEMBRE!I137)</f>
        <v>0</v>
      </c>
    </row>
    <row r="138" spans="1:10" x14ac:dyDescent="0.25">
      <c r="A138" s="215" t="s">
        <v>195</v>
      </c>
      <c r="B138" s="22">
        <f>SUM(ENERO:DICIEMBRE!B138)</f>
        <v>0</v>
      </c>
      <c r="C138" s="22">
        <f>SUM(ENERO:DICIEMBRE!C138)</f>
        <v>0</v>
      </c>
      <c r="D138" s="22">
        <f>SUM(ENERO:DICIEMBRE!D138)</f>
        <v>0</v>
      </c>
      <c r="E138" s="22">
        <f>SUM(ENERO:DICIEMBRE!E138)</f>
        <v>0</v>
      </c>
      <c r="F138" s="22">
        <f>SUM(ENERO:DICIEMBRE!F138)</f>
        <v>0</v>
      </c>
      <c r="G138" s="22">
        <f>SUM(ENERO:DICIEMBRE!G138)</f>
        <v>0</v>
      </c>
      <c r="H138" s="22">
        <f>SUM(ENERO:DICIEMBRE!H138)</f>
        <v>0</v>
      </c>
      <c r="I138" s="22">
        <f>SUM(ENERO:DICIEMBRE!I138)</f>
        <v>0</v>
      </c>
    </row>
    <row r="139" spans="1:10" x14ac:dyDescent="0.25">
      <c r="A139" s="217" t="s">
        <v>34</v>
      </c>
      <c r="B139" s="218">
        <f t="shared" ref="B139:I139" si="19">SUM(B127:B138)</f>
        <v>0</v>
      </c>
      <c r="C139" s="219">
        <f t="shared" si="19"/>
        <v>570</v>
      </c>
      <c r="D139" s="218">
        <f t="shared" si="19"/>
        <v>619</v>
      </c>
      <c r="E139" s="219">
        <f t="shared" si="19"/>
        <v>49</v>
      </c>
      <c r="F139" s="218">
        <f t="shared" si="19"/>
        <v>36</v>
      </c>
      <c r="G139" s="219">
        <f t="shared" si="19"/>
        <v>1</v>
      </c>
      <c r="H139" s="218">
        <f t="shared" si="19"/>
        <v>7</v>
      </c>
      <c r="I139" s="219">
        <f t="shared" si="19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332" t="s">
        <v>197</v>
      </c>
      <c r="B141" s="2340" t="s">
        <v>100</v>
      </c>
      <c r="C141" s="2352" t="s">
        <v>198</v>
      </c>
      <c r="D141" s="2352"/>
      <c r="E141" s="2352" t="s">
        <v>199</v>
      </c>
      <c r="F141" s="2353"/>
      <c r="G141" s="2354" t="s">
        <v>41</v>
      </c>
      <c r="H141" s="2327" t="s">
        <v>40</v>
      </c>
      <c r="I141" s="2349" t="s">
        <v>200</v>
      </c>
      <c r="J141" s="2350" t="s">
        <v>39</v>
      </c>
    </row>
    <row r="142" spans="1:10" x14ac:dyDescent="0.25">
      <c r="A142" s="2332"/>
      <c r="B142" s="2340"/>
      <c r="C142" s="220" t="s">
        <v>201</v>
      </c>
      <c r="D142" s="221" t="s">
        <v>61</v>
      </c>
      <c r="E142" s="220" t="s">
        <v>201</v>
      </c>
      <c r="F142" s="222" t="s">
        <v>61</v>
      </c>
      <c r="G142" s="2354"/>
      <c r="H142" s="2327"/>
      <c r="I142" s="2349"/>
      <c r="J142" s="2351"/>
    </row>
    <row r="143" spans="1:10" x14ac:dyDescent="0.25">
      <c r="A143" s="223" t="s">
        <v>202</v>
      </c>
      <c r="B143" s="224">
        <f>SUM(C143:F143)</f>
        <v>0</v>
      </c>
      <c r="C143" s="22">
        <f>SUM(ENERO:DICIEMBRE!C143)</f>
        <v>0</v>
      </c>
      <c r="D143" s="22">
        <f>SUM(ENERO:DICIEMBRE!D143)</f>
        <v>0</v>
      </c>
      <c r="E143" s="22">
        <f>SUM(ENERO:DICIEMBRE!E143)</f>
        <v>0</v>
      </c>
      <c r="F143" s="22">
        <f>SUM(ENERO:DICIEMBRE!F143)</f>
        <v>0</v>
      </c>
      <c r="G143" s="22">
        <f>SUM(ENERO:DICIEMBRE!G143)</f>
        <v>0</v>
      </c>
      <c r="H143" s="22">
        <f>SUM(ENERO:DICIEMBRE!H143)</f>
        <v>0</v>
      </c>
      <c r="I143" s="228"/>
      <c r="J143" s="229"/>
    </row>
    <row r="144" spans="1:10" x14ac:dyDescent="0.25">
      <c r="A144" s="230" t="s">
        <v>203</v>
      </c>
      <c r="B144" s="224">
        <f t="shared" ref="B144:B151" si="20">SUM(C144:F144)</f>
        <v>0</v>
      </c>
      <c r="C144" s="22">
        <f>SUM(ENERO:DICIEMBRE!C144)</f>
        <v>0</v>
      </c>
      <c r="D144" s="22">
        <f>SUM(ENERO:DICIEMBRE!D144)</f>
        <v>0</v>
      </c>
      <c r="E144" s="22">
        <f>SUM(ENERO:DICIEMBRE!E144)</f>
        <v>0</v>
      </c>
      <c r="F144" s="22">
        <f>SUM(ENERO:DICIEMBRE!F144)</f>
        <v>0</v>
      </c>
      <c r="G144" s="22">
        <f>SUM(ENERO:DICIEMBRE!G144)</f>
        <v>0</v>
      </c>
      <c r="H144" s="22">
        <f>SUM(ENERO:DICIEMBRE!H144)</f>
        <v>0</v>
      </c>
      <c r="I144" s="22">
        <f>SUM(ENERO:DICIEMBRE!I144)</f>
        <v>0</v>
      </c>
      <c r="J144" s="22">
        <f>SUM(ENERO:DICIEMBRE!J144)</f>
        <v>0</v>
      </c>
    </row>
    <row r="145" spans="1:10" x14ac:dyDescent="0.25">
      <c r="A145" s="230" t="s">
        <v>204</v>
      </c>
      <c r="B145" s="224">
        <f t="shared" si="20"/>
        <v>0</v>
      </c>
      <c r="C145" s="22">
        <f>SUM(ENERO:DICIEMBRE!C145)</f>
        <v>0</v>
      </c>
      <c r="D145" s="22">
        <f>SUM(ENERO:DICIEMBRE!D145)</f>
        <v>0</v>
      </c>
      <c r="E145" s="22">
        <f>SUM(ENERO:DICIEMBRE!E145)</f>
        <v>0</v>
      </c>
      <c r="F145" s="22">
        <f>SUM(ENERO:DICIEMBRE!F145)</f>
        <v>0</v>
      </c>
      <c r="G145" s="22">
        <f>SUM(ENERO:DICIEMBRE!G145)</f>
        <v>0</v>
      </c>
      <c r="H145" s="22">
        <f>SUM(ENERO:DICIEMBRE!H145)</f>
        <v>0</v>
      </c>
      <c r="I145" s="231"/>
      <c r="J145" s="229"/>
    </row>
    <row r="146" spans="1:10" x14ac:dyDescent="0.25">
      <c r="A146" s="230" t="s">
        <v>205</v>
      </c>
      <c r="B146" s="224">
        <f t="shared" si="20"/>
        <v>0</v>
      </c>
      <c r="C146" s="22">
        <f>SUM(ENERO:DICIEMBRE!C146)</f>
        <v>0</v>
      </c>
      <c r="D146" s="22">
        <f>SUM(ENERO:DICIEMBRE!D146)</f>
        <v>0</v>
      </c>
      <c r="E146" s="22">
        <f>SUM(ENERO:DICIEMBRE!E146)</f>
        <v>0</v>
      </c>
      <c r="F146" s="22">
        <f>SUM(ENERO:DICIEMBRE!F146)</f>
        <v>0</v>
      </c>
      <c r="G146" s="22">
        <f>SUM(ENERO:DICIEMBRE!G146)</f>
        <v>0</v>
      </c>
      <c r="H146" s="22">
        <f>SUM(ENERO:DICIEMBRE!H146)</f>
        <v>0</v>
      </c>
      <c r="I146" s="231"/>
      <c r="J146" s="229"/>
    </row>
    <row r="147" spans="1:10" x14ac:dyDescent="0.25">
      <c r="A147" s="230" t="s">
        <v>206</v>
      </c>
      <c r="B147" s="224">
        <f t="shared" si="20"/>
        <v>0</v>
      </c>
      <c r="C147" s="22">
        <f>SUM(ENERO:DICIEMBRE!C147)</f>
        <v>0</v>
      </c>
      <c r="D147" s="22">
        <f>SUM(ENERO:DICIEMBRE!D147)</f>
        <v>0</v>
      </c>
      <c r="E147" s="22">
        <f>SUM(ENERO:DICIEMBRE!E147)</f>
        <v>0</v>
      </c>
      <c r="F147" s="22">
        <f>SUM(ENERO:DICIEMBRE!F147)</f>
        <v>0</v>
      </c>
      <c r="G147" s="22">
        <f>SUM(ENERO:DICIEMBRE!G147)</f>
        <v>0</v>
      </c>
      <c r="H147" s="22">
        <f>SUM(ENERO:DICIEMBRE!H147)</f>
        <v>0</v>
      </c>
      <c r="I147" s="231"/>
      <c r="J147" s="229"/>
    </row>
    <row r="148" spans="1:10" x14ac:dyDescent="0.25">
      <c r="A148" s="230" t="s">
        <v>207</v>
      </c>
      <c r="B148" s="224">
        <f t="shared" si="20"/>
        <v>0</v>
      </c>
      <c r="C148" s="22">
        <f>SUM(ENERO:DICIEMBRE!C148)</f>
        <v>0</v>
      </c>
      <c r="D148" s="22">
        <f>SUM(ENERO:DICIEMBRE!D148)</f>
        <v>0</v>
      </c>
      <c r="E148" s="22">
        <f>SUM(ENERO:DICIEMBRE!E148)</f>
        <v>0</v>
      </c>
      <c r="F148" s="22">
        <f>SUM(ENERO:DICIEMBRE!F148)</f>
        <v>0</v>
      </c>
      <c r="G148" s="22">
        <f>SUM(ENERO:DICIEMBRE!G148)</f>
        <v>0</v>
      </c>
      <c r="H148" s="22">
        <f>SUM(ENERO:DICIEMBRE!H148)</f>
        <v>0</v>
      </c>
      <c r="I148" s="231"/>
      <c r="J148" s="229"/>
    </row>
    <row r="149" spans="1:10" x14ac:dyDescent="0.25">
      <c r="A149" s="230" t="s">
        <v>208</v>
      </c>
      <c r="B149" s="224">
        <f t="shared" si="20"/>
        <v>0</v>
      </c>
      <c r="C149" s="22">
        <f>SUM(ENERO:DICIEMBRE!C149)</f>
        <v>0</v>
      </c>
      <c r="D149" s="22">
        <f>SUM(ENERO:DICIEMBRE!D149)</f>
        <v>0</v>
      </c>
      <c r="E149" s="22">
        <f>SUM(ENERO:DICIEMBRE!E149)</f>
        <v>0</v>
      </c>
      <c r="F149" s="22">
        <f>SUM(ENERO:DICIEMBRE!F149)</f>
        <v>0</v>
      </c>
      <c r="G149" s="22">
        <f>SUM(ENERO:DICIEMBRE!G149)</f>
        <v>0</v>
      </c>
      <c r="H149" s="22">
        <f>SUM(ENERO:DICIEMBRE!H149)</f>
        <v>0</v>
      </c>
      <c r="I149" s="231"/>
      <c r="J149" s="229"/>
    </row>
    <row r="150" spans="1:10" x14ac:dyDescent="0.25">
      <c r="A150" s="230" t="s">
        <v>209</v>
      </c>
      <c r="B150" s="224">
        <f t="shared" si="20"/>
        <v>0</v>
      </c>
      <c r="C150" s="22">
        <f>SUM(ENERO:DICIEMBRE!C150)</f>
        <v>0</v>
      </c>
      <c r="D150" s="22">
        <f>SUM(ENERO:DICIEMBRE!D150)</f>
        <v>0</v>
      </c>
      <c r="E150" s="22">
        <f>SUM(ENERO:DICIEMBRE!E150)</f>
        <v>0</v>
      </c>
      <c r="F150" s="22">
        <f>SUM(ENERO:DICIEMBRE!F150)</f>
        <v>0</v>
      </c>
      <c r="G150" s="22">
        <f>SUM(ENERO:DICIEMBRE!G150)</f>
        <v>0</v>
      </c>
      <c r="H150" s="22">
        <f>SUM(ENERO:DICIEMBRE!H150)</f>
        <v>0</v>
      </c>
      <c r="I150" s="231"/>
      <c r="J150" s="229"/>
    </row>
    <row r="151" spans="1:10" x14ac:dyDescent="0.25">
      <c r="A151" s="230" t="s">
        <v>210</v>
      </c>
      <c r="B151" s="224">
        <f t="shared" si="20"/>
        <v>0</v>
      </c>
      <c r="C151" s="22">
        <f>SUM(ENERO:DICIEMBRE!C151)</f>
        <v>0</v>
      </c>
      <c r="D151" s="22">
        <f>SUM(ENERO:DICIEMBRE!D151)</f>
        <v>0</v>
      </c>
      <c r="E151" s="22">
        <f>SUM(ENERO:DICIEMBRE!E151)</f>
        <v>0</v>
      </c>
      <c r="F151" s="22">
        <f>SUM(ENERO:DICIEMBRE!F151)</f>
        <v>0</v>
      </c>
      <c r="G151" s="22">
        <f>SUM(ENERO:DICIEMBRE!G151)</f>
        <v>0</v>
      </c>
      <c r="H151" s="22">
        <f>SUM(ENERO:DICIEMBRE!H151)</f>
        <v>0</v>
      </c>
      <c r="I151" s="231"/>
      <c r="J151" s="229"/>
    </row>
    <row r="152" spans="1:10" x14ac:dyDescent="0.25">
      <c r="A152" s="217" t="s">
        <v>34</v>
      </c>
      <c r="B152" s="219">
        <f>SUM(B143:B151)</f>
        <v>0</v>
      </c>
      <c r="C152" s="218">
        <f t="shared" ref="C152:H152" si="21">SUM(C143:C151)</f>
        <v>0</v>
      </c>
      <c r="D152" s="219">
        <f t="shared" si="21"/>
        <v>0</v>
      </c>
      <c r="E152" s="218">
        <f t="shared" si="21"/>
        <v>0</v>
      </c>
      <c r="F152" s="232">
        <f t="shared" si="21"/>
        <v>0</v>
      </c>
      <c r="G152" s="233">
        <f t="shared" si="21"/>
        <v>0</v>
      </c>
      <c r="H152" s="234">
        <f t="shared" si="21"/>
        <v>0</v>
      </c>
      <c r="I152" s="235">
        <f>I144</f>
        <v>0</v>
      </c>
      <c r="J152" s="219">
        <f>J144</f>
        <v>0</v>
      </c>
    </row>
    <row r="204" spans="1:2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227409.7196958815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7">
    <dataValidation type="whole" allowBlank="1" showInputMessage="1" showErrorMessage="1" sqref="F119 G118" xr:uid="{00000000-0002-0000-0000-000000000000}">
      <formula1>0</formula1>
      <formula2>9.99999999999999E+35</formula2>
    </dataValidation>
    <dataValidation allowBlank="1" showInputMessage="1" showErrorMessage="1" sqref="A70" xr:uid="{00000000-0002-0000-0000-000001000000}"/>
    <dataValidation type="decimal" operator="greaterThanOrEqual" allowBlank="1" showInputMessage="1" showErrorMessage="1" sqref="B122" xr:uid="{00000000-0002-0000-0000-000002000000}">
      <formula1>0</formula1>
    </dataValidation>
    <dataValidation allowBlank="1" showInputMessage="1" showErrorMessage="1" error="Valor no Permitido" sqref="A118 A115:A116 B115:B119 C115:E115" xr:uid="{00000000-0002-0000-0000-000003000000}"/>
    <dataValidation type="whole" allowBlank="1" showInputMessage="1" showErrorMessage="1" sqref="D102:Q102" xr:uid="{00000000-0002-0000-0000-000004000000}">
      <formula1>0</formula1>
      <formula2>10000000</formula2>
    </dataValidation>
    <dataValidation type="whole" allowBlank="1" showInputMessage="1" showErrorMessage="1" sqref="B56 C115:D115 A71:A76 E70:H70 B69:G71 C62:D62 A69 C60:D60 E61:F61" xr:uid="{00000000-0002-0000-0000-000005000000}">
      <formula1>0</formula1>
      <formula2>1E+27</formula2>
    </dataValidation>
    <dataValidation type="whole" operator="greaterThanOrEqual" allowBlank="1" showInputMessage="1" showErrorMessage="1" sqref="AD14:AE17 C21:F25 E140:J140 B40:B48 C57:F59 C51:E54 D31:O37 B127:I138 C143:J151 H14:J17 L14:O17 Q14:T17 V14:Y17 AA14:AB17 B63:G68 B72:I76 D80:I84 B89:Q101 C106:G113 C118:E119 F118 G119 B123:H124 B14:F17" xr:uid="{00000000-0002-0000-0000-000006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204"/>
  <sheetViews>
    <sheetView workbookViewId="0">
      <selection activeCell="E22" sqref="E22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",[1]NOMBRE!B2, " (",[1]NOMBRE!C2,[1]NOMBRE!D2,[1]NOMBRE!E2,[1]NOMBRE!F2,[1]NOMBRE!G2,")")</f>
        <v>COMUNA: LINARES (07401)</v>
      </c>
    </row>
    <row r="3" spans="1:31" x14ac:dyDescent="0.25">
      <c r="A3" s="1" t="str">
        <f>CONCATENATE("ESTABLECIMIENTO/ESTRATEGIA: ", [1]NOMBRE!B3, " (",[1]NOMBRE!C3,[1]NOMBRE!D3,[1]NOMBRE!E3,[1]NOMBRE!F3,[1]NOMBRE!G3,[1]NOMBRE!H3,")")</f>
        <v>ESTABLECIMIENTO/ESTRATEGIA: HOSPITAL PRESIDENTE CARLOS IBAÑEZ DEL CAMPO (116108)</v>
      </c>
    </row>
    <row r="4" spans="1:31" x14ac:dyDescent="0.25">
      <c r="A4" s="1" t="str">
        <f>CONCATENATE("MES: ",[1]NOMBRE!B6, " (",[1]NOMBRE!C6,[1]NOMBRE!D6,")")</f>
        <v>MES: ENERO (01)</v>
      </c>
    </row>
    <row r="5" spans="1:31" x14ac:dyDescent="0.25">
      <c r="A5" s="1" t="str">
        <f>CONCATENATE("AÑO: ",[1]NOMBRE!B7)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205" t="s">
        <v>6</v>
      </c>
      <c r="C9" s="2208" t="s">
        <v>7</v>
      </c>
      <c r="D9" s="2208" t="s">
        <v>8</v>
      </c>
      <c r="E9" s="2208" t="s">
        <v>9</v>
      </c>
      <c r="F9" s="2211" t="s">
        <v>10</v>
      </c>
      <c r="G9" s="2214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216"/>
      <c r="Z9" s="2219" t="s">
        <v>12</v>
      </c>
      <c r="AA9" s="2219"/>
      <c r="AB9" s="2219"/>
      <c r="AC9" s="2219"/>
      <c r="AD9" s="2219"/>
      <c r="AE9" s="2220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221" t="s">
        <v>13</v>
      </c>
      <c r="H10" s="2222"/>
      <c r="I10" s="2222"/>
      <c r="J10" s="2211"/>
      <c r="K10" s="2221" t="s">
        <v>14</v>
      </c>
      <c r="L10" s="2222"/>
      <c r="M10" s="2222"/>
      <c r="N10" s="2222"/>
      <c r="O10" s="2211"/>
      <c r="P10" s="2221" t="s">
        <v>15</v>
      </c>
      <c r="Q10" s="2222"/>
      <c r="R10" s="2222"/>
      <c r="S10" s="2222"/>
      <c r="T10" s="2211"/>
      <c r="U10" s="2221" t="s">
        <v>16</v>
      </c>
      <c r="V10" s="2222"/>
      <c r="W10" s="2222"/>
      <c r="X10" s="2222"/>
      <c r="Y10" s="2225"/>
      <c r="Z10" s="2222" t="s">
        <v>17</v>
      </c>
      <c r="AA10" s="2222"/>
      <c r="AB10" s="2211"/>
      <c r="AC10" s="2221" t="s">
        <v>18</v>
      </c>
      <c r="AD10" s="2222"/>
      <c r="AE10" s="2211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301" t="s">
        <v>19</v>
      </c>
      <c r="H12" s="292" t="s">
        <v>20</v>
      </c>
      <c r="I12" s="292" t="s">
        <v>21</v>
      </c>
      <c r="J12" s="302" t="s">
        <v>22</v>
      </c>
      <c r="K12" s="301" t="s">
        <v>19</v>
      </c>
      <c r="L12" s="292" t="s">
        <v>20</v>
      </c>
      <c r="M12" s="292" t="s">
        <v>21</v>
      </c>
      <c r="N12" s="292" t="s">
        <v>22</v>
      </c>
      <c r="O12" s="302" t="s">
        <v>23</v>
      </c>
      <c r="P12" s="301" t="s">
        <v>19</v>
      </c>
      <c r="Q12" s="292" t="s">
        <v>20</v>
      </c>
      <c r="R12" s="292" t="s">
        <v>21</v>
      </c>
      <c r="S12" s="292" t="s">
        <v>22</v>
      </c>
      <c r="T12" s="302" t="s">
        <v>23</v>
      </c>
      <c r="U12" s="301" t="s">
        <v>19</v>
      </c>
      <c r="V12" s="292" t="s">
        <v>20</v>
      </c>
      <c r="W12" s="292" t="s">
        <v>21</v>
      </c>
      <c r="X12" s="292" t="s">
        <v>22</v>
      </c>
      <c r="Y12" s="303" t="s">
        <v>23</v>
      </c>
      <c r="Z12" s="304" t="s">
        <v>19</v>
      </c>
      <c r="AA12" s="292" t="s">
        <v>24</v>
      </c>
      <c r="AB12" s="305" t="s">
        <v>25</v>
      </c>
      <c r="AC12" s="301" t="s">
        <v>19</v>
      </c>
      <c r="AD12" s="292" t="s">
        <v>24</v>
      </c>
      <c r="AE12" s="305" t="s">
        <v>25</v>
      </c>
    </row>
    <row r="13" spans="1:31" x14ac:dyDescent="0.25">
      <c r="A13" s="306" t="s">
        <v>26</v>
      </c>
      <c r="B13" s="307">
        <f t="shared" ref="B13:AE13" si="0">SUM(B14:B17)</f>
        <v>6</v>
      </c>
      <c r="C13" s="308">
        <f t="shared" si="0"/>
        <v>6</v>
      </c>
      <c r="D13" s="293">
        <f t="shared" si="0"/>
        <v>5</v>
      </c>
      <c r="E13" s="293">
        <f t="shared" si="0"/>
        <v>1492</v>
      </c>
      <c r="F13" s="309">
        <f t="shared" si="0"/>
        <v>1468</v>
      </c>
      <c r="G13" s="310">
        <f t="shared" si="0"/>
        <v>748</v>
      </c>
      <c r="H13" s="293">
        <f t="shared" si="0"/>
        <v>748</v>
      </c>
      <c r="I13" s="293">
        <f t="shared" si="0"/>
        <v>0</v>
      </c>
      <c r="J13" s="309">
        <f t="shared" si="0"/>
        <v>0</v>
      </c>
      <c r="K13" s="310">
        <f t="shared" si="0"/>
        <v>778.8599999999999</v>
      </c>
      <c r="L13" s="293">
        <f t="shared" si="0"/>
        <v>603.03</v>
      </c>
      <c r="M13" s="293">
        <f t="shared" si="0"/>
        <v>0</v>
      </c>
      <c r="N13" s="293">
        <f t="shared" si="0"/>
        <v>0.83</v>
      </c>
      <c r="O13" s="309">
        <f t="shared" si="0"/>
        <v>175</v>
      </c>
      <c r="P13" s="310">
        <f t="shared" si="0"/>
        <v>551.71</v>
      </c>
      <c r="Q13" s="293">
        <f t="shared" si="0"/>
        <v>254.13</v>
      </c>
      <c r="R13" s="293">
        <f t="shared" si="0"/>
        <v>144.72</v>
      </c>
      <c r="S13" s="293">
        <f t="shared" si="0"/>
        <v>6.45</v>
      </c>
      <c r="T13" s="309">
        <f t="shared" si="0"/>
        <v>146.41</v>
      </c>
      <c r="U13" s="310">
        <f t="shared" si="0"/>
        <v>247.67000000000002</v>
      </c>
      <c r="V13" s="293">
        <f t="shared" si="0"/>
        <v>170</v>
      </c>
      <c r="W13" s="293">
        <f t="shared" si="0"/>
        <v>0</v>
      </c>
      <c r="X13" s="293">
        <f t="shared" si="0"/>
        <v>0</v>
      </c>
      <c r="Y13" s="311">
        <f t="shared" si="0"/>
        <v>77.67</v>
      </c>
      <c r="Z13" s="308">
        <f t="shared" si="0"/>
        <v>65.14</v>
      </c>
      <c r="AA13" s="293">
        <f>SUM(AA14:AA17)</f>
        <v>45.66</v>
      </c>
      <c r="AB13" s="312">
        <f t="shared" si="0"/>
        <v>19.48</v>
      </c>
      <c r="AC13" s="310">
        <f t="shared" si="0"/>
        <v>29.91</v>
      </c>
      <c r="AD13" s="293">
        <f t="shared" si="0"/>
        <v>23.6</v>
      </c>
      <c r="AE13" s="312">
        <f t="shared" si="0"/>
        <v>6.3100000000000005</v>
      </c>
    </row>
    <row r="14" spans="1:31" x14ac:dyDescent="0.25">
      <c r="A14" s="313" t="s">
        <v>27</v>
      </c>
      <c r="B14" s="22">
        <v>5</v>
      </c>
      <c r="C14" s="238">
        <v>5</v>
      </c>
      <c r="D14" s="238">
        <v>4</v>
      </c>
      <c r="E14" s="238">
        <v>748</v>
      </c>
      <c r="F14" s="238">
        <v>748</v>
      </c>
      <c r="G14" s="314">
        <f>SUM(H14:J14)</f>
        <v>748</v>
      </c>
      <c r="H14" s="315">
        <v>748</v>
      </c>
      <c r="I14" s="316">
        <v>0</v>
      </c>
      <c r="J14" s="316">
        <v>0</v>
      </c>
      <c r="K14" s="247">
        <f>SUM(L14:O14)</f>
        <v>652.05999999999995</v>
      </c>
      <c r="L14" s="315">
        <v>498.23</v>
      </c>
      <c r="M14" s="316">
        <v>0</v>
      </c>
      <c r="N14" s="317">
        <v>0.83</v>
      </c>
      <c r="O14" s="318">
        <v>153</v>
      </c>
      <c r="P14" s="247">
        <f>SUM(Q14:T14)</f>
        <v>349.33</v>
      </c>
      <c r="Q14" s="315">
        <v>86.08</v>
      </c>
      <c r="R14" s="316">
        <v>144.72</v>
      </c>
      <c r="S14" s="317">
        <v>6.45</v>
      </c>
      <c r="T14" s="318">
        <v>112.08</v>
      </c>
      <c r="U14" s="247">
        <f>SUM(V14:Y14)</f>
        <v>104.43</v>
      </c>
      <c r="V14" s="315">
        <v>50.43</v>
      </c>
      <c r="W14" s="316">
        <v>0</v>
      </c>
      <c r="X14" s="317">
        <v>0</v>
      </c>
      <c r="Y14" s="319">
        <v>54</v>
      </c>
      <c r="Z14" s="248">
        <f>SUM(AA14:AB14)</f>
        <v>57.75</v>
      </c>
      <c r="AA14" s="316">
        <v>39.4</v>
      </c>
      <c r="AB14" s="26">
        <v>18.350000000000001</v>
      </c>
      <c r="AC14" s="247">
        <f>SUM(AD14:AE14)</f>
        <v>17.75</v>
      </c>
      <c r="AD14" s="316">
        <v>15.6</v>
      </c>
      <c r="AE14" s="26">
        <v>2.15</v>
      </c>
    </row>
    <row r="15" spans="1:31" x14ac:dyDescent="0.25">
      <c r="A15" s="320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720</v>
      </c>
      <c r="G15" s="321">
        <f>SUM(H15:J15)</f>
        <v>0</v>
      </c>
      <c r="H15" s="31">
        <v>0</v>
      </c>
      <c r="I15" s="29">
        <v>0</v>
      </c>
      <c r="J15" s="31">
        <v>0</v>
      </c>
      <c r="K15" s="321">
        <f>SUM(L15:O15)</f>
        <v>126.8</v>
      </c>
      <c r="L15" s="31">
        <v>104.8</v>
      </c>
      <c r="M15" s="31">
        <v>0</v>
      </c>
      <c r="N15" s="322">
        <v>0</v>
      </c>
      <c r="O15" s="323">
        <v>22</v>
      </c>
      <c r="P15" s="321">
        <f>SUM(Q15:T15)</f>
        <v>202.38</v>
      </c>
      <c r="Q15" s="31">
        <v>168.05</v>
      </c>
      <c r="R15" s="29">
        <v>0</v>
      </c>
      <c r="S15" s="322">
        <v>0</v>
      </c>
      <c r="T15" s="323">
        <v>34.33</v>
      </c>
      <c r="U15" s="321">
        <f>SUM(V15:Y15)</f>
        <v>143.24</v>
      </c>
      <c r="V15" s="31">
        <v>119.57</v>
      </c>
      <c r="W15" s="29">
        <v>0</v>
      </c>
      <c r="X15" s="322">
        <v>0</v>
      </c>
      <c r="Y15" s="324">
        <v>23.67</v>
      </c>
      <c r="Z15" s="325">
        <f>SUM(AA15:AB15)</f>
        <v>7.39</v>
      </c>
      <c r="AA15" s="29">
        <v>6.26</v>
      </c>
      <c r="AB15" s="33">
        <v>1.1299999999999999</v>
      </c>
      <c r="AC15" s="321">
        <f>SUM(AD15:AE15)</f>
        <v>12.16</v>
      </c>
      <c r="AD15" s="29">
        <v>8</v>
      </c>
      <c r="AE15" s="33">
        <v>4.16</v>
      </c>
    </row>
    <row r="16" spans="1:31" x14ac:dyDescent="0.25">
      <c r="A16" s="326" t="s">
        <v>29</v>
      </c>
      <c r="B16" s="28"/>
      <c r="C16" s="29"/>
      <c r="D16" s="29"/>
      <c r="E16" s="29"/>
      <c r="F16" s="29"/>
      <c r="G16" s="321">
        <f>SUM(H16:J16)</f>
        <v>0</v>
      </c>
      <c r="H16" s="31"/>
      <c r="I16" s="29"/>
      <c r="J16" s="35"/>
      <c r="K16" s="321">
        <f>SUM(L16:O16)</f>
        <v>0</v>
      </c>
      <c r="L16" s="31"/>
      <c r="M16" s="35"/>
      <c r="N16" s="327"/>
      <c r="O16" s="328"/>
      <c r="P16" s="321">
        <f>SUM(Q16:T16)</f>
        <v>0</v>
      </c>
      <c r="Q16" s="31"/>
      <c r="R16" s="35"/>
      <c r="S16" s="327"/>
      <c r="T16" s="328"/>
      <c r="U16" s="321">
        <f>SUM(V16:Y16)</f>
        <v>0</v>
      </c>
      <c r="V16" s="31"/>
      <c r="W16" s="35"/>
      <c r="X16" s="327"/>
      <c r="Y16" s="329"/>
      <c r="Z16" s="325">
        <f>SUM(AA16:AB16)</f>
        <v>0</v>
      </c>
      <c r="AA16" s="29"/>
      <c r="AB16" s="33"/>
      <c r="AC16" s="321">
        <f>SUM(AD16:AE16)</f>
        <v>0</v>
      </c>
      <c r="AD16" s="29"/>
      <c r="AE16" s="33"/>
    </row>
    <row r="17" spans="1:65" x14ac:dyDescent="0.25">
      <c r="A17" s="330" t="s">
        <v>30</v>
      </c>
      <c r="B17" s="331"/>
      <c r="C17" s="332"/>
      <c r="D17" s="37"/>
      <c r="E17" s="37"/>
      <c r="F17" s="38"/>
      <c r="G17" s="39">
        <f>SUM(H17:J17)</f>
        <v>0</v>
      </c>
      <c r="H17" s="40"/>
      <c r="I17" s="41"/>
      <c r="J17" s="333"/>
      <c r="K17" s="334">
        <f>SUM(L17:O17)</f>
        <v>0</v>
      </c>
      <c r="L17" s="40"/>
      <c r="M17" s="335"/>
      <c r="N17" s="336"/>
      <c r="O17" s="333"/>
      <c r="P17" s="334">
        <f>SUM(Q17:T17)</f>
        <v>0</v>
      </c>
      <c r="Q17" s="335"/>
      <c r="R17" s="332"/>
      <c r="S17" s="336"/>
      <c r="T17" s="333"/>
      <c r="U17" s="334">
        <f>SUM(V17:Y17)</f>
        <v>0</v>
      </c>
      <c r="V17" s="335"/>
      <c r="W17" s="332"/>
      <c r="X17" s="336"/>
      <c r="Y17" s="337"/>
      <c r="Z17" s="43">
        <f>SUM(AA17:AB17)</f>
        <v>0</v>
      </c>
      <c r="AA17" s="332"/>
      <c r="AB17" s="338"/>
      <c r="AC17" s="39">
        <f>SUM(AD17:AE17)</f>
        <v>0</v>
      </c>
      <c r="AD17" s="332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339"/>
      <c r="D19" s="339"/>
      <c r="E19" s="339"/>
      <c r="F19" s="339"/>
      <c r="G19" s="46"/>
    </row>
    <row r="20" spans="1:65" ht="32.25" customHeight="1" x14ac:dyDescent="0.25">
      <c r="A20" s="340" t="s">
        <v>33</v>
      </c>
      <c r="B20" s="341" t="s">
        <v>34</v>
      </c>
      <c r="C20" s="342" t="s">
        <v>35</v>
      </c>
      <c r="D20" s="342" t="s">
        <v>36</v>
      </c>
      <c r="E20" s="342" t="s">
        <v>37</v>
      </c>
      <c r="F20" s="343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344" t="s">
        <v>40</v>
      </c>
      <c r="B22" s="345">
        <f>SUM(C22:F22)</f>
        <v>478</v>
      </c>
      <c r="C22" s="346"/>
      <c r="D22" s="346">
        <v>478</v>
      </c>
      <c r="E22" s="346"/>
      <c r="F22" s="347"/>
    </row>
    <row r="23" spans="1:65" ht="15" customHeight="1" x14ac:dyDescent="0.25">
      <c r="A23" s="344" t="s">
        <v>41</v>
      </c>
      <c r="B23" s="345">
        <f>SUM(C23:F23)</f>
        <v>478</v>
      </c>
      <c r="C23" s="346"/>
      <c r="D23" s="346">
        <v>478</v>
      </c>
      <c r="E23" s="346"/>
      <c r="F23" s="347"/>
    </row>
    <row r="24" spans="1:65" ht="15" customHeight="1" x14ac:dyDescent="0.25">
      <c r="A24" s="344" t="s">
        <v>42</v>
      </c>
      <c r="B24" s="345">
        <f>SUM(C24:F24)</f>
        <v>478</v>
      </c>
      <c r="C24" s="346"/>
      <c r="D24" s="346">
        <v>478</v>
      </c>
      <c r="E24" s="346"/>
      <c r="F24" s="347"/>
    </row>
    <row r="25" spans="1:65" ht="15" customHeight="1" x14ac:dyDescent="0.25">
      <c r="A25" s="60" t="s">
        <v>43</v>
      </c>
      <c r="B25" s="348">
        <f>SUM(C25:F25)</f>
        <v>477</v>
      </c>
      <c r="C25" s="62"/>
      <c r="D25" s="62">
        <v>477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349"/>
      <c r="D28" s="349"/>
      <c r="E28" s="349"/>
      <c r="F28" s="349"/>
      <c r="G28" s="349"/>
      <c r="H28" s="349"/>
      <c r="I28" s="350"/>
      <c r="J28" s="350"/>
      <c r="K28" s="351"/>
      <c r="L28" s="351"/>
    </row>
    <row r="29" spans="1:65" x14ac:dyDescent="0.25">
      <c r="A29" s="2227" t="s">
        <v>33</v>
      </c>
      <c r="B29" s="2228"/>
      <c r="C29" s="2231" t="s">
        <v>34</v>
      </c>
      <c r="D29" s="2233" t="s">
        <v>47</v>
      </c>
      <c r="E29" s="2234"/>
      <c r="F29" s="2234"/>
      <c r="G29" s="2235"/>
      <c r="H29" s="2236" t="s">
        <v>48</v>
      </c>
      <c r="I29" s="2237"/>
      <c r="J29" s="2237"/>
      <c r="K29" s="2237"/>
      <c r="L29" s="2237"/>
      <c r="M29" s="2238"/>
      <c r="N29" s="2239" t="s">
        <v>49</v>
      </c>
      <c r="O29" s="2240"/>
    </row>
    <row r="30" spans="1:65" ht="21" x14ac:dyDescent="0.25">
      <c r="A30" s="2229"/>
      <c r="B30" s="2230"/>
      <c r="C30" s="2232"/>
      <c r="D30" s="355" t="s">
        <v>50</v>
      </c>
      <c r="E30" s="356" t="s">
        <v>51</v>
      </c>
      <c r="F30" s="356" t="s">
        <v>52</v>
      </c>
      <c r="G30" s="357" t="s">
        <v>53</v>
      </c>
      <c r="H30" s="358" t="s">
        <v>54</v>
      </c>
      <c r="I30" s="359" t="s">
        <v>55</v>
      </c>
      <c r="J30" s="359" t="s">
        <v>56</v>
      </c>
      <c r="K30" s="359" t="s">
        <v>57</v>
      </c>
      <c r="L30" s="359" t="s">
        <v>58</v>
      </c>
      <c r="M30" s="359" t="s">
        <v>59</v>
      </c>
      <c r="N30" s="360" t="s">
        <v>60</v>
      </c>
      <c r="O30" s="360" t="s">
        <v>61</v>
      </c>
    </row>
    <row r="31" spans="1:65" ht="15" customHeight="1" x14ac:dyDescent="0.25">
      <c r="A31" s="2217" t="s">
        <v>40</v>
      </c>
      <c r="B31" s="2218"/>
      <c r="C31" s="361">
        <f>SUM(D31:G31)</f>
        <v>87</v>
      </c>
      <c r="D31" s="294">
        <v>0</v>
      </c>
      <c r="E31" s="362">
        <v>0</v>
      </c>
      <c r="F31" s="362">
        <v>22</v>
      </c>
      <c r="G31" s="363">
        <v>65</v>
      </c>
      <c r="H31" s="245">
        <v>2</v>
      </c>
      <c r="I31" s="364">
        <v>49</v>
      </c>
      <c r="J31" s="364">
        <v>30</v>
      </c>
      <c r="K31" s="364">
        <v>4</v>
      </c>
      <c r="L31" s="364">
        <v>0</v>
      </c>
      <c r="M31" s="364">
        <v>2</v>
      </c>
      <c r="N31" s="364">
        <v>35</v>
      </c>
      <c r="O31" s="364">
        <v>52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241" t="s">
        <v>41</v>
      </c>
      <c r="B32" s="2242"/>
      <c r="C32" s="361">
        <f t="shared" ref="C32:C37" si="2">SUM(D32:G32)</f>
        <v>110</v>
      </c>
      <c r="D32" s="365">
        <v>0</v>
      </c>
      <c r="E32" s="366">
        <v>1</v>
      </c>
      <c r="F32" s="366">
        <v>27</v>
      </c>
      <c r="G32" s="367">
        <v>82</v>
      </c>
      <c r="H32" s="246"/>
      <c r="I32" s="368"/>
      <c r="J32" s="368"/>
      <c r="K32" s="368"/>
      <c r="L32" s="368"/>
      <c r="M32" s="368"/>
      <c r="N32" s="364">
        <v>45</v>
      </c>
      <c r="O32" s="364">
        <v>65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241" t="s">
        <v>42</v>
      </c>
      <c r="B33" s="2242"/>
      <c r="C33" s="361">
        <f t="shared" si="2"/>
        <v>772</v>
      </c>
      <c r="D33" s="365">
        <v>0</v>
      </c>
      <c r="E33" s="366">
        <v>17</v>
      </c>
      <c r="F33" s="366">
        <v>195</v>
      </c>
      <c r="G33" s="367">
        <v>560</v>
      </c>
      <c r="H33" s="246"/>
      <c r="I33" s="368"/>
      <c r="J33" s="368"/>
      <c r="K33" s="368"/>
      <c r="L33" s="368"/>
      <c r="M33" s="368"/>
      <c r="N33" s="364">
        <v>285</v>
      </c>
      <c r="O33" s="364">
        <v>417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243" t="s">
        <v>43</v>
      </c>
      <c r="B34" s="2244"/>
      <c r="C34" s="79">
        <f t="shared" si="2"/>
        <v>75</v>
      </c>
      <c r="D34" s="370">
        <v>0</v>
      </c>
      <c r="E34" s="371">
        <v>1</v>
      </c>
      <c r="F34" s="371">
        <v>19</v>
      </c>
      <c r="G34" s="372">
        <v>55</v>
      </c>
      <c r="H34" s="284"/>
      <c r="I34" s="373"/>
      <c r="J34" s="373"/>
      <c r="K34" s="373"/>
      <c r="L34" s="373"/>
      <c r="M34" s="373"/>
      <c r="N34" s="374">
        <v>30</v>
      </c>
      <c r="O34" s="374">
        <v>45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245" t="s">
        <v>62</v>
      </c>
      <c r="B35" s="82" t="s">
        <v>63</v>
      </c>
      <c r="C35" s="250">
        <f t="shared" si="2"/>
        <v>8</v>
      </c>
      <c r="D35" s="294">
        <v>0</v>
      </c>
      <c r="E35" s="362">
        <v>0</v>
      </c>
      <c r="F35" s="362">
        <v>0</v>
      </c>
      <c r="G35" s="363">
        <v>8</v>
      </c>
      <c r="H35" s="246"/>
      <c r="I35" s="368"/>
      <c r="J35" s="368"/>
      <c r="K35" s="368"/>
      <c r="L35" s="368"/>
      <c r="M35" s="368"/>
      <c r="N35" s="364">
        <v>3</v>
      </c>
      <c r="O35" s="364">
        <v>5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369" t="s">
        <v>64</v>
      </c>
      <c r="C36" s="84">
        <f t="shared" si="2"/>
        <v>0</v>
      </c>
      <c r="D36" s="370">
        <v>0</v>
      </c>
      <c r="E36" s="371">
        <v>0</v>
      </c>
      <c r="F36" s="371">
        <v>0</v>
      </c>
      <c r="G36" s="372">
        <v>0</v>
      </c>
      <c r="H36" s="375"/>
      <c r="I36" s="86"/>
      <c r="J36" s="86"/>
      <c r="K36" s="86"/>
      <c r="L36" s="86"/>
      <c r="M36" s="86"/>
      <c r="N36" s="374"/>
      <c r="O36" s="374"/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247" t="s">
        <v>65</v>
      </c>
      <c r="B37" s="2248"/>
      <c r="C37" s="376">
        <f t="shared" si="2"/>
        <v>5</v>
      </c>
      <c r="D37" s="89">
        <v>0</v>
      </c>
      <c r="E37" s="90">
        <v>0</v>
      </c>
      <c r="F37" s="90">
        <v>1</v>
      </c>
      <c r="G37" s="91">
        <v>4</v>
      </c>
      <c r="H37" s="375"/>
      <c r="I37" s="86"/>
      <c r="J37" s="86"/>
      <c r="K37" s="86"/>
      <c r="L37" s="86"/>
      <c r="M37" s="86"/>
      <c r="N37" s="377">
        <v>1</v>
      </c>
      <c r="O37" s="377">
        <v>4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378" t="s">
        <v>66</v>
      </c>
      <c r="B38" s="379"/>
    </row>
    <row r="39" spans="1:65" ht="30" customHeight="1" x14ac:dyDescent="0.25">
      <c r="A39" s="359" t="s">
        <v>67</v>
      </c>
      <c r="B39" s="359" t="s">
        <v>68</v>
      </c>
    </row>
    <row r="40" spans="1:65" ht="15" customHeight="1" x14ac:dyDescent="0.25">
      <c r="A40" s="361" t="s">
        <v>69</v>
      </c>
      <c r="B40" s="364">
        <v>199</v>
      </c>
    </row>
    <row r="41" spans="1:65" ht="15" customHeight="1" x14ac:dyDescent="0.25">
      <c r="A41" s="361" t="s">
        <v>70</v>
      </c>
      <c r="B41" s="364">
        <v>610</v>
      </c>
    </row>
    <row r="42" spans="1:65" ht="15" customHeight="1" x14ac:dyDescent="0.25">
      <c r="A42" s="361" t="s">
        <v>71</v>
      </c>
      <c r="B42" s="364">
        <v>843</v>
      </c>
    </row>
    <row r="43" spans="1:65" ht="15" customHeight="1" x14ac:dyDescent="0.25">
      <c r="A43" s="361" t="s">
        <v>72</v>
      </c>
      <c r="B43" s="364">
        <v>0</v>
      </c>
    </row>
    <row r="44" spans="1:65" ht="15" customHeight="1" x14ac:dyDescent="0.25">
      <c r="A44" s="361" t="s">
        <v>73</v>
      </c>
      <c r="B44" s="364">
        <v>416</v>
      </c>
    </row>
    <row r="45" spans="1:65" ht="15" customHeight="1" x14ac:dyDescent="0.25">
      <c r="A45" s="361" t="s">
        <v>74</v>
      </c>
      <c r="B45" s="364">
        <v>0</v>
      </c>
    </row>
    <row r="46" spans="1:65" ht="15" customHeight="1" x14ac:dyDescent="0.25">
      <c r="A46" s="361" t="s">
        <v>75</v>
      </c>
      <c r="B46" s="364">
        <v>15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380" t="s">
        <v>77</v>
      </c>
      <c r="B48" s="374">
        <v>0</v>
      </c>
    </row>
    <row r="49" spans="1:7" s="6" customFormat="1" ht="18" customHeight="1" x14ac:dyDescent="0.2">
      <c r="A49" s="381" t="s">
        <v>78</v>
      </c>
      <c r="B49" s="64"/>
      <c r="C49" s="5"/>
      <c r="D49" s="382"/>
      <c r="E49" s="382"/>
    </row>
    <row r="50" spans="1:7" ht="31.5" x14ac:dyDescent="0.25">
      <c r="A50" s="359" t="s">
        <v>33</v>
      </c>
      <c r="B50" s="359" t="s">
        <v>34</v>
      </c>
      <c r="C50" s="359" t="s">
        <v>79</v>
      </c>
      <c r="D50" s="359" t="s">
        <v>80</v>
      </c>
      <c r="E50" s="359" t="s">
        <v>81</v>
      </c>
    </row>
    <row r="51" spans="1:7" x14ac:dyDescent="0.25">
      <c r="A51" s="361" t="s">
        <v>82</v>
      </c>
      <c r="B51" s="383">
        <f>SUM(C51:E51)</f>
        <v>930</v>
      </c>
      <c r="C51" s="384">
        <v>930</v>
      </c>
      <c r="D51" s="384">
        <v>0</v>
      </c>
      <c r="E51" s="384">
        <v>0</v>
      </c>
    </row>
    <row r="52" spans="1:7" x14ac:dyDescent="0.25">
      <c r="A52" s="361" t="s">
        <v>83</v>
      </c>
      <c r="B52" s="383">
        <f>SUM(C52:E52)</f>
        <v>772</v>
      </c>
      <c r="C52" s="384">
        <v>772</v>
      </c>
      <c r="D52" s="384">
        <v>0</v>
      </c>
      <c r="E52" s="384">
        <v>0</v>
      </c>
    </row>
    <row r="53" spans="1:7" x14ac:dyDescent="0.25">
      <c r="A53" s="380" t="s">
        <v>84</v>
      </c>
      <c r="B53" s="385">
        <f>SUM(C53:E53)</f>
        <v>158</v>
      </c>
      <c r="C53" s="386">
        <v>158</v>
      </c>
      <c r="D53" s="386">
        <v>0</v>
      </c>
      <c r="E53" s="386">
        <v>0</v>
      </c>
    </row>
    <row r="54" spans="1:7" ht="18" customHeight="1" x14ac:dyDescent="0.25">
      <c r="A54" s="387" t="s">
        <v>85</v>
      </c>
      <c r="B54" s="101"/>
    </row>
    <row r="55" spans="1:7" s="6" customFormat="1" ht="18" customHeight="1" x14ac:dyDescent="0.2">
      <c r="A55" s="387" t="s">
        <v>86</v>
      </c>
      <c r="B55" s="102"/>
      <c r="C55" s="103"/>
      <c r="D55" s="103"/>
      <c r="E55" s="388"/>
      <c r="F55" s="388"/>
    </row>
    <row r="56" spans="1:7" ht="31.5" x14ac:dyDescent="0.25">
      <c r="A56" s="389" t="s">
        <v>87</v>
      </c>
      <c r="B56" s="389" t="s">
        <v>34</v>
      </c>
      <c r="C56" s="355" t="s">
        <v>88</v>
      </c>
      <c r="D56" s="390" t="s">
        <v>89</v>
      </c>
      <c r="E56" s="357" t="s">
        <v>90</v>
      </c>
      <c r="F56" s="358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391"/>
    </row>
    <row r="58" spans="1:7" x14ac:dyDescent="0.25">
      <c r="A58" s="392" t="s">
        <v>92</v>
      </c>
      <c r="B58" s="393">
        <f>SUM(C58:E58)</f>
        <v>0</v>
      </c>
      <c r="C58" s="394"/>
      <c r="D58" s="395"/>
      <c r="E58" s="396"/>
      <c r="F58" s="391"/>
    </row>
    <row r="59" spans="1:7" x14ac:dyDescent="0.25">
      <c r="A59" s="111" t="s">
        <v>93</v>
      </c>
      <c r="B59" s="112">
        <f>SUM(C59:E59)</f>
        <v>0</v>
      </c>
      <c r="C59" s="397"/>
      <c r="D59" s="398"/>
      <c r="E59" s="399"/>
      <c r="F59" s="285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260" t="s">
        <v>95</v>
      </c>
      <c r="B61" s="2261" t="s">
        <v>96</v>
      </c>
      <c r="C61" s="2261"/>
      <c r="D61" s="2262"/>
      <c r="E61" s="2251" t="s">
        <v>97</v>
      </c>
      <c r="F61" s="2253" t="s">
        <v>98</v>
      </c>
      <c r="G61" s="2253" t="s">
        <v>99</v>
      </c>
    </row>
    <row r="62" spans="1:7" ht="29.25" customHeight="1" x14ac:dyDescent="0.25">
      <c r="A62" s="2260"/>
      <c r="B62" s="114" t="s">
        <v>100</v>
      </c>
      <c r="C62" s="115" t="s">
        <v>60</v>
      </c>
      <c r="D62" s="116" t="s">
        <v>61</v>
      </c>
      <c r="E62" s="2252"/>
      <c r="F62" s="2253"/>
      <c r="G62" s="225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400" t="s">
        <v>102</v>
      </c>
      <c r="B64" s="401">
        <f t="shared" ref="B64:B68" si="6">SUM(C64:D64)</f>
        <v>0</v>
      </c>
      <c r="C64" s="402"/>
      <c r="D64" s="403"/>
      <c r="E64" s="404"/>
      <c r="F64" s="405"/>
      <c r="G64" s="406"/>
    </row>
    <row r="65" spans="1:46" x14ac:dyDescent="0.25">
      <c r="A65" s="400" t="s">
        <v>103</v>
      </c>
      <c r="B65" s="401">
        <f>SUM(C65:D65)</f>
        <v>0</v>
      </c>
      <c r="C65" s="402"/>
      <c r="D65" s="403"/>
      <c r="E65" s="404"/>
      <c r="F65" s="405"/>
      <c r="G65" s="406"/>
    </row>
    <row r="66" spans="1:46" x14ac:dyDescent="0.25">
      <c r="A66" s="400" t="s">
        <v>104</v>
      </c>
      <c r="B66" s="401">
        <f t="shared" si="6"/>
        <v>0</v>
      </c>
      <c r="C66" s="402"/>
      <c r="D66" s="403"/>
      <c r="E66" s="404"/>
      <c r="F66" s="405"/>
      <c r="G66" s="406"/>
    </row>
    <row r="67" spans="1:46" x14ac:dyDescent="0.25">
      <c r="A67" s="400" t="s">
        <v>105</v>
      </c>
      <c r="B67" s="401">
        <f t="shared" si="6"/>
        <v>0</v>
      </c>
      <c r="C67" s="402"/>
      <c r="D67" s="403"/>
      <c r="E67" s="404"/>
      <c r="F67" s="405"/>
      <c r="G67" s="406"/>
    </row>
    <row r="68" spans="1:46" x14ac:dyDescent="0.25">
      <c r="A68" s="407" t="s">
        <v>106</v>
      </c>
      <c r="B68" s="408">
        <f t="shared" si="6"/>
        <v>0</v>
      </c>
      <c r="C68" s="409"/>
      <c r="D68" s="286"/>
      <c r="E68" s="291"/>
      <c r="F68" s="410"/>
      <c r="G68" s="287"/>
    </row>
    <row r="69" spans="1:46" x14ac:dyDescent="0.25">
      <c r="A69" s="411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412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391"/>
      <c r="I72" s="268"/>
      <c r="AT72" s="6"/>
    </row>
    <row r="73" spans="1:46" x14ac:dyDescent="0.25">
      <c r="A73" s="400" t="s">
        <v>114</v>
      </c>
      <c r="B73" s="402"/>
      <c r="C73" s="414"/>
      <c r="D73" s="415"/>
      <c r="E73" s="415"/>
      <c r="F73" s="415"/>
      <c r="G73" s="416"/>
      <c r="H73" s="391"/>
      <c r="I73" s="417"/>
    </row>
    <row r="74" spans="1:46" x14ac:dyDescent="0.25">
      <c r="A74" s="400" t="s">
        <v>115</v>
      </c>
      <c r="B74" s="402"/>
      <c r="C74" s="414"/>
      <c r="D74" s="415"/>
      <c r="E74" s="415"/>
      <c r="F74" s="415"/>
      <c r="G74" s="416"/>
      <c r="H74" s="391"/>
      <c r="I74" s="417"/>
    </row>
    <row r="75" spans="1:46" x14ac:dyDescent="0.25">
      <c r="A75" s="400" t="s">
        <v>116</v>
      </c>
      <c r="B75" s="402"/>
      <c r="C75" s="414"/>
      <c r="D75" s="415"/>
      <c r="E75" s="415"/>
      <c r="F75" s="415"/>
      <c r="G75" s="416"/>
      <c r="H75" s="391"/>
      <c r="I75" s="417"/>
    </row>
    <row r="76" spans="1:46" x14ac:dyDescent="0.25">
      <c r="A76" s="407" t="s">
        <v>117</v>
      </c>
      <c r="B76" s="409"/>
      <c r="C76" s="418"/>
      <c r="D76" s="419"/>
      <c r="E76" s="419"/>
      <c r="F76" s="419"/>
      <c r="G76" s="420"/>
      <c r="H76" s="285"/>
      <c r="I76" s="421"/>
    </row>
    <row r="77" spans="1:46" s="6" customFormat="1" ht="18" customHeight="1" x14ac:dyDescent="0.2">
      <c r="A77" s="2254" t="s">
        <v>118</v>
      </c>
      <c r="B77" s="2255"/>
      <c r="C77" s="2255"/>
      <c r="D77" s="2256"/>
      <c r="E77" s="2257"/>
      <c r="F77" s="422"/>
      <c r="G77" s="422"/>
      <c r="H77" s="422"/>
      <c r="I77" s="422"/>
    </row>
    <row r="78" spans="1:46" s="6" customFormat="1" ht="18" customHeight="1" x14ac:dyDescent="0.2">
      <c r="A78" s="2227" t="s">
        <v>119</v>
      </c>
      <c r="B78" s="2258" t="s">
        <v>120</v>
      </c>
      <c r="C78" s="2227" t="s">
        <v>34</v>
      </c>
      <c r="D78" s="2259" t="s">
        <v>47</v>
      </c>
      <c r="E78" s="2259"/>
      <c r="F78" s="2259"/>
      <c r="G78" s="2259"/>
      <c r="H78" s="2259"/>
      <c r="I78" s="2259"/>
    </row>
    <row r="79" spans="1:46" ht="24.75" customHeight="1" x14ac:dyDescent="0.25">
      <c r="A79" s="2229"/>
      <c r="B79" s="2258"/>
      <c r="C79" s="2229"/>
      <c r="D79" s="423" t="s">
        <v>121</v>
      </c>
      <c r="E79" s="424" t="s">
        <v>122</v>
      </c>
      <c r="F79" s="425" t="s">
        <v>123</v>
      </c>
      <c r="G79" s="425" t="s">
        <v>124</v>
      </c>
      <c r="H79" s="425" t="s">
        <v>125</v>
      </c>
      <c r="I79" s="426" t="s">
        <v>51</v>
      </c>
    </row>
    <row r="80" spans="1:46" x14ac:dyDescent="0.25">
      <c r="A80" s="2263" t="s">
        <v>126</v>
      </c>
      <c r="B80" s="2264"/>
      <c r="C80" s="427">
        <f>SUM(D80:I80)</f>
        <v>144</v>
      </c>
      <c r="D80" s="428">
        <v>18</v>
      </c>
      <c r="E80" s="429">
        <v>10</v>
      </c>
      <c r="F80" s="429">
        <v>30</v>
      </c>
      <c r="G80" s="429">
        <v>41</v>
      </c>
      <c r="H80" s="429">
        <v>26</v>
      </c>
      <c r="I80" s="430">
        <v>19</v>
      </c>
    </row>
    <row r="81" spans="1:55" ht="24.95" customHeight="1" x14ac:dyDescent="0.25">
      <c r="A81" s="2265" t="s">
        <v>127</v>
      </c>
      <c r="B81" s="269" t="s">
        <v>128</v>
      </c>
      <c r="C81" s="270">
        <f>SUM(D81:I81)</f>
        <v>36</v>
      </c>
      <c r="D81" s="294">
        <v>17</v>
      </c>
      <c r="E81" s="362">
        <v>8</v>
      </c>
      <c r="F81" s="362">
        <v>11</v>
      </c>
      <c r="G81" s="362"/>
      <c r="H81" s="362"/>
      <c r="I81" s="431"/>
    </row>
    <row r="82" spans="1:55" ht="24.95" customHeight="1" x14ac:dyDescent="0.25">
      <c r="A82" s="2266"/>
      <c r="B82" s="147" t="s">
        <v>129</v>
      </c>
      <c r="C82" s="148">
        <f>SUM(D82:I82)</f>
        <v>3</v>
      </c>
      <c r="D82" s="149">
        <v>3</v>
      </c>
      <c r="E82" s="150">
        <v>0</v>
      </c>
      <c r="F82" s="150">
        <v>0</v>
      </c>
      <c r="G82" s="150"/>
      <c r="H82" s="150"/>
      <c r="I82" s="151"/>
    </row>
    <row r="83" spans="1:55" ht="24.95" customHeight="1" x14ac:dyDescent="0.25">
      <c r="A83" s="2265" t="s">
        <v>130</v>
      </c>
      <c r="B83" s="269" t="s">
        <v>128</v>
      </c>
      <c r="C83" s="270">
        <f>SUM(D83:I83)</f>
        <v>70</v>
      </c>
      <c r="D83" s="271">
        <v>32</v>
      </c>
      <c r="E83" s="272">
        <v>22</v>
      </c>
      <c r="F83" s="272">
        <v>16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94</v>
      </c>
      <c r="D84" s="432">
        <v>77</v>
      </c>
      <c r="E84" s="433">
        <v>16</v>
      </c>
      <c r="F84" s="433">
        <v>1</v>
      </c>
      <c r="G84" s="433"/>
      <c r="H84" s="433"/>
      <c r="I84" s="288"/>
    </row>
    <row r="85" spans="1:55" s="6" customFormat="1" ht="18" customHeight="1" x14ac:dyDescent="0.2">
      <c r="A85" s="387" t="s">
        <v>131</v>
      </c>
      <c r="B85" s="382"/>
      <c r="C85" s="382"/>
      <c r="D85" s="434"/>
      <c r="E85" s="434"/>
      <c r="F85" s="434"/>
      <c r="G85" s="434"/>
      <c r="H85" s="435"/>
      <c r="I85" s="435"/>
    </row>
    <row r="86" spans="1:55" ht="15" customHeight="1" x14ac:dyDescent="0.25">
      <c r="A86" s="2228" t="s">
        <v>132</v>
      </c>
      <c r="B86" s="2249" t="s">
        <v>133</v>
      </c>
      <c r="C86" s="2228"/>
      <c r="D86" s="2249" t="s">
        <v>134</v>
      </c>
      <c r="E86" s="2228"/>
      <c r="F86" s="2233" t="s">
        <v>135</v>
      </c>
      <c r="G86" s="2234"/>
      <c r="H86" s="2234"/>
      <c r="I86" s="2268"/>
      <c r="J86" s="2233" t="s">
        <v>136</v>
      </c>
      <c r="K86" s="2234"/>
      <c r="L86" s="2234"/>
      <c r="M86" s="2268"/>
      <c r="N86" s="2233" t="s">
        <v>137</v>
      </c>
      <c r="O86" s="2234"/>
      <c r="P86" s="2234"/>
      <c r="Q86" s="2268"/>
    </row>
    <row r="87" spans="1:55" ht="15" customHeight="1" x14ac:dyDescent="0.25">
      <c r="A87" s="2267"/>
      <c r="B87" s="2250"/>
      <c r="C87" s="2230"/>
      <c r="D87" s="2250"/>
      <c r="E87" s="2230"/>
      <c r="F87" s="2233" t="s">
        <v>138</v>
      </c>
      <c r="G87" s="2268"/>
      <c r="H87" s="2233" t="s">
        <v>139</v>
      </c>
      <c r="I87" s="2268"/>
      <c r="J87" s="2233" t="s">
        <v>138</v>
      </c>
      <c r="K87" s="2268"/>
      <c r="L87" s="2233" t="s">
        <v>139</v>
      </c>
      <c r="M87" s="2268"/>
      <c r="N87" s="2233" t="s">
        <v>138</v>
      </c>
      <c r="O87" s="2268"/>
      <c r="P87" s="2233" t="s">
        <v>139</v>
      </c>
      <c r="Q87" s="2268"/>
    </row>
    <row r="88" spans="1:55" ht="27.75" customHeight="1" x14ac:dyDescent="0.25">
      <c r="A88" s="2230"/>
      <c r="B88" s="355" t="s">
        <v>50</v>
      </c>
      <c r="C88" s="353" t="s">
        <v>140</v>
      </c>
      <c r="D88" s="355" t="s">
        <v>50</v>
      </c>
      <c r="E88" s="353" t="s">
        <v>140</v>
      </c>
      <c r="F88" s="355" t="s">
        <v>50</v>
      </c>
      <c r="G88" s="353" t="s">
        <v>140</v>
      </c>
      <c r="H88" s="355" t="s">
        <v>50</v>
      </c>
      <c r="I88" s="436" t="s">
        <v>140</v>
      </c>
      <c r="J88" s="355" t="s">
        <v>50</v>
      </c>
      <c r="K88" s="353" t="s">
        <v>140</v>
      </c>
      <c r="L88" s="355" t="s">
        <v>50</v>
      </c>
      <c r="M88" s="436" t="s">
        <v>140</v>
      </c>
      <c r="N88" s="355" t="s">
        <v>50</v>
      </c>
      <c r="O88" s="353" t="s">
        <v>140</v>
      </c>
      <c r="P88" s="355" t="s">
        <v>50</v>
      </c>
      <c r="Q88" s="436" t="s">
        <v>140</v>
      </c>
    </row>
    <row r="89" spans="1:55" x14ac:dyDescent="0.25">
      <c r="A89" s="274" t="s">
        <v>141</v>
      </c>
      <c r="B89" s="294">
        <v>11</v>
      </c>
      <c r="C89" s="431">
        <v>4</v>
      </c>
      <c r="D89" s="294">
        <v>50</v>
      </c>
      <c r="E89" s="431">
        <v>138</v>
      </c>
      <c r="F89" s="295">
        <v>37</v>
      </c>
      <c r="G89" s="391">
        <v>76</v>
      </c>
      <c r="H89" s="295">
        <v>2</v>
      </c>
      <c r="I89" s="391">
        <v>6</v>
      </c>
      <c r="J89" s="295">
        <v>16</v>
      </c>
      <c r="K89" s="391">
        <v>70</v>
      </c>
      <c r="L89" s="295">
        <v>1</v>
      </c>
      <c r="M89" s="391">
        <v>2</v>
      </c>
      <c r="N89" s="295"/>
      <c r="O89" s="391"/>
      <c r="P89" s="295"/>
      <c r="Q89" s="391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37" t="s">
        <v>142</v>
      </c>
      <c r="B90" s="438"/>
      <c r="C90" s="439"/>
      <c r="D90" s="438"/>
      <c r="E90" s="439"/>
      <c r="F90" s="440"/>
      <c r="G90" s="441"/>
      <c r="H90" s="440"/>
      <c r="I90" s="441"/>
      <c r="J90" s="440"/>
      <c r="K90" s="441"/>
      <c r="L90" s="440"/>
      <c r="M90" s="441"/>
      <c r="N90" s="440"/>
      <c r="O90" s="441"/>
      <c r="P90" s="440"/>
      <c r="Q90" s="441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37" t="s">
        <v>143</v>
      </c>
      <c r="B91" s="438"/>
      <c r="C91" s="439"/>
      <c r="D91" s="438"/>
      <c r="E91" s="439">
        <v>4</v>
      </c>
      <c r="F91" s="440"/>
      <c r="G91" s="441">
        <v>5</v>
      </c>
      <c r="H91" s="440"/>
      <c r="I91" s="441">
        <v>1</v>
      </c>
      <c r="J91" s="440"/>
      <c r="K91" s="441"/>
      <c r="L91" s="440"/>
      <c r="M91" s="441"/>
      <c r="N91" s="440"/>
      <c r="O91" s="441"/>
      <c r="P91" s="440"/>
      <c r="Q91" s="441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37" t="s">
        <v>144</v>
      </c>
      <c r="B92" s="438"/>
      <c r="C92" s="439"/>
      <c r="D92" s="438"/>
      <c r="E92" s="439"/>
      <c r="F92" s="440"/>
      <c r="G92" s="441"/>
      <c r="H92" s="440"/>
      <c r="I92" s="441"/>
      <c r="J92" s="440"/>
      <c r="K92" s="441"/>
      <c r="L92" s="440"/>
      <c r="M92" s="441"/>
      <c r="N92" s="440"/>
      <c r="O92" s="441"/>
      <c r="P92" s="440"/>
      <c r="Q92" s="441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37" t="s">
        <v>145</v>
      </c>
      <c r="B93" s="438">
        <v>1</v>
      </c>
      <c r="C93" s="439">
        <v>4</v>
      </c>
      <c r="D93" s="438">
        <v>9</v>
      </c>
      <c r="E93" s="439">
        <v>84</v>
      </c>
      <c r="F93" s="440">
        <v>8</v>
      </c>
      <c r="G93" s="441">
        <v>76</v>
      </c>
      <c r="H93" s="440"/>
      <c r="I93" s="441">
        <v>5</v>
      </c>
      <c r="J93" s="440">
        <v>1</v>
      </c>
      <c r="K93" s="441">
        <v>11</v>
      </c>
      <c r="L93" s="440"/>
      <c r="M93" s="441"/>
      <c r="N93" s="440"/>
      <c r="O93" s="441">
        <v>2</v>
      </c>
      <c r="P93" s="440"/>
      <c r="Q93" s="441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37" t="s">
        <v>146</v>
      </c>
      <c r="B94" s="438"/>
      <c r="C94" s="439"/>
      <c r="D94" s="438"/>
      <c r="E94" s="439"/>
      <c r="F94" s="440"/>
      <c r="G94" s="441"/>
      <c r="H94" s="440"/>
      <c r="I94" s="441"/>
      <c r="J94" s="440"/>
      <c r="K94" s="441"/>
      <c r="L94" s="440"/>
      <c r="M94" s="441"/>
      <c r="N94" s="440"/>
      <c r="O94" s="441"/>
      <c r="P94" s="440"/>
      <c r="Q94" s="441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37" t="s">
        <v>147</v>
      </c>
      <c r="B95" s="438"/>
      <c r="C95" s="439"/>
      <c r="D95" s="438">
        <v>28</v>
      </c>
      <c r="E95" s="439">
        <v>4</v>
      </c>
      <c r="F95" s="440">
        <v>7</v>
      </c>
      <c r="G95" s="441">
        <v>3</v>
      </c>
      <c r="H95" s="440"/>
      <c r="I95" s="441"/>
      <c r="J95" s="440">
        <v>22</v>
      </c>
      <c r="K95" s="441">
        <v>1</v>
      </c>
      <c r="L95" s="440">
        <v>1</v>
      </c>
      <c r="M95" s="441"/>
      <c r="N95" s="440"/>
      <c r="O95" s="441"/>
      <c r="P95" s="440"/>
      <c r="Q95" s="441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37" t="s">
        <v>148</v>
      </c>
      <c r="B96" s="438"/>
      <c r="C96" s="439"/>
      <c r="D96" s="438"/>
      <c r="E96" s="439">
        <v>314</v>
      </c>
      <c r="F96" s="440"/>
      <c r="G96" s="441">
        <v>133</v>
      </c>
      <c r="H96" s="440"/>
      <c r="I96" s="441">
        <v>2</v>
      </c>
      <c r="J96" s="440"/>
      <c r="K96" s="441">
        <v>24</v>
      </c>
      <c r="L96" s="440"/>
      <c r="M96" s="441"/>
      <c r="N96" s="440"/>
      <c r="O96" s="441">
        <v>160</v>
      </c>
      <c r="P96" s="440"/>
      <c r="Q96" s="441">
        <v>1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37" t="s">
        <v>149</v>
      </c>
      <c r="B97" s="438"/>
      <c r="C97" s="439">
        <v>1</v>
      </c>
      <c r="D97" s="438"/>
      <c r="E97" s="439">
        <v>56</v>
      </c>
      <c r="F97" s="440"/>
      <c r="G97" s="441">
        <v>8</v>
      </c>
      <c r="H97" s="440"/>
      <c r="I97" s="441"/>
      <c r="J97" s="440"/>
      <c r="K97" s="441">
        <v>48</v>
      </c>
      <c r="L97" s="440"/>
      <c r="M97" s="441"/>
      <c r="N97" s="440"/>
      <c r="O97" s="441"/>
      <c r="P97" s="440"/>
      <c r="Q97" s="441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37" t="s">
        <v>150</v>
      </c>
      <c r="B98" s="438"/>
      <c r="C98" s="439"/>
      <c r="D98" s="438"/>
      <c r="E98" s="439">
        <v>55</v>
      </c>
      <c r="F98" s="440"/>
      <c r="G98" s="441">
        <v>40</v>
      </c>
      <c r="H98" s="440"/>
      <c r="I98" s="441">
        <v>4</v>
      </c>
      <c r="J98" s="440"/>
      <c r="K98" s="441">
        <v>22</v>
      </c>
      <c r="L98" s="440"/>
      <c r="M98" s="441">
        <v>3</v>
      </c>
      <c r="N98" s="440"/>
      <c r="O98" s="441"/>
      <c r="P98" s="440"/>
      <c r="Q98" s="441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37" t="s">
        <v>151</v>
      </c>
      <c r="B99" s="438"/>
      <c r="C99" s="439">
        <v>2</v>
      </c>
      <c r="D99" s="438"/>
      <c r="E99" s="439">
        <v>13</v>
      </c>
      <c r="F99" s="440"/>
      <c r="G99" s="441">
        <v>8</v>
      </c>
      <c r="H99" s="440"/>
      <c r="I99" s="441">
        <v>2</v>
      </c>
      <c r="J99" s="440"/>
      <c r="K99" s="441">
        <v>7</v>
      </c>
      <c r="L99" s="440"/>
      <c r="M99" s="441">
        <v>1</v>
      </c>
      <c r="N99" s="440"/>
      <c r="O99" s="441">
        <v>1</v>
      </c>
      <c r="P99" s="440"/>
      <c r="Q99" s="441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37" t="s">
        <v>152</v>
      </c>
      <c r="B100" s="438"/>
      <c r="C100" s="439"/>
      <c r="D100" s="438"/>
      <c r="E100" s="439"/>
      <c r="F100" s="440"/>
      <c r="G100" s="441"/>
      <c r="H100" s="440"/>
      <c r="I100" s="441"/>
      <c r="J100" s="440"/>
      <c r="K100" s="441"/>
      <c r="L100" s="440"/>
      <c r="M100" s="441"/>
      <c r="N100" s="440"/>
      <c r="O100" s="441"/>
      <c r="P100" s="440"/>
      <c r="Q100" s="441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37" t="s">
        <v>153</v>
      </c>
      <c r="B101" s="438"/>
      <c r="C101" s="439"/>
      <c r="D101" s="438"/>
      <c r="E101" s="439"/>
      <c r="F101" s="440"/>
      <c r="G101" s="441"/>
      <c r="H101" s="440"/>
      <c r="I101" s="441"/>
      <c r="J101" s="440"/>
      <c r="K101" s="441"/>
      <c r="L101" s="440"/>
      <c r="M101" s="441"/>
      <c r="N101" s="440"/>
      <c r="O101" s="441"/>
      <c r="P101" s="440"/>
      <c r="Q101" s="441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442" t="s">
        <v>34</v>
      </c>
      <c r="B102" s="443">
        <f t="shared" ref="B102:I102" si="11">SUM(B89:B101)</f>
        <v>12</v>
      </c>
      <c r="C102" s="444">
        <f t="shared" si="11"/>
        <v>11</v>
      </c>
      <c r="D102" s="443">
        <f t="shared" si="11"/>
        <v>87</v>
      </c>
      <c r="E102" s="444">
        <f t="shared" si="11"/>
        <v>668</v>
      </c>
      <c r="F102" s="443">
        <f t="shared" si="11"/>
        <v>52</v>
      </c>
      <c r="G102" s="444">
        <f t="shared" si="11"/>
        <v>349</v>
      </c>
      <c r="H102" s="443">
        <f t="shared" si="11"/>
        <v>2</v>
      </c>
      <c r="I102" s="445">
        <f t="shared" si="11"/>
        <v>20</v>
      </c>
      <c r="J102" s="443">
        <f>SUM(J89:J101)</f>
        <v>39</v>
      </c>
      <c r="K102" s="444">
        <f t="shared" ref="K102:M102" si="12">SUM(K89:K101)</f>
        <v>183</v>
      </c>
      <c r="L102" s="443">
        <f t="shared" si="12"/>
        <v>2</v>
      </c>
      <c r="M102" s="445">
        <f t="shared" si="12"/>
        <v>6</v>
      </c>
      <c r="N102" s="443">
        <f>SUM(N89:N101)</f>
        <v>0</v>
      </c>
      <c r="O102" s="444">
        <f t="shared" ref="O102:Q102" si="13">SUM(O89:O101)</f>
        <v>163</v>
      </c>
      <c r="P102" s="443">
        <f t="shared" si="13"/>
        <v>0</v>
      </c>
      <c r="Q102" s="445">
        <f t="shared" si="13"/>
        <v>1</v>
      </c>
    </row>
    <row r="103" spans="1:55" s="6" customFormat="1" ht="18" customHeight="1" x14ac:dyDescent="0.2">
      <c r="A103" s="2269" t="s">
        <v>154</v>
      </c>
      <c r="B103" s="2269"/>
      <c r="C103" s="2269"/>
      <c r="D103" s="2269"/>
      <c r="E103" s="2269"/>
      <c r="F103" s="2269"/>
      <c r="G103" s="2269"/>
    </row>
    <row r="104" spans="1:55" x14ac:dyDescent="0.25">
      <c r="A104" s="2270" t="s">
        <v>155</v>
      </c>
      <c r="B104" s="2233" t="s">
        <v>156</v>
      </c>
      <c r="C104" s="2234"/>
      <c r="D104" s="2234"/>
      <c r="E104" s="2234"/>
      <c r="F104" s="2234"/>
      <c r="G104" s="2268"/>
    </row>
    <row r="105" spans="1:55" x14ac:dyDescent="0.25">
      <c r="A105" s="2271"/>
      <c r="B105" s="389" t="s">
        <v>157</v>
      </c>
      <c r="C105" s="355" t="s">
        <v>50</v>
      </c>
      <c r="D105" s="354" t="s">
        <v>140</v>
      </c>
      <c r="E105" s="390" t="s">
        <v>20</v>
      </c>
      <c r="F105" s="436" t="s">
        <v>21</v>
      </c>
      <c r="G105" s="436" t="s">
        <v>22</v>
      </c>
    </row>
    <row r="106" spans="1:55" x14ac:dyDescent="0.25">
      <c r="A106" s="274" t="s">
        <v>158</v>
      </c>
      <c r="B106" s="250">
        <f t="shared" ref="B106:B113" si="14">SUM(C106+D106)</f>
        <v>9</v>
      </c>
      <c r="C106" s="295">
        <v>1</v>
      </c>
      <c r="D106" s="446">
        <v>8</v>
      </c>
      <c r="E106" s="447">
        <v>7</v>
      </c>
      <c r="F106" s="296">
        <v>2</v>
      </c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448" t="s">
        <v>159</v>
      </c>
      <c r="B107" s="449">
        <f t="shared" si="14"/>
        <v>18</v>
      </c>
      <c r="C107" s="440">
        <v>3</v>
      </c>
      <c r="D107" s="450">
        <v>15</v>
      </c>
      <c r="E107" s="451">
        <v>12</v>
      </c>
      <c r="F107" s="452">
        <v>6</v>
      </c>
      <c r="G107" s="452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37" t="s">
        <v>160</v>
      </c>
      <c r="B108" s="449">
        <f t="shared" si="14"/>
        <v>0</v>
      </c>
      <c r="C108" s="440"/>
      <c r="D108" s="450"/>
      <c r="E108" s="451"/>
      <c r="F108" s="452"/>
      <c r="G108" s="452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37" t="s">
        <v>161</v>
      </c>
      <c r="B109" s="449">
        <f t="shared" si="14"/>
        <v>0</v>
      </c>
      <c r="C109" s="440"/>
      <c r="D109" s="450"/>
      <c r="E109" s="451"/>
      <c r="F109" s="452"/>
      <c r="G109" s="452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37" t="s">
        <v>162</v>
      </c>
      <c r="B110" s="449">
        <f t="shared" si="14"/>
        <v>4</v>
      </c>
      <c r="C110" s="440"/>
      <c r="D110" s="450">
        <v>4</v>
      </c>
      <c r="E110" s="451">
        <v>4</v>
      </c>
      <c r="F110" s="452"/>
      <c r="G110" s="452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37" t="s">
        <v>163</v>
      </c>
      <c r="B111" s="449">
        <f t="shared" si="14"/>
        <v>0</v>
      </c>
      <c r="C111" s="440"/>
      <c r="D111" s="450"/>
      <c r="E111" s="451"/>
      <c r="F111" s="452"/>
      <c r="G111" s="452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448" t="s">
        <v>164</v>
      </c>
      <c r="B112" s="449">
        <f t="shared" si="14"/>
        <v>0</v>
      </c>
      <c r="C112" s="440"/>
      <c r="D112" s="450"/>
      <c r="E112" s="451"/>
      <c r="F112" s="452"/>
      <c r="G112" s="452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40"/>
      <c r="D113" s="450"/>
      <c r="E113" s="451"/>
      <c r="F113" s="453"/>
      <c r="G113" s="453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454" t="s">
        <v>34</v>
      </c>
      <c r="B114" s="376">
        <f t="shared" ref="B114:G114" si="18">SUM(B106:B113)</f>
        <v>31</v>
      </c>
      <c r="C114" s="455">
        <f t="shared" si="18"/>
        <v>4</v>
      </c>
      <c r="D114" s="456">
        <f t="shared" si="18"/>
        <v>27</v>
      </c>
      <c r="E114" s="457">
        <f t="shared" si="18"/>
        <v>23</v>
      </c>
      <c r="F114" s="458">
        <f t="shared" si="18"/>
        <v>8</v>
      </c>
      <c r="G114" s="458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272" t="s">
        <v>49</v>
      </c>
      <c r="B116" s="2272" t="s">
        <v>167</v>
      </c>
      <c r="C116" s="2274" t="s">
        <v>47</v>
      </c>
      <c r="D116" s="2275"/>
      <c r="E116" s="2276"/>
      <c r="F116" s="2277" t="s">
        <v>168</v>
      </c>
      <c r="G116" s="2278"/>
    </row>
    <row r="117" spans="1:56" ht="21" x14ac:dyDescent="0.25">
      <c r="A117" s="2273"/>
      <c r="B117" s="2273"/>
      <c r="C117" s="460" t="s">
        <v>169</v>
      </c>
      <c r="D117" s="461" t="s">
        <v>170</v>
      </c>
      <c r="E117" s="462" t="s">
        <v>171</v>
      </c>
      <c r="F117" s="463" t="s">
        <v>172</v>
      </c>
      <c r="G117" s="464" t="s">
        <v>173</v>
      </c>
    </row>
    <row r="118" spans="1:56" x14ac:dyDescent="0.25">
      <c r="A118" s="275" t="s">
        <v>174</v>
      </c>
      <c r="B118" s="276">
        <f>SUM(C118:E118)</f>
        <v>28</v>
      </c>
      <c r="C118" s="255"/>
      <c r="D118" s="277">
        <v>24</v>
      </c>
      <c r="E118" s="262">
        <v>4</v>
      </c>
      <c r="F118" s="278">
        <v>0</v>
      </c>
      <c r="G118" s="465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466" t="s">
        <v>175</v>
      </c>
      <c r="B119" s="467">
        <f>SUM(C119:E119)</f>
        <v>0</v>
      </c>
      <c r="C119" s="397"/>
      <c r="D119" s="468"/>
      <c r="E119" s="291"/>
      <c r="F119" s="469"/>
      <c r="G119" s="470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341" t="s">
        <v>132</v>
      </c>
      <c r="B121" s="471" t="s">
        <v>6</v>
      </c>
      <c r="C121" s="472" t="s">
        <v>177</v>
      </c>
      <c r="D121" s="473" t="s">
        <v>178</v>
      </c>
      <c r="E121" s="474" t="s">
        <v>179</v>
      </c>
      <c r="F121" s="472" t="s">
        <v>180</v>
      </c>
      <c r="G121" s="473" t="s">
        <v>181</v>
      </c>
      <c r="H121" s="474" t="s">
        <v>182</v>
      </c>
      <c r="I121" s="199"/>
    </row>
    <row r="122" spans="1:56" x14ac:dyDescent="0.25">
      <c r="A122" s="359" t="s">
        <v>34</v>
      </c>
      <c r="B122" s="475">
        <f>SUM(B123:B124)</f>
        <v>1</v>
      </c>
      <c r="C122" s="476">
        <f t="shared" ref="C122:H122" si="19">SUM(C123:C124)</f>
        <v>55</v>
      </c>
      <c r="D122" s="477">
        <f t="shared" si="19"/>
        <v>0</v>
      </c>
      <c r="E122" s="478">
        <f t="shared" si="19"/>
        <v>0</v>
      </c>
      <c r="F122" s="476">
        <f t="shared" si="19"/>
        <v>34</v>
      </c>
      <c r="G122" s="477">
        <f>SUM(G123:G124)</f>
        <v>0</v>
      </c>
      <c r="H122" s="478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55</v>
      </c>
      <c r="D123" s="282">
        <v>0</v>
      </c>
      <c r="E123" s="283">
        <v>0</v>
      </c>
      <c r="F123" s="281">
        <v>34</v>
      </c>
      <c r="G123" s="282">
        <v>0</v>
      </c>
      <c r="H123" s="283">
        <v>0</v>
      </c>
      <c r="I123" s="206"/>
    </row>
    <row r="124" spans="1:56" x14ac:dyDescent="0.25">
      <c r="A124" s="479" t="s">
        <v>184</v>
      </c>
      <c r="B124" s="480"/>
      <c r="C124" s="481"/>
      <c r="D124" s="482"/>
      <c r="E124" s="483"/>
      <c r="F124" s="481"/>
      <c r="G124" s="482"/>
      <c r="H124" s="484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352" t="s">
        <v>132</v>
      </c>
      <c r="B126" s="485" t="s">
        <v>186</v>
      </c>
      <c r="C126" s="486" t="s">
        <v>187</v>
      </c>
      <c r="D126" s="485" t="s">
        <v>188</v>
      </c>
      <c r="E126" s="486" t="s">
        <v>189</v>
      </c>
      <c r="F126" s="485" t="s">
        <v>190</v>
      </c>
      <c r="G126" s="486" t="s">
        <v>191</v>
      </c>
      <c r="H126" s="485" t="s">
        <v>192</v>
      </c>
      <c r="I126" s="487" t="s">
        <v>193</v>
      </c>
    </row>
    <row r="127" spans="1:56" x14ac:dyDescent="0.25">
      <c r="A127" s="274" t="s">
        <v>141</v>
      </c>
      <c r="B127" s="294"/>
      <c r="C127" s="431"/>
      <c r="D127" s="295"/>
      <c r="E127" s="391"/>
      <c r="F127" s="295"/>
      <c r="G127" s="391"/>
      <c r="H127" s="295"/>
      <c r="I127" s="391"/>
    </row>
    <row r="128" spans="1:56" x14ac:dyDescent="0.25">
      <c r="A128" s="488" t="s">
        <v>143</v>
      </c>
      <c r="B128" s="489">
        <v>0</v>
      </c>
      <c r="C128" s="490">
        <v>22</v>
      </c>
      <c r="D128" s="491">
        <v>23</v>
      </c>
      <c r="E128" s="492">
        <v>1</v>
      </c>
      <c r="F128" s="491">
        <v>0</v>
      </c>
      <c r="G128" s="492">
        <v>0</v>
      </c>
      <c r="H128" s="491">
        <v>0</v>
      </c>
      <c r="I128" s="493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391"/>
    </row>
    <row r="130" spans="1:10" x14ac:dyDescent="0.25">
      <c r="A130" s="488" t="s">
        <v>194</v>
      </c>
      <c r="B130" s="489">
        <v>0</v>
      </c>
      <c r="C130" s="490">
        <v>5</v>
      </c>
      <c r="D130" s="491">
        <v>5</v>
      </c>
      <c r="E130" s="492">
        <v>0</v>
      </c>
      <c r="F130" s="491">
        <v>0</v>
      </c>
      <c r="G130" s="492">
        <v>0</v>
      </c>
      <c r="H130" s="491">
        <v>0</v>
      </c>
      <c r="I130" s="391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391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391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391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391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391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391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391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494" t="s">
        <v>34</v>
      </c>
      <c r="B139" s="495">
        <f t="shared" ref="B139:I139" si="20">SUM(B127:B138)</f>
        <v>0</v>
      </c>
      <c r="C139" s="496">
        <f t="shared" si="20"/>
        <v>27</v>
      </c>
      <c r="D139" s="495">
        <f t="shared" si="20"/>
        <v>28</v>
      </c>
      <c r="E139" s="496">
        <f t="shared" si="20"/>
        <v>1</v>
      </c>
      <c r="F139" s="495">
        <f t="shared" si="20"/>
        <v>0</v>
      </c>
      <c r="G139" s="496">
        <f t="shared" si="20"/>
        <v>0</v>
      </c>
      <c r="H139" s="495">
        <f t="shared" si="20"/>
        <v>0</v>
      </c>
      <c r="I139" s="496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258" t="s">
        <v>197</v>
      </c>
      <c r="B141" s="2268" t="s">
        <v>100</v>
      </c>
      <c r="C141" s="2282" t="s">
        <v>198</v>
      </c>
      <c r="D141" s="2282"/>
      <c r="E141" s="2282" t="s">
        <v>199</v>
      </c>
      <c r="F141" s="2283"/>
      <c r="G141" s="2284" t="s">
        <v>41</v>
      </c>
      <c r="H141" s="2253" t="s">
        <v>40</v>
      </c>
      <c r="I141" s="2279" t="s">
        <v>200</v>
      </c>
      <c r="J141" s="2280" t="s">
        <v>39</v>
      </c>
    </row>
    <row r="142" spans="1:10" x14ac:dyDescent="0.25">
      <c r="A142" s="2258"/>
      <c r="B142" s="2268"/>
      <c r="C142" s="497" t="s">
        <v>201</v>
      </c>
      <c r="D142" s="221" t="s">
        <v>61</v>
      </c>
      <c r="E142" s="497" t="s">
        <v>201</v>
      </c>
      <c r="F142" s="222" t="s">
        <v>61</v>
      </c>
      <c r="G142" s="2284"/>
      <c r="H142" s="2253"/>
      <c r="I142" s="2279"/>
      <c r="J142" s="2281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391"/>
      <c r="H143" s="298"/>
      <c r="I143" s="299"/>
      <c r="J143" s="498"/>
    </row>
    <row r="144" spans="1:10" x14ac:dyDescent="0.25">
      <c r="A144" s="499" t="s">
        <v>203</v>
      </c>
      <c r="B144" s="224">
        <f t="shared" ref="B144:B151" si="21">SUM(C144:F144)</f>
        <v>0</v>
      </c>
      <c r="C144" s="500"/>
      <c r="D144" s="501"/>
      <c r="E144" s="500"/>
      <c r="F144" s="450"/>
      <c r="G144" s="391"/>
      <c r="H144" s="502"/>
      <c r="I144" s="503"/>
      <c r="J144" s="391"/>
    </row>
    <row r="145" spans="1:10" x14ac:dyDescent="0.25">
      <c r="A145" s="499" t="s">
        <v>204</v>
      </c>
      <c r="B145" s="224">
        <f t="shared" si="21"/>
        <v>0</v>
      </c>
      <c r="C145" s="500"/>
      <c r="D145" s="501"/>
      <c r="E145" s="500"/>
      <c r="F145" s="450"/>
      <c r="G145" s="391"/>
      <c r="H145" s="502"/>
      <c r="I145" s="504"/>
      <c r="J145" s="498"/>
    </row>
    <row r="146" spans="1:10" x14ac:dyDescent="0.25">
      <c r="A146" s="499" t="s">
        <v>205</v>
      </c>
      <c r="B146" s="224">
        <f t="shared" si="21"/>
        <v>0</v>
      </c>
      <c r="C146" s="500"/>
      <c r="D146" s="501"/>
      <c r="E146" s="500"/>
      <c r="F146" s="450"/>
      <c r="G146" s="391"/>
      <c r="H146" s="502"/>
      <c r="I146" s="504"/>
      <c r="J146" s="498"/>
    </row>
    <row r="147" spans="1:10" x14ac:dyDescent="0.25">
      <c r="A147" s="499" t="s">
        <v>206</v>
      </c>
      <c r="B147" s="224">
        <f t="shared" si="21"/>
        <v>0</v>
      </c>
      <c r="C147" s="500"/>
      <c r="D147" s="501"/>
      <c r="E147" s="500"/>
      <c r="F147" s="450"/>
      <c r="G147" s="391"/>
      <c r="H147" s="502"/>
      <c r="I147" s="504"/>
      <c r="J147" s="498"/>
    </row>
    <row r="148" spans="1:10" x14ac:dyDescent="0.25">
      <c r="A148" s="499" t="s">
        <v>207</v>
      </c>
      <c r="B148" s="224">
        <f t="shared" si="21"/>
        <v>0</v>
      </c>
      <c r="C148" s="500"/>
      <c r="D148" s="501"/>
      <c r="E148" s="500"/>
      <c r="F148" s="450"/>
      <c r="G148" s="391"/>
      <c r="H148" s="502"/>
      <c r="I148" s="504"/>
      <c r="J148" s="498"/>
    </row>
    <row r="149" spans="1:10" x14ac:dyDescent="0.25">
      <c r="A149" s="499" t="s">
        <v>208</v>
      </c>
      <c r="B149" s="224">
        <f t="shared" si="21"/>
        <v>0</v>
      </c>
      <c r="C149" s="500"/>
      <c r="D149" s="501"/>
      <c r="E149" s="500"/>
      <c r="F149" s="450"/>
      <c r="G149" s="391"/>
      <c r="H149" s="502"/>
      <c r="I149" s="504"/>
      <c r="J149" s="498"/>
    </row>
    <row r="150" spans="1:10" x14ac:dyDescent="0.25">
      <c r="A150" s="499" t="s">
        <v>209</v>
      </c>
      <c r="B150" s="224">
        <f t="shared" si="21"/>
        <v>0</v>
      </c>
      <c r="C150" s="500"/>
      <c r="D150" s="501"/>
      <c r="E150" s="500"/>
      <c r="F150" s="450"/>
      <c r="G150" s="391"/>
      <c r="H150" s="505"/>
      <c r="I150" s="504"/>
      <c r="J150" s="498"/>
    </row>
    <row r="151" spans="1:10" x14ac:dyDescent="0.25">
      <c r="A151" s="499" t="s">
        <v>210</v>
      </c>
      <c r="B151" s="224">
        <f t="shared" si="21"/>
        <v>0</v>
      </c>
      <c r="C151" s="500"/>
      <c r="D151" s="501"/>
      <c r="E151" s="500"/>
      <c r="F151" s="450"/>
      <c r="G151" s="391"/>
      <c r="H151" s="505"/>
      <c r="I151" s="504"/>
      <c r="J151" s="498"/>
    </row>
    <row r="152" spans="1:10" x14ac:dyDescent="0.25">
      <c r="A152" s="494" t="s">
        <v>34</v>
      </c>
      <c r="B152" s="496">
        <f>SUM(B143:B151)</f>
        <v>0</v>
      </c>
      <c r="C152" s="495">
        <f t="shared" ref="C152:H152" si="22">SUM(C143:C151)</f>
        <v>0</v>
      </c>
      <c r="D152" s="496">
        <f t="shared" si="22"/>
        <v>0</v>
      </c>
      <c r="E152" s="495">
        <f t="shared" si="22"/>
        <v>0</v>
      </c>
      <c r="F152" s="506">
        <f t="shared" si="22"/>
        <v>0</v>
      </c>
      <c r="G152" s="507">
        <f t="shared" si="22"/>
        <v>0</v>
      </c>
      <c r="H152" s="234">
        <f t="shared" si="22"/>
        <v>0</v>
      </c>
      <c r="I152" s="508">
        <f>I144</f>
        <v>0</v>
      </c>
      <c r="J152" s="496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19308.869999999995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F9EADA5B-7299-42BA-8002-D7705C1095B7}">
      <formula1>0</formula1>
      <formula2>9.99999999999999E+35</formula2>
    </dataValidation>
    <dataValidation type="whole" allowBlank="1" showInputMessage="1" showErrorMessage="1" sqref="B72:I76 D80:I84 B89:Q101" xr:uid="{9D6776F5-C101-4C92-A581-78E4E9A7DB26}">
      <formula1>0</formula1>
      <formula2>9.99999999999999E+34</formula2>
    </dataValidation>
    <dataValidation type="whole" allowBlank="1" showInputMessage="1" showErrorMessage="1" sqref="B127:I138" xr:uid="{A61F340F-C1EC-4E03-9CF2-D5DD983DFB97}">
      <formula1>0</formula1>
      <formula2>9.99999999999999E+37</formula2>
    </dataValidation>
    <dataValidation allowBlank="1" showInputMessage="1" showErrorMessage="1" sqref="A70" xr:uid="{CC9419A7-C228-4B78-93FF-D83824D57421}"/>
    <dataValidation type="decimal" operator="greaterThanOrEqual" allowBlank="1" showInputMessage="1" showErrorMessage="1" sqref="AD14:AE17 AA14:AB17 H14:J17 L14:O17 Q14:T17 V14:Y17 C14:F17 B122 B123:H124" xr:uid="{E3187FDE-1E7C-4D10-BE63-12F43BB1EC4D}">
      <formula1>0</formula1>
    </dataValidation>
    <dataValidation allowBlank="1" showInputMessage="1" showErrorMessage="1" error="Valor no Permitido" sqref="A118 A115:A116 B115:B119 C115:E115" xr:uid="{FE11C2E4-4F0F-4196-805E-E6D3B12EDAF3}"/>
    <dataValidation type="whole" allowBlank="1" showInputMessage="1" showErrorMessage="1" sqref="D102:Q102" xr:uid="{776380E4-E130-4D42-B484-B957295FA90C}">
      <formula1>0</formula1>
      <formula2>10000000</formula2>
    </dataValidation>
    <dataValidation type="whole" allowBlank="1" showInputMessage="1" showErrorMessage="1" sqref="B56 C115:D115 A71:A76 E70:H70 B69:G71 C62:D62 A69 C60:D60 E61:F61 H72:I76" xr:uid="{A3ECC3B4-263C-41E3-92C6-225CFFC17A9F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6404892E-637A-47CD-8502-0586B4F81623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204"/>
  <sheetViews>
    <sheetView workbookViewId="0">
      <selection activeCell="D26" sqref="D2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",[3]NOMBRE!B2, " (",[3]NOMBRE!C2,[3]NOMBRE!D2,[3]NOMBRE!E2,[3]NOMBRE!F2,[3]NOMBRE!G2,")")</f>
        <v>COMUNA: LINARES (07401)</v>
      </c>
    </row>
    <row r="3" spans="1:31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31" x14ac:dyDescent="0.25">
      <c r="A4" s="1" t="str">
        <f>CONCATENATE("MES: ",[3]NOMBRE!B6, " (",[3]NOMBRE!C6,[3]NOMBRE!D6,")")</f>
        <v>MES: FEBRERO (02)</v>
      </c>
    </row>
    <row r="5" spans="1:31" x14ac:dyDescent="0.25">
      <c r="A5" s="1" t="str">
        <f>CONCATENATE("AÑO: ",[3]NOMBRE!B7)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355" t="s">
        <v>6</v>
      </c>
      <c r="C9" s="2356" t="s">
        <v>7</v>
      </c>
      <c r="D9" s="2356" t="s">
        <v>8</v>
      </c>
      <c r="E9" s="2356" t="s">
        <v>9</v>
      </c>
      <c r="F9" s="2357" t="s">
        <v>10</v>
      </c>
      <c r="G9" s="2358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359"/>
      <c r="Z9" s="2360" t="s">
        <v>12</v>
      </c>
      <c r="AA9" s="2360"/>
      <c r="AB9" s="2360"/>
      <c r="AC9" s="2360"/>
      <c r="AD9" s="2360"/>
      <c r="AE9" s="2361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362" t="s">
        <v>13</v>
      </c>
      <c r="H10" s="2222"/>
      <c r="I10" s="2222"/>
      <c r="J10" s="2357"/>
      <c r="K10" s="2362" t="s">
        <v>14</v>
      </c>
      <c r="L10" s="2222"/>
      <c r="M10" s="2222"/>
      <c r="N10" s="2222"/>
      <c r="O10" s="2357"/>
      <c r="P10" s="2362" t="s">
        <v>15</v>
      </c>
      <c r="Q10" s="2222"/>
      <c r="R10" s="2222"/>
      <c r="S10" s="2222"/>
      <c r="T10" s="2357"/>
      <c r="U10" s="2362" t="s">
        <v>16</v>
      </c>
      <c r="V10" s="2222"/>
      <c r="W10" s="2222"/>
      <c r="X10" s="2222"/>
      <c r="Y10" s="2363"/>
      <c r="Z10" s="2222" t="s">
        <v>17</v>
      </c>
      <c r="AA10" s="2222"/>
      <c r="AB10" s="2357"/>
      <c r="AC10" s="2362" t="s">
        <v>18</v>
      </c>
      <c r="AD10" s="2222"/>
      <c r="AE10" s="2357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509" t="s">
        <v>19</v>
      </c>
      <c r="H12" s="510" t="s">
        <v>20</v>
      </c>
      <c r="I12" s="510" t="s">
        <v>21</v>
      </c>
      <c r="J12" s="511" t="s">
        <v>22</v>
      </c>
      <c r="K12" s="509" t="s">
        <v>19</v>
      </c>
      <c r="L12" s="510" t="s">
        <v>20</v>
      </c>
      <c r="M12" s="510" t="s">
        <v>21</v>
      </c>
      <c r="N12" s="510" t="s">
        <v>22</v>
      </c>
      <c r="O12" s="511" t="s">
        <v>23</v>
      </c>
      <c r="P12" s="509" t="s">
        <v>19</v>
      </c>
      <c r="Q12" s="510" t="s">
        <v>20</v>
      </c>
      <c r="R12" s="510" t="s">
        <v>21</v>
      </c>
      <c r="S12" s="510" t="s">
        <v>22</v>
      </c>
      <c r="T12" s="511" t="s">
        <v>23</v>
      </c>
      <c r="U12" s="509" t="s">
        <v>19</v>
      </c>
      <c r="V12" s="510" t="s">
        <v>20</v>
      </c>
      <c r="W12" s="510" t="s">
        <v>21</v>
      </c>
      <c r="X12" s="510" t="s">
        <v>22</v>
      </c>
      <c r="Y12" s="512" t="s">
        <v>23</v>
      </c>
      <c r="Z12" s="513" t="s">
        <v>19</v>
      </c>
      <c r="AA12" s="510" t="s">
        <v>24</v>
      </c>
      <c r="AB12" s="514" t="s">
        <v>25</v>
      </c>
      <c r="AC12" s="509" t="s">
        <v>19</v>
      </c>
      <c r="AD12" s="510" t="s">
        <v>24</v>
      </c>
      <c r="AE12" s="514" t="s">
        <v>25</v>
      </c>
    </row>
    <row r="13" spans="1:31" x14ac:dyDescent="0.25">
      <c r="A13" s="515" t="s">
        <v>26</v>
      </c>
      <c r="B13" s="516">
        <f t="shared" ref="B13:AE13" si="0">SUM(B14:B17)</f>
        <v>6</v>
      </c>
      <c r="C13" s="517">
        <f t="shared" si="0"/>
        <v>6</v>
      </c>
      <c r="D13" s="518">
        <f t="shared" si="0"/>
        <v>5</v>
      </c>
      <c r="E13" s="518">
        <f t="shared" si="0"/>
        <v>1480</v>
      </c>
      <c r="F13" s="519">
        <f t="shared" si="0"/>
        <v>1360</v>
      </c>
      <c r="G13" s="520">
        <f t="shared" si="0"/>
        <v>640</v>
      </c>
      <c r="H13" s="518">
        <f t="shared" si="0"/>
        <v>640</v>
      </c>
      <c r="I13" s="518">
        <f t="shared" si="0"/>
        <v>0</v>
      </c>
      <c r="J13" s="519">
        <f t="shared" si="0"/>
        <v>0</v>
      </c>
      <c r="K13" s="520">
        <f t="shared" si="0"/>
        <v>676.93999999999994</v>
      </c>
      <c r="L13" s="518">
        <f t="shared" si="0"/>
        <v>546.27</v>
      </c>
      <c r="M13" s="518">
        <f t="shared" si="0"/>
        <v>0</v>
      </c>
      <c r="N13" s="518">
        <f t="shared" si="0"/>
        <v>0</v>
      </c>
      <c r="O13" s="519">
        <f t="shared" si="0"/>
        <v>130.67000000000002</v>
      </c>
      <c r="P13" s="520">
        <f t="shared" si="0"/>
        <v>551.71</v>
      </c>
      <c r="Q13" s="518">
        <f t="shared" si="0"/>
        <v>254.13</v>
      </c>
      <c r="R13" s="518">
        <f t="shared" si="0"/>
        <v>144.72</v>
      </c>
      <c r="S13" s="518">
        <f t="shared" si="0"/>
        <v>6.45</v>
      </c>
      <c r="T13" s="519">
        <f t="shared" si="0"/>
        <v>146.41</v>
      </c>
      <c r="U13" s="520">
        <f t="shared" si="0"/>
        <v>321.70000000000005</v>
      </c>
      <c r="V13" s="518">
        <f t="shared" si="0"/>
        <v>137.83000000000001</v>
      </c>
      <c r="W13" s="518">
        <f t="shared" si="0"/>
        <v>141.57</v>
      </c>
      <c r="X13" s="518">
        <f t="shared" si="0"/>
        <v>8.9700000000000006</v>
      </c>
      <c r="Y13" s="521">
        <f t="shared" si="0"/>
        <v>33.33</v>
      </c>
      <c r="Z13" s="517">
        <f t="shared" si="0"/>
        <v>75</v>
      </c>
      <c r="AA13" s="518">
        <f>SUM(AA14:AA17)</f>
        <v>44</v>
      </c>
      <c r="AB13" s="522">
        <f t="shared" si="0"/>
        <v>31</v>
      </c>
      <c r="AC13" s="520">
        <f t="shared" si="0"/>
        <v>22.97</v>
      </c>
      <c r="AD13" s="518">
        <f t="shared" si="0"/>
        <v>16.7</v>
      </c>
      <c r="AE13" s="522">
        <f t="shared" si="0"/>
        <v>6.2700000000000005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4</v>
      </c>
      <c r="E14" s="316">
        <v>760</v>
      </c>
      <c r="F14" s="316">
        <v>640</v>
      </c>
      <c r="G14" s="314">
        <f>SUM(H14:J14)</f>
        <v>640</v>
      </c>
      <c r="H14" s="315">
        <v>640</v>
      </c>
      <c r="I14" s="316">
        <v>0</v>
      </c>
      <c r="J14" s="316">
        <v>0</v>
      </c>
      <c r="K14" s="247">
        <f>SUM(L14:O14)</f>
        <v>561.93999999999994</v>
      </c>
      <c r="L14" s="315">
        <v>449.27</v>
      </c>
      <c r="M14" s="316">
        <v>0</v>
      </c>
      <c r="N14" s="524">
        <v>0</v>
      </c>
      <c r="O14" s="318">
        <v>112.67</v>
      </c>
      <c r="P14" s="247">
        <f>SUM(Q14:T14)</f>
        <v>349.33</v>
      </c>
      <c r="Q14" s="315">
        <v>86.08</v>
      </c>
      <c r="R14" s="316">
        <v>144.72</v>
      </c>
      <c r="S14" s="524">
        <v>6.45</v>
      </c>
      <c r="T14" s="318">
        <v>112.08</v>
      </c>
      <c r="U14" s="247">
        <f>SUM(V14:Y14)</f>
        <v>150.54</v>
      </c>
      <c r="V14" s="315">
        <v>0</v>
      </c>
      <c r="W14" s="316">
        <v>141.57</v>
      </c>
      <c r="X14" s="524">
        <v>8.9700000000000006</v>
      </c>
      <c r="Y14" s="319">
        <v>0</v>
      </c>
      <c r="Z14" s="248">
        <f>SUM(AA14:AB14)</f>
        <v>52.2</v>
      </c>
      <c r="AA14" s="316">
        <v>36.200000000000003</v>
      </c>
      <c r="AB14" s="26">
        <v>16</v>
      </c>
      <c r="AC14" s="247">
        <f>SUM(AD14:AE14)</f>
        <v>7.11</v>
      </c>
      <c r="AD14" s="316">
        <v>6.7</v>
      </c>
      <c r="AE14" s="26">
        <v>0.41</v>
      </c>
    </row>
    <row r="15" spans="1:31" x14ac:dyDescent="0.25">
      <c r="A15" s="525" t="s">
        <v>28</v>
      </c>
      <c r="B15" s="28">
        <v>1</v>
      </c>
      <c r="C15" s="29">
        <v>1</v>
      </c>
      <c r="D15" s="29">
        <v>1</v>
      </c>
      <c r="E15" s="29">
        <v>720</v>
      </c>
      <c r="F15" s="29">
        <v>720</v>
      </c>
      <c r="G15" s="526">
        <f>SUM(H15:J15)</f>
        <v>0</v>
      </c>
      <c r="H15" s="31">
        <v>0</v>
      </c>
      <c r="I15" s="29">
        <v>0</v>
      </c>
      <c r="J15" s="31">
        <v>0</v>
      </c>
      <c r="K15" s="526">
        <f>SUM(L15:O15)</f>
        <v>115</v>
      </c>
      <c r="L15" s="31">
        <v>97</v>
      </c>
      <c r="M15" s="31">
        <v>0</v>
      </c>
      <c r="N15" s="527">
        <v>0</v>
      </c>
      <c r="O15" s="528">
        <v>18</v>
      </c>
      <c r="P15" s="526">
        <f>SUM(Q15:T15)</f>
        <v>202.38</v>
      </c>
      <c r="Q15" s="31">
        <v>168.05</v>
      </c>
      <c r="R15" s="29">
        <v>0</v>
      </c>
      <c r="S15" s="527">
        <v>0</v>
      </c>
      <c r="T15" s="528">
        <v>34.33</v>
      </c>
      <c r="U15" s="526">
        <f>SUM(V15:Y15)</f>
        <v>171.16000000000003</v>
      </c>
      <c r="V15" s="31">
        <v>137.83000000000001</v>
      </c>
      <c r="W15" s="29">
        <v>0</v>
      </c>
      <c r="X15" s="527">
        <v>0</v>
      </c>
      <c r="Y15" s="529">
        <v>33.33</v>
      </c>
      <c r="Z15" s="530">
        <f>SUM(AA15:AB15)</f>
        <v>22.8</v>
      </c>
      <c r="AA15" s="29">
        <v>7.8</v>
      </c>
      <c r="AB15" s="33">
        <v>15</v>
      </c>
      <c r="AC15" s="526">
        <f>SUM(AD15:AE15)</f>
        <v>15.86</v>
      </c>
      <c r="AD15" s="29">
        <v>10</v>
      </c>
      <c r="AE15" s="33">
        <v>5.86</v>
      </c>
    </row>
    <row r="16" spans="1:31" x14ac:dyDescent="0.25">
      <c r="A16" s="531" t="s">
        <v>29</v>
      </c>
      <c r="B16" s="28"/>
      <c r="C16" s="29"/>
      <c r="D16" s="29"/>
      <c r="E16" s="29"/>
      <c r="F16" s="29"/>
      <c r="G16" s="526">
        <f>SUM(H16:J16)</f>
        <v>0</v>
      </c>
      <c r="H16" s="31"/>
      <c r="I16" s="29"/>
      <c r="J16" s="35"/>
      <c r="K16" s="526">
        <f>SUM(L16:O16)</f>
        <v>0</v>
      </c>
      <c r="L16" s="31"/>
      <c r="M16" s="35"/>
      <c r="N16" s="532"/>
      <c r="O16" s="533"/>
      <c r="P16" s="526">
        <f>SUM(Q16:T16)</f>
        <v>0</v>
      </c>
      <c r="Q16" s="31"/>
      <c r="R16" s="35"/>
      <c r="S16" s="532"/>
      <c r="T16" s="533"/>
      <c r="U16" s="526">
        <f>SUM(V16:Y16)</f>
        <v>0</v>
      </c>
      <c r="V16" s="31"/>
      <c r="W16" s="35"/>
      <c r="X16" s="532"/>
      <c r="Y16" s="534"/>
      <c r="Z16" s="530">
        <f>SUM(AA16:AB16)</f>
        <v>0</v>
      </c>
      <c r="AA16" s="29"/>
      <c r="AB16" s="33"/>
      <c r="AC16" s="526">
        <f>SUM(AD16:AE16)</f>
        <v>0</v>
      </c>
      <c r="AD16" s="29"/>
      <c r="AE16" s="33"/>
    </row>
    <row r="17" spans="1:65" x14ac:dyDescent="0.25">
      <c r="A17" s="535" t="s">
        <v>30</v>
      </c>
      <c r="B17" s="536"/>
      <c r="C17" s="537"/>
      <c r="D17" s="37"/>
      <c r="E17" s="37"/>
      <c r="F17" s="38"/>
      <c r="G17" s="39">
        <f>SUM(H17:J17)</f>
        <v>0</v>
      </c>
      <c r="H17" s="40"/>
      <c r="I17" s="41"/>
      <c r="J17" s="538"/>
      <c r="K17" s="539">
        <f>SUM(L17:O17)</f>
        <v>0</v>
      </c>
      <c r="L17" s="40"/>
      <c r="M17" s="540"/>
      <c r="N17" s="541"/>
      <c r="O17" s="538"/>
      <c r="P17" s="539">
        <f>SUM(Q17:T17)</f>
        <v>0</v>
      </c>
      <c r="Q17" s="540"/>
      <c r="R17" s="537"/>
      <c r="S17" s="541"/>
      <c r="T17" s="538"/>
      <c r="U17" s="539">
        <f>SUM(V17:Y17)</f>
        <v>0</v>
      </c>
      <c r="V17" s="540"/>
      <c r="W17" s="537"/>
      <c r="X17" s="541"/>
      <c r="Y17" s="542"/>
      <c r="Z17" s="43">
        <f>SUM(AA17:AB17)</f>
        <v>0</v>
      </c>
      <c r="AA17" s="537"/>
      <c r="AB17" s="338"/>
      <c r="AC17" s="39">
        <f>SUM(AD17:AE17)</f>
        <v>0</v>
      </c>
      <c r="AD17" s="537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543"/>
      <c r="D19" s="543"/>
      <c r="E19" s="543"/>
      <c r="F19" s="543"/>
      <c r="G19" s="46"/>
    </row>
    <row r="20" spans="1:65" ht="32.25" customHeight="1" x14ac:dyDescent="0.25">
      <c r="A20" s="544" t="s">
        <v>33</v>
      </c>
      <c r="B20" s="545" t="s">
        <v>34</v>
      </c>
      <c r="C20" s="546" t="s">
        <v>35</v>
      </c>
      <c r="D20" s="546" t="s">
        <v>36</v>
      </c>
      <c r="E20" s="546" t="s">
        <v>37</v>
      </c>
      <c r="F20" s="547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548" t="s">
        <v>40</v>
      </c>
      <c r="B22" s="549">
        <f>SUM(C22:F22)</f>
        <v>227</v>
      </c>
      <c r="C22" s="550"/>
      <c r="D22" s="550">
        <v>227</v>
      </c>
      <c r="E22" s="550"/>
      <c r="F22" s="551"/>
    </row>
    <row r="23" spans="1:65" ht="15" customHeight="1" x14ac:dyDescent="0.25">
      <c r="A23" s="548" t="s">
        <v>41</v>
      </c>
      <c r="B23" s="549">
        <f>SUM(C23:F23)</f>
        <v>227</v>
      </c>
      <c r="C23" s="550"/>
      <c r="D23" s="550">
        <v>227</v>
      </c>
      <c r="E23" s="550"/>
      <c r="F23" s="551"/>
    </row>
    <row r="24" spans="1:65" ht="15" customHeight="1" x14ac:dyDescent="0.25">
      <c r="A24" s="548" t="s">
        <v>42</v>
      </c>
      <c r="B24" s="549">
        <f>SUM(C24:F24)</f>
        <v>227</v>
      </c>
      <c r="C24" s="550"/>
      <c r="D24" s="550">
        <v>227</v>
      </c>
      <c r="E24" s="550"/>
      <c r="F24" s="551"/>
    </row>
    <row r="25" spans="1:65" ht="15" customHeight="1" x14ac:dyDescent="0.25">
      <c r="A25" s="60" t="s">
        <v>43</v>
      </c>
      <c r="B25" s="552">
        <f>SUM(C25:F25)</f>
        <v>228</v>
      </c>
      <c r="C25" s="62"/>
      <c r="D25" s="62">
        <v>228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553"/>
      <c r="D28" s="553"/>
      <c r="E28" s="553"/>
      <c r="F28" s="553"/>
      <c r="G28" s="553"/>
      <c r="H28" s="553"/>
      <c r="I28" s="554"/>
      <c r="J28" s="554"/>
      <c r="K28" s="555"/>
      <c r="L28" s="555"/>
    </row>
    <row r="29" spans="1:65" x14ac:dyDescent="0.25">
      <c r="A29" s="2227" t="s">
        <v>33</v>
      </c>
      <c r="B29" s="2364"/>
      <c r="C29" s="2365" t="s">
        <v>34</v>
      </c>
      <c r="D29" s="2366" t="s">
        <v>47</v>
      </c>
      <c r="E29" s="2367"/>
      <c r="F29" s="2367"/>
      <c r="G29" s="2368"/>
      <c r="H29" s="2369" t="s">
        <v>48</v>
      </c>
      <c r="I29" s="2370"/>
      <c r="J29" s="2370"/>
      <c r="K29" s="2370"/>
      <c r="L29" s="2370"/>
      <c r="M29" s="2371"/>
      <c r="N29" s="2372" t="s">
        <v>49</v>
      </c>
      <c r="O29" s="2373"/>
    </row>
    <row r="30" spans="1:65" ht="21" x14ac:dyDescent="0.25">
      <c r="A30" s="2229"/>
      <c r="B30" s="2230"/>
      <c r="C30" s="2232"/>
      <c r="D30" s="559" t="s">
        <v>50</v>
      </c>
      <c r="E30" s="560" t="s">
        <v>51</v>
      </c>
      <c r="F30" s="560" t="s">
        <v>52</v>
      </c>
      <c r="G30" s="561" t="s">
        <v>53</v>
      </c>
      <c r="H30" s="562" t="s">
        <v>54</v>
      </c>
      <c r="I30" s="563" t="s">
        <v>55</v>
      </c>
      <c r="J30" s="563" t="s">
        <v>56</v>
      </c>
      <c r="K30" s="563" t="s">
        <v>57</v>
      </c>
      <c r="L30" s="563" t="s">
        <v>58</v>
      </c>
      <c r="M30" s="563" t="s">
        <v>59</v>
      </c>
      <c r="N30" s="564" t="s">
        <v>60</v>
      </c>
      <c r="O30" s="564" t="s">
        <v>61</v>
      </c>
    </row>
    <row r="31" spans="1:65" ht="15" customHeight="1" x14ac:dyDescent="0.25">
      <c r="A31" s="2217" t="s">
        <v>40</v>
      </c>
      <c r="B31" s="2218"/>
      <c r="C31" s="565">
        <f>SUM(D31:G31)</f>
        <v>86</v>
      </c>
      <c r="D31" s="294">
        <v>0</v>
      </c>
      <c r="E31" s="362">
        <v>0</v>
      </c>
      <c r="F31" s="362">
        <v>24</v>
      </c>
      <c r="G31" s="363">
        <v>62</v>
      </c>
      <c r="H31" s="431">
        <v>2</v>
      </c>
      <c r="I31" s="364">
        <v>44</v>
      </c>
      <c r="J31" s="364">
        <v>30</v>
      </c>
      <c r="K31" s="364">
        <v>10</v>
      </c>
      <c r="L31" s="364">
        <v>0</v>
      </c>
      <c r="M31" s="364">
        <v>0</v>
      </c>
      <c r="N31" s="364">
        <v>23</v>
      </c>
      <c r="O31" s="364">
        <v>33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374" t="s">
        <v>41</v>
      </c>
      <c r="B32" s="2375"/>
      <c r="C32" s="565">
        <f t="shared" ref="C32:C37" si="2">SUM(D32:G32)</f>
        <v>69</v>
      </c>
      <c r="D32" s="566">
        <v>0</v>
      </c>
      <c r="E32" s="567">
        <v>0</v>
      </c>
      <c r="F32" s="567">
        <v>16</v>
      </c>
      <c r="G32" s="568">
        <v>53</v>
      </c>
      <c r="H32" s="569"/>
      <c r="I32" s="368"/>
      <c r="J32" s="368"/>
      <c r="K32" s="368"/>
      <c r="L32" s="368"/>
      <c r="M32" s="368"/>
      <c r="N32" s="364">
        <v>29</v>
      </c>
      <c r="O32" s="364">
        <v>40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374" t="s">
        <v>42</v>
      </c>
      <c r="B33" s="2375"/>
      <c r="C33" s="565">
        <f t="shared" si="2"/>
        <v>489</v>
      </c>
      <c r="D33" s="566">
        <v>0</v>
      </c>
      <c r="E33" s="567">
        <v>0</v>
      </c>
      <c r="F33" s="567">
        <v>131</v>
      </c>
      <c r="G33" s="568">
        <v>358</v>
      </c>
      <c r="H33" s="569"/>
      <c r="I33" s="368"/>
      <c r="J33" s="368"/>
      <c r="K33" s="368"/>
      <c r="L33" s="368"/>
      <c r="M33" s="368"/>
      <c r="N33" s="364">
        <v>211</v>
      </c>
      <c r="O33" s="364">
        <v>278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376" t="s">
        <v>43</v>
      </c>
      <c r="B34" s="2377"/>
      <c r="C34" s="79">
        <f t="shared" si="2"/>
        <v>44</v>
      </c>
      <c r="D34" s="571">
        <v>0</v>
      </c>
      <c r="E34" s="572">
        <v>0</v>
      </c>
      <c r="F34" s="572">
        <v>13</v>
      </c>
      <c r="G34" s="573">
        <v>31</v>
      </c>
      <c r="H34" s="574"/>
      <c r="I34" s="575"/>
      <c r="J34" s="575"/>
      <c r="K34" s="575"/>
      <c r="L34" s="575"/>
      <c r="M34" s="575"/>
      <c r="N34" s="576">
        <v>16</v>
      </c>
      <c r="O34" s="576">
        <v>28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378" t="s">
        <v>62</v>
      </c>
      <c r="B35" s="82" t="s">
        <v>63</v>
      </c>
      <c r="C35" s="250">
        <f t="shared" si="2"/>
        <v>4</v>
      </c>
      <c r="D35" s="294">
        <v>0</v>
      </c>
      <c r="E35" s="362">
        <v>0</v>
      </c>
      <c r="F35" s="362">
        <v>0</v>
      </c>
      <c r="G35" s="363">
        <v>4</v>
      </c>
      <c r="H35" s="569"/>
      <c r="I35" s="368"/>
      <c r="J35" s="368"/>
      <c r="K35" s="368"/>
      <c r="L35" s="368"/>
      <c r="M35" s="368"/>
      <c r="N35" s="364">
        <v>1</v>
      </c>
      <c r="O35" s="364">
        <v>3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570" t="s">
        <v>64</v>
      </c>
      <c r="C36" s="84">
        <f t="shared" si="2"/>
        <v>0</v>
      </c>
      <c r="D36" s="571">
        <v>0</v>
      </c>
      <c r="E36" s="572">
        <v>0</v>
      </c>
      <c r="F36" s="572">
        <v>0</v>
      </c>
      <c r="G36" s="573">
        <v>0</v>
      </c>
      <c r="H36" s="375"/>
      <c r="I36" s="86"/>
      <c r="J36" s="86"/>
      <c r="K36" s="86"/>
      <c r="L36" s="86"/>
      <c r="M36" s="86"/>
      <c r="N36" s="576">
        <v>0</v>
      </c>
      <c r="O36" s="576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379" t="s">
        <v>65</v>
      </c>
      <c r="B37" s="2380"/>
      <c r="C37" s="577">
        <f t="shared" si="2"/>
        <v>5</v>
      </c>
      <c r="D37" s="89">
        <v>0</v>
      </c>
      <c r="E37" s="90">
        <v>0</v>
      </c>
      <c r="F37" s="90">
        <v>2</v>
      </c>
      <c r="G37" s="91">
        <v>3</v>
      </c>
      <c r="H37" s="375"/>
      <c r="I37" s="86"/>
      <c r="J37" s="86"/>
      <c r="K37" s="86"/>
      <c r="L37" s="86"/>
      <c r="M37" s="86"/>
      <c r="N37" s="578">
        <v>4</v>
      </c>
      <c r="O37" s="578">
        <v>1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579" t="s">
        <v>66</v>
      </c>
      <c r="B38" s="580"/>
    </row>
    <row r="39" spans="1:65" ht="30" customHeight="1" x14ac:dyDescent="0.25">
      <c r="A39" s="563" t="s">
        <v>67</v>
      </c>
      <c r="B39" s="563" t="s">
        <v>68</v>
      </c>
    </row>
    <row r="40" spans="1:65" ht="15" customHeight="1" x14ac:dyDescent="0.25">
      <c r="A40" s="565" t="s">
        <v>69</v>
      </c>
      <c r="B40" s="364">
        <v>110</v>
      </c>
    </row>
    <row r="41" spans="1:65" ht="15" customHeight="1" x14ac:dyDescent="0.25">
      <c r="A41" s="565" t="s">
        <v>70</v>
      </c>
      <c r="B41" s="364">
        <v>400</v>
      </c>
    </row>
    <row r="42" spans="1:65" ht="15" customHeight="1" x14ac:dyDescent="0.25">
      <c r="A42" s="565" t="s">
        <v>71</v>
      </c>
      <c r="B42" s="364">
        <v>641</v>
      </c>
    </row>
    <row r="43" spans="1:65" ht="15" customHeight="1" x14ac:dyDescent="0.25">
      <c r="A43" s="565" t="s">
        <v>72</v>
      </c>
      <c r="B43" s="364">
        <v>0</v>
      </c>
    </row>
    <row r="44" spans="1:65" ht="15" customHeight="1" x14ac:dyDescent="0.25">
      <c r="A44" s="565" t="s">
        <v>73</v>
      </c>
      <c r="B44" s="364">
        <v>236</v>
      </c>
    </row>
    <row r="45" spans="1:65" ht="15" customHeight="1" x14ac:dyDescent="0.25">
      <c r="A45" s="565" t="s">
        <v>74</v>
      </c>
      <c r="B45" s="364">
        <v>0</v>
      </c>
    </row>
    <row r="46" spans="1:65" ht="15" customHeight="1" x14ac:dyDescent="0.25">
      <c r="A46" s="565" t="s">
        <v>75</v>
      </c>
      <c r="B46" s="364">
        <v>11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581" t="s">
        <v>77</v>
      </c>
      <c r="B48" s="576">
        <v>0</v>
      </c>
    </row>
    <row r="49" spans="1:7" s="6" customFormat="1" ht="18" customHeight="1" x14ac:dyDescent="0.2">
      <c r="A49" s="582" t="s">
        <v>78</v>
      </c>
      <c r="B49" s="64"/>
      <c r="C49" s="5"/>
      <c r="D49" s="583"/>
      <c r="E49" s="583"/>
    </row>
    <row r="50" spans="1:7" ht="31.5" x14ac:dyDescent="0.25">
      <c r="A50" s="563" t="s">
        <v>33</v>
      </c>
      <c r="B50" s="563" t="s">
        <v>34</v>
      </c>
      <c r="C50" s="563" t="s">
        <v>79</v>
      </c>
      <c r="D50" s="563" t="s">
        <v>80</v>
      </c>
      <c r="E50" s="563" t="s">
        <v>81</v>
      </c>
    </row>
    <row r="51" spans="1:7" x14ac:dyDescent="0.25">
      <c r="A51" s="565" t="s">
        <v>82</v>
      </c>
      <c r="B51" s="383">
        <f>SUM(C51:E51)</f>
        <v>840</v>
      </c>
      <c r="C51" s="384">
        <v>840</v>
      </c>
      <c r="D51" s="384"/>
      <c r="E51" s="384"/>
    </row>
    <row r="52" spans="1:7" x14ac:dyDescent="0.25">
      <c r="A52" s="565" t="s">
        <v>83</v>
      </c>
      <c r="B52" s="383">
        <f>SUM(C52:E52)</f>
        <v>772</v>
      </c>
      <c r="C52" s="384">
        <v>772</v>
      </c>
      <c r="D52" s="384"/>
      <c r="E52" s="384"/>
    </row>
    <row r="53" spans="1:7" x14ac:dyDescent="0.25">
      <c r="A53" s="581" t="s">
        <v>84</v>
      </c>
      <c r="B53" s="584">
        <f>SUM(C53:E53)</f>
        <v>68</v>
      </c>
      <c r="C53" s="585">
        <v>68</v>
      </c>
      <c r="D53" s="585"/>
      <c r="E53" s="585"/>
    </row>
    <row r="54" spans="1:7" ht="18" customHeight="1" x14ac:dyDescent="0.25">
      <c r="A54" s="586" t="s">
        <v>85</v>
      </c>
      <c r="B54" s="101"/>
    </row>
    <row r="55" spans="1:7" s="6" customFormat="1" ht="18" customHeight="1" x14ac:dyDescent="0.2">
      <c r="A55" s="586" t="s">
        <v>86</v>
      </c>
      <c r="B55" s="102"/>
      <c r="C55" s="103"/>
      <c r="D55" s="103"/>
      <c r="E55" s="587"/>
      <c r="F55" s="587"/>
    </row>
    <row r="56" spans="1:7" ht="31.5" x14ac:dyDescent="0.25">
      <c r="A56" s="588" t="s">
        <v>87</v>
      </c>
      <c r="B56" s="588" t="s">
        <v>34</v>
      </c>
      <c r="C56" s="559" t="s">
        <v>88</v>
      </c>
      <c r="D56" s="589" t="s">
        <v>89</v>
      </c>
      <c r="E56" s="561" t="s">
        <v>90</v>
      </c>
      <c r="F56" s="562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590"/>
    </row>
    <row r="58" spans="1:7" x14ac:dyDescent="0.25">
      <c r="A58" s="591" t="s">
        <v>92</v>
      </c>
      <c r="B58" s="592">
        <f>SUM(C58:E58)</f>
        <v>0</v>
      </c>
      <c r="C58" s="593"/>
      <c r="D58" s="594"/>
      <c r="E58" s="595"/>
      <c r="F58" s="590"/>
    </row>
    <row r="59" spans="1:7" x14ac:dyDescent="0.25">
      <c r="A59" s="111" t="s">
        <v>93</v>
      </c>
      <c r="B59" s="112">
        <f>SUM(C59:E59)</f>
        <v>0</v>
      </c>
      <c r="C59" s="596"/>
      <c r="D59" s="597"/>
      <c r="E59" s="598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389" t="s">
        <v>95</v>
      </c>
      <c r="B61" s="2390" t="s">
        <v>96</v>
      </c>
      <c r="C61" s="2390"/>
      <c r="D61" s="2391"/>
      <c r="E61" s="2382" t="s">
        <v>97</v>
      </c>
      <c r="F61" s="2383" t="s">
        <v>98</v>
      </c>
      <c r="G61" s="2383" t="s">
        <v>99</v>
      </c>
    </row>
    <row r="62" spans="1:7" ht="29.25" customHeight="1" x14ac:dyDescent="0.25">
      <c r="A62" s="2389"/>
      <c r="B62" s="114" t="s">
        <v>100</v>
      </c>
      <c r="C62" s="115" t="s">
        <v>60</v>
      </c>
      <c r="D62" s="116" t="s">
        <v>61</v>
      </c>
      <c r="E62" s="2252"/>
      <c r="F62" s="2383"/>
      <c r="G62" s="238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600" t="s">
        <v>102</v>
      </c>
      <c r="B64" s="601">
        <f t="shared" ref="B64:B68" si="6">SUM(C64:D64)</f>
        <v>0</v>
      </c>
      <c r="C64" s="602"/>
      <c r="D64" s="603"/>
      <c r="E64" s="604"/>
      <c r="F64" s="605"/>
      <c r="G64" s="606"/>
    </row>
    <row r="65" spans="1:46" x14ac:dyDescent="0.25">
      <c r="A65" s="600" t="s">
        <v>103</v>
      </c>
      <c r="B65" s="601">
        <f>SUM(C65:D65)</f>
        <v>0</v>
      </c>
      <c r="C65" s="602"/>
      <c r="D65" s="603"/>
      <c r="E65" s="604"/>
      <c r="F65" s="605"/>
      <c r="G65" s="606"/>
    </row>
    <row r="66" spans="1:46" x14ac:dyDescent="0.25">
      <c r="A66" s="600" t="s">
        <v>104</v>
      </c>
      <c r="B66" s="601">
        <f t="shared" si="6"/>
        <v>0</v>
      </c>
      <c r="C66" s="602"/>
      <c r="D66" s="603"/>
      <c r="E66" s="604"/>
      <c r="F66" s="605"/>
      <c r="G66" s="606"/>
    </row>
    <row r="67" spans="1:46" x14ac:dyDescent="0.25">
      <c r="A67" s="600" t="s">
        <v>105</v>
      </c>
      <c r="B67" s="601">
        <f t="shared" si="6"/>
        <v>0</v>
      </c>
      <c r="C67" s="602"/>
      <c r="D67" s="603"/>
      <c r="E67" s="604"/>
      <c r="F67" s="605"/>
      <c r="G67" s="606"/>
    </row>
    <row r="68" spans="1:46" x14ac:dyDescent="0.25">
      <c r="A68" s="607" t="s">
        <v>106</v>
      </c>
      <c r="B68" s="608">
        <f t="shared" si="6"/>
        <v>0</v>
      </c>
      <c r="C68" s="609"/>
      <c r="D68" s="610"/>
      <c r="E68" s="611"/>
      <c r="F68" s="612"/>
      <c r="G68" s="613"/>
    </row>
    <row r="69" spans="1:46" x14ac:dyDescent="0.25">
      <c r="A69" s="614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615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590"/>
      <c r="I72" s="268"/>
      <c r="AT72" s="6"/>
    </row>
    <row r="73" spans="1:46" x14ac:dyDescent="0.25">
      <c r="A73" s="600" t="s">
        <v>114</v>
      </c>
      <c r="B73" s="602"/>
      <c r="C73" s="616"/>
      <c r="D73" s="617"/>
      <c r="E73" s="617"/>
      <c r="F73" s="617"/>
      <c r="G73" s="618"/>
      <c r="H73" s="590"/>
      <c r="I73" s="619"/>
    </row>
    <row r="74" spans="1:46" x14ac:dyDescent="0.25">
      <c r="A74" s="600" t="s">
        <v>115</v>
      </c>
      <c r="B74" s="602"/>
      <c r="C74" s="616"/>
      <c r="D74" s="617"/>
      <c r="E74" s="617"/>
      <c r="F74" s="617"/>
      <c r="G74" s="618"/>
      <c r="H74" s="590"/>
      <c r="I74" s="619"/>
    </row>
    <row r="75" spans="1:46" x14ac:dyDescent="0.25">
      <c r="A75" s="600" t="s">
        <v>116</v>
      </c>
      <c r="B75" s="602"/>
      <c r="C75" s="616"/>
      <c r="D75" s="617"/>
      <c r="E75" s="617"/>
      <c r="F75" s="617"/>
      <c r="G75" s="618"/>
      <c r="H75" s="590"/>
      <c r="I75" s="619"/>
    </row>
    <row r="76" spans="1:46" x14ac:dyDescent="0.25">
      <c r="A76" s="607" t="s">
        <v>117</v>
      </c>
      <c r="B76" s="609"/>
      <c r="C76" s="620"/>
      <c r="D76" s="621"/>
      <c r="E76" s="621"/>
      <c r="F76" s="621"/>
      <c r="G76" s="622"/>
      <c r="H76" s="599"/>
      <c r="I76" s="623"/>
    </row>
    <row r="77" spans="1:46" s="6" customFormat="1" ht="18" customHeight="1" x14ac:dyDescent="0.2">
      <c r="A77" s="2384" t="s">
        <v>118</v>
      </c>
      <c r="B77" s="2385"/>
      <c r="C77" s="2385"/>
      <c r="D77" s="2256"/>
      <c r="E77" s="2386"/>
      <c r="F77" s="624"/>
      <c r="G77" s="624"/>
      <c r="H77" s="624"/>
      <c r="I77" s="624"/>
    </row>
    <row r="78" spans="1:46" s="6" customFormat="1" ht="18" customHeight="1" x14ac:dyDescent="0.2">
      <c r="A78" s="2227" t="s">
        <v>119</v>
      </c>
      <c r="B78" s="2387" t="s">
        <v>120</v>
      </c>
      <c r="C78" s="2227" t="s">
        <v>34</v>
      </c>
      <c r="D78" s="2388" t="s">
        <v>47</v>
      </c>
      <c r="E78" s="2388"/>
      <c r="F78" s="2388"/>
      <c r="G78" s="2388"/>
      <c r="H78" s="2388"/>
      <c r="I78" s="2388"/>
    </row>
    <row r="79" spans="1:46" ht="24.75" customHeight="1" x14ac:dyDescent="0.25">
      <c r="A79" s="2229"/>
      <c r="B79" s="2387"/>
      <c r="C79" s="2229"/>
      <c r="D79" s="625" t="s">
        <v>121</v>
      </c>
      <c r="E79" s="626" t="s">
        <v>122</v>
      </c>
      <c r="F79" s="627" t="s">
        <v>123</v>
      </c>
      <c r="G79" s="627" t="s">
        <v>124</v>
      </c>
      <c r="H79" s="627" t="s">
        <v>125</v>
      </c>
      <c r="I79" s="628" t="s">
        <v>51</v>
      </c>
    </row>
    <row r="80" spans="1:46" x14ac:dyDescent="0.25">
      <c r="A80" s="2392" t="s">
        <v>126</v>
      </c>
      <c r="B80" s="2393"/>
      <c r="C80" s="629">
        <f>SUM(D80:I80)</f>
        <v>145</v>
      </c>
      <c r="D80" s="630">
        <v>18</v>
      </c>
      <c r="E80" s="631">
        <v>7</v>
      </c>
      <c r="F80" s="631">
        <v>20</v>
      </c>
      <c r="G80" s="631">
        <v>28</v>
      </c>
      <c r="H80" s="631">
        <v>40</v>
      </c>
      <c r="I80" s="632">
        <v>32</v>
      </c>
    </row>
    <row r="81" spans="1:55" ht="24.95" customHeight="1" x14ac:dyDescent="0.25">
      <c r="A81" s="2394" t="s">
        <v>127</v>
      </c>
      <c r="B81" s="269" t="s">
        <v>128</v>
      </c>
      <c r="C81" s="270">
        <f>SUM(D81:I81)</f>
        <v>39</v>
      </c>
      <c r="D81" s="294">
        <v>22</v>
      </c>
      <c r="E81" s="362">
        <v>4</v>
      </c>
      <c r="F81" s="362">
        <v>13</v>
      </c>
      <c r="G81" s="362"/>
      <c r="H81" s="362"/>
      <c r="I81" s="633"/>
    </row>
    <row r="82" spans="1:55" ht="24.95" customHeight="1" x14ac:dyDescent="0.25">
      <c r="A82" s="2266"/>
      <c r="B82" s="147" t="s">
        <v>129</v>
      </c>
      <c r="C82" s="148">
        <f>SUM(D82:I82)</f>
        <v>28</v>
      </c>
      <c r="D82" s="149">
        <v>21</v>
      </c>
      <c r="E82" s="150">
        <v>2</v>
      </c>
      <c r="F82" s="150">
        <v>5</v>
      </c>
      <c r="G82" s="150"/>
      <c r="H82" s="150"/>
      <c r="I82" s="151"/>
    </row>
    <row r="83" spans="1:55" ht="24.95" customHeight="1" x14ac:dyDescent="0.25">
      <c r="A83" s="2394" t="s">
        <v>130</v>
      </c>
      <c r="B83" s="269" t="s">
        <v>128</v>
      </c>
      <c r="C83" s="270">
        <f>SUM(D83:I83)</f>
        <v>106</v>
      </c>
      <c r="D83" s="271">
        <v>64</v>
      </c>
      <c r="E83" s="272">
        <v>14</v>
      </c>
      <c r="F83" s="272">
        <v>28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121</v>
      </c>
      <c r="D84" s="634">
        <v>112</v>
      </c>
      <c r="E84" s="635">
        <v>4</v>
      </c>
      <c r="F84" s="635">
        <v>5</v>
      </c>
      <c r="G84" s="635"/>
      <c r="H84" s="635"/>
      <c r="I84" s="636"/>
    </row>
    <row r="85" spans="1:55" s="6" customFormat="1" ht="18" customHeight="1" x14ac:dyDescent="0.2">
      <c r="A85" s="586" t="s">
        <v>131</v>
      </c>
      <c r="B85" s="583"/>
      <c r="C85" s="583"/>
      <c r="D85" s="637"/>
      <c r="E85" s="637"/>
      <c r="F85" s="637"/>
      <c r="G85" s="637"/>
      <c r="H85" s="638"/>
      <c r="I85" s="638"/>
    </row>
    <row r="86" spans="1:55" ht="15" customHeight="1" x14ac:dyDescent="0.25">
      <c r="A86" s="2364" t="s">
        <v>132</v>
      </c>
      <c r="B86" s="2381" t="s">
        <v>133</v>
      </c>
      <c r="C86" s="2364"/>
      <c r="D86" s="2381" t="s">
        <v>134</v>
      </c>
      <c r="E86" s="2364"/>
      <c r="F86" s="2366" t="s">
        <v>135</v>
      </c>
      <c r="G86" s="2367"/>
      <c r="H86" s="2367"/>
      <c r="I86" s="2395"/>
      <c r="J86" s="2366" t="s">
        <v>136</v>
      </c>
      <c r="K86" s="2367"/>
      <c r="L86" s="2367"/>
      <c r="M86" s="2395"/>
      <c r="N86" s="2366" t="s">
        <v>137</v>
      </c>
      <c r="O86" s="2367"/>
      <c r="P86" s="2367"/>
      <c r="Q86" s="2395"/>
    </row>
    <row r="87" spans="1:55" ht="15" customHeight="1" x14ac:dyDescent="0.25">
      <c r="A87" s="2267"/>
      <c r="B87" s="2250"/>
      <c r="C87" s="2230"/>
      <c r="D87" s="2250"/>
      <c r="E87" s="2230"/>
      <c r="F87" s="2366" t="s">
        <v>138</v>
      </c>
      <c r="G87" s="2395"/>
      <c r="H87" s="2366" t="s">
        <v>139</v>
      </c>
      <c r="I87" s="2395"/>
      <c r="J87" s="2366" t="s">
        <v>138</v>
      </c>
      <c r="K87" s="2395"/>
      <c r="L87" s="2366" t="s">
        <v>139</v>
      </c>
      <c r="M87" s="2395"/>
      <c r="N87" s="2366" t="s">
        <v>138</v>
      </c>
      <c r="O87" s="2395"/>
      <c r="P87" s="2366" t="s">
        <v>139</v>
      </c>
      <c r="Q87" s="2395"/>
    </row>
    <row r="88" spans="1:55" ht="27.75" customHeight="1" x14ac:dyDescent="0.25">
      <c r="A88" s="2230"/>
      <c r="B88" s="559" t="s">
        <v>50</v>
      </c>
      <c r="C88" s="557" t="s">
        <v>140</v>
      </c>
      <c r="D88" s="559" t="s">
        <v>50</v>
      </c>
      <c r="E88" s="557" t="s">
        <v>140</v>
      </c>
      <c r="F88" s="559" t="s">
        <v>50</v>
      </c>
      <c r="G88" s="557" t="s">
        <v>140</v>
      </c>
      <c r="H88" s="559" t="s">
        <v>50</v>
      </c>
      <c r="I88" s="639" t="s">
        <v>140</v>
      </c>
      <c r="J88" s="559" t="s">
        <v>50</v>
      </c>
      <c r="K88" s="557" t="s">
        <v>140</v>
      </c>
      <c r="L88" s="559" t="s">
        <v>50</v>
      </c>
      <c r="M88" s="639" t="s">
        <v>140</v>
      </c>
      <c r="N88" s="559" t="s">
        <v>50</v>
      </c>
      <c r="O88" s="557" t="s">
        <v>140</v>
      </c>
      <c r="P88" s="559" t="s">
        <v>50</v>
      </c>
      <c r="Q88" s="639" t="s">
        <v>140</v>
      </c>
    </row>
    <row r="89" spans="1:55" x14ac:dyDescent="0.25">
      <c r="A89" s="274" t="s">
        <v>141</v>
      </c>
      <c r="B89" s="294"/>
      <c r="C89" s="633">
        <v>4</v>
      </c>
      <c r="D89" s="294">
        <v>37</v>
      </c>
      <c r="E89" s="633">
        <v>108</v>
      </c>
      <c r="F89" s="295">
        <v>30</v>
      </c>
      <c r="G89" s="590">
        <v>81</v>
      </c>
      <c r="H89" s="295">
        <v>1</v>
      </c>
      <c r="I89" s="590">
        <v>4</v>
      </c>
      <c r="J89" s="295">
        <v>8</v>
      </c>
      <c r="K89" s="590">
        <v>30</v>
      </c>
      <c r="L89" s="295"/>
      <c r="M89" s="590"/>
      <c r="N89" s="295"/>
      <c r="O89" s="590">
        <v>1</v>
      </c>
      <c r="P89" s="295"/>
      <c r="Q89" s="590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/>
      <c r="C91" s="490"/>
      <c r="D91" s="489">
        <v>1</v>
      </c>
      <c r="E91" s="490">
        <v>2</v>
      </c>
      <c r="F91" s="491">
        <v>1</v>
      </c>
      <c r="G91" s="492">
        <v>3</v>
      </c>
      <c r="H91" s="491"/>
      <c r="I91" s="492">
        <v>1</v>
      </c>
      <c r="J91" s="491"/>
      <c r="K91" s="492"/>
      <c r="L91" s="491"/>
      <c r="M91" s="492"/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/>
      <c r="C93" s="490">
        <v>3</v>
      </c>
      <c r="D93" s="489">
        <v>12</v>
      </c>
      <c r="E93" s="490">
        <v>74</v>
      </c>
      <c r="F93" s="491">
        <v>9</v>
      </c>
      <c r="G93" s="492">
        <v>72</v>
      </c>
      <c r="H93" s="491"/>
      <c r="I93" s="492">
        <v>5</v>
      </c>
      <c r="J93" s="491">
        <v>3</v>
      </c>
      <c r="K93" s="492">
        <v>7</v>
      </c>
      <c r="L93" s="491"/>
      <c r="M93" s="492"/>
      <c r="N93" s="491"/>
      <c r="O93" s="492"/>
      <c r="P93" s="491"/>
      <c r="Q93" s="492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/>
      <c r="C95" s="490"/>
      <c r="D95" s="489">
        <v>31</v>
      </c>
      <c r="E95" s="490">
        <v>3</v>
      </c>
      <c r="F95" s="491">
        <v>7</v>
      </c>
      <c r="G95" s="492">
        <v>2</v>
      </c>
      <c r="H95" s="491"/>
      <c r="I95" s="492"/>
      <c r="J95" s="491">
        <v>20</v>
      </c>
      <c r="K95" s="492">
        <v>2</v>
      </c>
      <c r="L95" s="491"/>
      <c r="M95" s="492"/>
      <c r="N95" s="491">
        <v>3</v>
      </c>
      <c r="O95" s="492"/>
      <c r="P95" s="491"/>
      <c r="Q95" s="492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/>
      <c r="C96" s="490"/>
      <c r="D96" s="489"/>
      <c r="E96" s="490">
        <v>104</v>
      </c>
      <c r="F96" s="491"/>
      <c r="G96" s="492">
        <v>35</v>
      </c>
      <c r="H96" s="491"/>
      <c r="I96" s="492">
        <v>2</v>
      </c>
      <c r="J96" s="491"/>
      <c r="K96" s="492">
        <v>18</v>
      </c>
      <c r="L96" s="491"/>
      <c r="M96" s="492">
        <v>9</v>
      </c>
      <c r="N96" s="491"/>
      <c r="O96" s="492">
        <v>62</v>
      </c>
      <c r="P96" s="491"/>
      <c r="Q96" s="492"/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/>
      <c r="C97" s="490"/>
      <c r="D97" s="489"/>
      <c r="E97" s="490">
        <v>49</v>
      </c>
      <c r="F97" s="491"/>
      <c r="G97" s="492">
        <v>8</v>
      </c>
      <c r="H97" s="491"/>
      <c r="I97" s="492"/>
      <c r="J97" s="491"/>
      <c r="K97" s="492">
        <v>41</v>
      </c>
      <c r="L97" s="491"/>
      <c r="M97" s="492"/>
      <c r="N97" s="491"/>
      <c r="O97" s="492"/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/>
      <c r="C98" s="490"/>
      <c r="D98" s="489">
        <v>1</v>
      </c>
      <c r="E98" s="490">
        <v>35</v>
      </c>
      <c r="F98" s="491">
        <v>1</v>
      </c>
      <c r="G98" s="492">
        <v>25</v>
      </c>
      <c r="H98" s="491"/>
      <c r="I98" s="492">
        <v>2</v>
      </c>
      <c r="J98" s="491"/>
      <c r="K98" s="492">
        <v>12</v>
      </c>
      <c r="L98" s="491"/>
      <c r="M98" s="492"/>
      <c r="N98" s="491"/>
      <c r="O98" s="492"/>
      <c r="P98" s="491"/>
      <c r="Q98" s="492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/>
      <c r="C99" s="490"/>
      <c r="D99" s="489"/>
      <c r="E99" s="490">
        <v>9</v>
      </c>
      <c r="F99" s="491"/>
      <c r="G99" s="492">
        <v>2</v>
      </c>
      <c r="H99" s="491"/>
      <c r="I99" s="492"/>
      <c r="J99" s="491"/>
      <c r="K99" s="492">
        <v>2</v>
      </c>
      <c r="L99" s="491"/>
      <c r="M99" s="492"/>
      <c r="N99" s="491"/>
      <c r="O99" s="492">
        <v>5</v>
      </c>
      <c r="P99" s="491"/>
      <c r="Q99" s="492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/>
      <c r="C100" s="490">
        <v>10</v>
      </c>
      <c r="D100" s="489"/>
      <c r="E100" s="490">
        <v>3</v>
      </c>
      <c r="F100" s="491"/>
      <c r="G100" s="492">
        <v>1</v>
      </c>
      <c r="H100" s="491"/>
      <c r="I100" s="492"/>
      <c r="J100" s="491"/>
      <c r="K100" s="492"/>
      <c r="L100" s="491"/>
      <c r="M100" s="492"/>
      <c r="N100" s="491"/>
      <c r="O100" s="492">
        <v>2</v>
      </c>
      <c r="P100" s="491"/>
      <c r="Q100" s="492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640" t="s">
        <v>34</v>
      </c>
      <c r="B102" s="641">
        <f t="shared" ref="B102:I102" si="11">SUM(B89:B101)</f>
        <v>0</v>
      </c>
      <c r="C102" s="642">
        <f t="shared" si="11"/>
        <v>17</v>
      </c>
      <c r="D102" s="641">
        <f t="shared" si="11"/>
        <v>82</v>
      </c>
      <c r="E102" s="642">
        <f t="shared" si="11"/>
        <v>387</v>
      </c>
      <c r="F102" s="641">
        <f t="shared" si="11"/>
        <v>48</v>
      </c>
      <c r="G102" s="642">
        <f t="shared" si="11"/>
        <v>229</v>
      </c>
      <c r="H102" s="641">
        <f t="shared" si="11"/>
        <v>1</v>
      </c>
      <c r="I102" s="643">
        <f t="shared" si="11"/>
        <v>14</v>
      </c>
      <c r="J102" s="641">
        <f>SUM(J89:J101)</f>
        <v>31</v>
      </c>
      <c r="K102" s="642">
        <f t="shared" ref="K102:M102" si="12">SUM(K89:K101)</f>
        <v>112</v>
      </c>
      <c r="L102" s="641">
        <f t="shared" si="12"/>
        <v>0</v>
      </c>
      <c r="M102" s="643">
        <f t="shared" si="12"/>
        <v>9</v>
      </c>
      <c r="N102" s="641">
        <f>SUM(N89:N101)</f>
        <v>3</v>
      </c>
      <c r="O102" s="642">
        <f t="shared" ref="O102:Q102" si="13">SUM(O89:O101)</f>
        <v>70</v>
      </c>
      <c r="P102" s="641">
        <f t="shared" si="13"/>
        <v>0</v>
      </c>
      <c r="Q102" s="643">
        <f t="shared" si="13"/>
        <v>0</v>
      </c>
    </row>
    <row r="103" spans="1:55" s="6" customFormat="1" ht="18" customHeight="1" x14ac:dyDescent="0.2">
      <c r="A103" s="2396" t="s">
        <v>154</v>
      </c>
      <c r="B103" s="2396"/>
      <c r="C103" s="2396"/>
      <c r="D103" s="2396"/>
      <c r="E103" s="2396"/>
      <c r="F103" s="2396"/>
      <c r="G103" s="2396"/>
    </row>
    <row r="104" spans="1:55" x14ac:dyDescent="0.25">
      <c r="A104" s="2397" t="s">
        <v>155</v>
      </c>
      <c r="B104" s="2366" t="s">
        <v>156</v>
      </c>
      <c r="C104" s="2367"/>
      <c r="D104" s="2367"/>
      <c r="E104" s="2367"/>
      <c r="F104" s="2367"/>
      <c r="G104" s="2395"/>
    </row>
    <row r="105" spans="1:55" x14ac:dyDescent="0.25">
      <c r="A105" s="2271"/>
      <c r="B105" s="588" t="s">
        <v>157</v>
      </c>
      <c r="C105" s="559" t="s">
        <v>50</v>
      </c>
      <c r="D105" s="558" t="s">
        <v>140</v>
      </c>
      <c r="E105" s="589" t="s">
        <v>20</v>
      </c>
      <c r="F105" s="639" t="s">
        <v>21</v>
      </c>
      <c r="G105" s="639" t="s">
        <v>22</v>
      </c>
    </row>
    <row r="106" spans="1:55" x14ac:dyDescent="0.25">
      <c r="A106" s="274" t="s">
        <v>158</v>
      </c>
      <c r="B106" s="250">
        <f t="shared" ref="B106:B113" si="14">SUM(C106+D106)</f>
        <v>7</v>
      </c>
      <c r="C106" s="295"/>
      <c r="D106" s="644">
        <v>7</v>
      </c>
      <c r="E106" s="645">
        <v>7</v>
      </c>
      <c r="F106" s="296"/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646" t="s">
        <v>159</v>
      </c>
      <c r="B107" s="647">
        <f t="shared" si="14"/>
        <v>5</v>
      </c>
      <c r="C107" s="491">
        <v>1</v>
      </c>
      <c r="D107" s="648">
        <v>4</v>
      </c>
      <c r="E107" s="649">
        <v>4</v>
      </c>
      <c r="F107" s="650">
        <v>1</v>
      </c>
      <c r="G107" s="650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647">
        <f t="shared" si="14"/>
        <v>0</v>
      </c>
      <c r="C108" s="491"/>
      <c r="D108" s="648"/>
      <c r="E108" s="649"/>
      <c r="F108" s="650"/>
      <c r="G108" s="650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647">
        <f t="shared" si="14"/>
        <v>1</v>
      </c>
      <c r="C109" s="491"/>
      <c r="D109" s="648">
        <v>1</v>
      </c>
      <c r="E109" s="649">
        <v>1</v>
      </c>
      <c r="F109" s="650"/>
      <c r="G109" s="650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647">
        <f t="shared" si="14"/>
        <v>3</v>
      </c>
      <c r="C110" s="491"/>
      <c r="D110" s="648">
        <v>3</v>
      </c>
      <c r="E110" s="649">
        <v>3</v>
      </c>
      <c r="F110" s="650"/>
      <c r="G110" s="650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647">
        <f t="shared" si="14"/>
        <v>8</v>
      </c>
      <c r="C111" s="491"/>
      <c r="D111" s="648">
        <v>8</v>
      </c>
      <c r="E111" s="649"/>
      <c r="F111" s="650">
        <v>8</v>
      </c>
      <c r="G111" s="650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646" t="s">
        <v>164</v>
      </c>
      <c r="B112" s="647">
        <f t="shared" si="14"/>
        <v>0</v>
      </c>
      <c r="C112" s="491"/>
      <c r="D112" s="648"/>
      <c r="E112" s="649"/>
      <c r="F112" s="650"/>
      <c r="G112" s="650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648"/>
      <c r="E113" s="649"/>
      <c r="F113" s="651"/>
      <c r="G113" s="651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454" t="s">
        <v>34</v>
      </c>
      <c r="B114" s="577">
        <f t="shared" ref="B114:G114" si="18">SUM(B106:B113)</f>
        <v>24</v>
      </c>
      <c r="C114" s="652">
        <f t="shared" si="18"/>
        <v>1</v>
      </c>
      <c r="D114" s="653">
        <f t="shared" si="18"/>
        <v>23</v>
      </c>
      <c r="E114" s="654">
        <f t="shared" si="18"/>
        <v>15</v>
      </c>
      <c r="F114" s="655">
        <f t="shared" si="18"/>
        <v>9</v>
      </c>
      <c r="G114" s="655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398" t="s">
        <v>49</v>
      </c>
      <c r="B116" s="2398" t="s">
        <v>167</v>
      </c>
      <c r="C116" s="2399" t="s">
        <v>47</v>
      </c>
      <c r="D116" s="2400"/>
      <c r="E116" s="2401"/>
      <c r="F116" s="2402" t="s">
        <v>168</v>
      </c>
      <c r="G116" s="2403"/>
    </row>
    <row r="117" spans="1:56" ht="21" x14ac:dyDescent="0.25">
      <c r="A117" s="2273"/>
      <c r="B117" s="2273"/>
      <c r="C117" s="656" t="s">
        <v>169</v>
      </c>
      <c r="D117" s="657" t="s">
        <v>170</v>
      </c>
      <c r="E117" s="658" t="s">
        <v>171</v>
      </c>
      <c r="F117" s="659" t="s">
        <v>172</v>
      </c>
      <c r="G117" s="660" t="s">
        <v>173</v>
      </c>
    </row>
    <row r="118" spans="1:56" x14ac:dyDescent="0.25">
      <c r="A118" s="275" t="s">
        <v>174</v>
      </c>
      <c r="B118" s="276">
        <f>SUM(C118:E118)</f>
        <v>28</v>
      </c>
      <c r="C118" s="255">
        <v>0</v>
      </c>
      <c r="D118" s="277">
        <v>14</v>
      </c>
      <c r="E118" s="262">
        <v>14</v>
      </c>
      <c r="F118" s="278">
        <v>0</v>
      </c>
      <c r="G118" s="661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466" t="s">
        <v>175</v>
      </c>
      <c r="B119" s="467">
        <f>SUM(C119:E119)</f>
        <v>0</v>
      </c>
      <c r="C119" s="596"/>
      <c r="D119" s="662"/>
      <c r="E119" s="611"/>
      <c r="F119" s="663"/>
      <c r="G119" s="664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545" t="s">
        <v>132</v>
      </c>
      <c r="B121" s="665" t="s">
        <v>6</v>
      </c>
      <c r="C121" s="666" t="s">
        <v>177</v>
      </c>
      <c r="D121" s="667" t="s">
        <v>178</v>
      </c>
      <c r="E121" s="668" t="s">
        <v>179</v>
      </c>
      <c r="F121" s="666" t="s">
        <v>180</v>
      </c>
      <c r="G121" s="667" t="s">
        <v>181</v>
      </c>
      <c r="H121" s="668" t="s">
        <v>182</v>
      </c>
      <c r="I121" s="199"/>
    </row>
    <row r="122" spans="1:56" x14ac:dyDescent="0.25">
      <c r="A122" s="563" t="s">
        <v>34</v>
      </c>
      <c r="B122" s="669">
        <f>SUM(B123:B124)</f>
        <v>1</v>
      </c>
      <c r="C122" s="670">
        <f t="shared" ref="C122:H122" si="19">SUM(C123:C124)</f>
        <v>64</v>
      </c>
      <c r="D122" s="671">
        <f t="shared" si="19"/>
        <v>0</v>
      </c>
      <c r="E122" s="672">
        <f t="shared" si="19"/>
        <v>0</v>
      </c>
      <c r="F122" s="670">
        <f t="shared" si="19"/>
        <v>46</v>
      </c>
      <c r="G122" s="671">
        <f>SUM(G123:G124)</f>
        <v>0</v>
      </c>
      <c r="H122" s="672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64</v>
      </c>
      <c r="D123" s="282">
        <v>0</v>
      </c>
      <c r="E123" s="283">
        <v>0</v>
      </c>
      <c r="F123" s="281">
        <v>46</v>
      </c>
      <c r="G123" s="282">
        <v>0</v>
      </c>
      <c r="H123" s="283">
        <v>0</v>
      </c>
      <c r="I123" s="206"/>
    </row>
    <row r="124" spans="1:56" x14ac:dyDescent="0.25">
      <c r="A124" s="479" t="s">
        <v>184</v>
      </c>
      <c r="B124" s="480"/>
      <c r="C124" s="481"/>
      <c r="D124" s="673"/>
      <c r="E124" s="674"/>
      <c r="F124" s="481"/>
      <c r="G124" s="673"/>
      <c r="H124" s="675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556" t="s">
        <v>132</v>
      </c>
      <c r="B126" s="676" t="s">
        <v>186</v>
      </c>
      <c r="C126" s="677" t="s">
        <v>187</v>
      </c>
      <c r="D126" s="676" t="s">
        <v>188</v>
      </c>
      <c r="E126" s="677" t="s">
        <v>189</v>
      </c>
      <c r="F126" s="676" t="s">
        <v>190</v>
      </c>
      <c r="G126" s="677" t="s">
        <v>191</v>
      </c>
      <c r="H126" s="676" t="s">
        <v>192</v>
      </c>
      <c r="I126" s="678" t="s">
        <v>193</v>
      </c>
    </row>
    <row r="127" spans="1:56" x14ac:dyDescent="0.25">
      <c r="A127" s="274" t="s">
        <v>141</v>
      </c>
      <c r="B127" s="294">
        <v>0</v>
      </c>
      <c r="C127" s="633">
        <v>1</v>
      </c>
      <c r="D127" s="295">
        <v>1</v>
      </c>
      <c r="E127" s="590">
        <v>0</v>
      </c>
      <c r="F127" s="295">
        <v>0</v>
      </c>
      <c r="G127" s="590">
        <v>0</v>
      </c>
      <c r="H127" s="295">
        <v>0</v>
      </c>
      <c r="I127" s="590">
        <v>0</v>
      </c>
    </row>
    <row r="128" spans="1:56" x14ac:dyDescent="0.25">
      <c r="A128" s="488" t="s">
        <v>143</v>
      </c>
      <c r="B128" s="489">
        <v>0</v>
      </c>
      <c r="C128" s="490">
        <v>20</v>
      </c>
      <c r="D128" s="491">
        <v>21</v>
      </c>
      <c r="E128" s="492">
        <v>1</v>
      </c>
      <c r="F128" s="491">
        <v>0</v>
      </c>
      <c r="G128" s="492">
        <v>0</v>
      </c>
      <c r="H128" s="491">
        <v>0</v>
      </c>
      <c r="I128" s="679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590"/>
    </row>
    <row r="130" spans="1:10" x14ac:dyDescent="0.25">
      <c r="A130" s="488" t="s">
        <v>194</v>
      </c>
      <c r="B130" s="489">
        <v>0</v>
      </c>
      <c r="C130" s="490">
        <v>10</v>
      </c>
      <c r="D130" s="491">
        <v>10</v>
      </c>
      <c r="E130" s="492">
        <v>0</v>
      </c>
      <c r="F130" s="491">
        <v>0</v>
      </c>
      <c r="G130" s="492">
        <v>0</v>
      </c>
      <c r="H130" s="491">
        <v>0</v>
      </c>
      <c r="I130" s="590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590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590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590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590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590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590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590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680" t="s">
        <v>34</v>
      </c>
      <c r="B139" s="681">
        <f t="shared" ref="B139:I139" si="20">SUM(B127:B138)</f>
        <v>0</v>
      </c>
      <c r="C139" s="682">
        <f t="shared" si="20"/>
        <v>31</v>
      </c>
      <c r="D139" s="681">
        <f t="shared" si="20"/>
        <v>32</v>
      </c>
      <c r="E139" s="682">
        <f t="shared" si="20"/>
        <v>1</v>
      </c>
      <c r="F139" s="681">
        <f t="shared" si="20"/>
        <v>0</v>
      </c>
      <c r="G139" s="682">
        <f t="shared" si="20"/>
        <v>0</v>
      </c>
      <c r="H139" s="681">
        <f t="shared" si="20"/>
        <v>0</v>
      </c>
      <c r="I139" s="682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387" t="s">
        <v>197</v>
      </c>
      <c r="B141" s="2395" t="s">
        <v>100</v>
      </c>
      <c r="C141" s="2407" t="s">
        <v>198</v>
      </c>
      <c r="D141" s="2407"/>
      <c r="E141" s="2407" t="s">
        <v>199</v>
      </c>
      <c r="F141" s="2408"/>
      <c r="G141" s="2409" t="s">
        <v>41</v>
      </c>
      <c r="H141" s="2383" t="s">
        <v>40</v>
      </c>
      <c r="I141" s="2404" t="s">
        <v>200</v>
      </c>
      <c r="J141" s="2405" t="s">
        <v>39</v>
      </c>
    </row>
    <row r="142" spans="1:10" x14ac:dyDescent="0.25">
      <c r="A142" s="2387"/>
      <c r="B142" s="2395"/>
      <c r="C142" s="683" t="s">
        <v>201</v>
      </c>
      <c r="D142" s="221" t="s">
        <v>61</v>
      </c>
      <c r="E142" s="683" t="s">
        <v>201</v>
      </c>
      <c r="F142" s="222" t="s">
        <v>61</v>
      </c>
      <c r="G142" s="2409"/>
      <c r="H142" s="2383"/>
      <c r="I142" s="2404"/>
      <c r="J142" s="2406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590"/>
      <c r="H143" s="298"/>
      <c r="I143" s="299"/>
      <c r="J143" s="684"/>
    </row>
    <row r="144" spans="1:10" x14ac:dyDescent="0.25">
      <c r="A144" s="685" t="s">
        <v>203</v>
      </c>
      <c r="B144" s="224">
        <f t="shared" ref="B144:B151" si="21">SUM(C144:F144)</f>
        <v>0</v>
      </c>
      <c r="C144" s="686"/>
      <c r="D144" s="687"/>
      <c r="E144" s="686"/>
      <c r="F144" s="648"/>
      <c r="G144" s="590"/>
      <c r="H144" s="688"/>
      <c r="I144" s="689"/>
      <c r="J144" s="590"/>
    </row>
    <row r="145" spans="1:10" x14ac:dyDescent="0.25">
      <c r="A145" s="685" t="s">
        <v>204</v>
      </c>
      <c r="B145" s="224">
        <f t="shared" si="21"/>
        <v>0</v>
      </c>
      <c r="C145" s="686"/>
      <c r="D145" s="687"/>
      <c r="E145" s="686"/>
      <c r="F145" s="648"/>
      <c r="G145" s="590"/>
      <c r="H145" s="688"/>
      <c r="I145" s="690"/>
      <c r="J145" s="684"/>
    </row>
    <row r="146" spans="1:10" x14ac:dyDescent="0.25">
      <c r="A146" s="685" t="s">
        <v>205</v>
      </c>
      <c r="B146" s="224">
        <f t="shared" si="21"/>
        <v>0</v>
      </c>
      <c r="C146" s="686"/>
      <c r="D146" s="687"/>
      <c r="E146" s="686"/>
      <c r="F146" s="648"/>
      <c r="G146" s="590"/>
      <c r="H146" s="688"/>
      <c r="I146" s="690"/>
      <c r="J146" s="684"/>
    </row>
    <row r="147" spans="1:10" x14ac:dyDescent="0.25">
      <c r="A147" s="685" t="s">
        <v>206</v>
      </c>
      <c r="B147" s="224">
        <f t="shared" si="21"/>
        <v>0</v>
      </c>
      <c r="C147" s="686"/>
      <c r="D147" s="687"/>
      <c r="E147" s="686"/>
      <c r="F147" s="648"/>
      <c r="G147" s="590"/>
      <c r="H147" s="688"/>
      <c r="I147" s="690"/>
      <c r="J147" s="684"/>
    </row>
    <row r="148" spans="1:10" x14ac:dyDescent="0.25">
      <c r="A148" s="685" t="s">
        <v>207</v>
      </c>
      <c r="B148" s="224">
        <f t="shared" si="21"/>
        <v>0</v>
      </c>
      <c r="C148" s="686"/>
      <c r="D148" s="687"/>
      <c r="E148" s="686"/>
      <c r="F148" s="648"/>
      <c r="G148" s="590"/>
      <c r="H148" s="688"/>
      <c r="I148" s="690"/>
      <c r="J148" s="684"/>
    </row>
    <row r="149" spans="1:10" x14ac:dyDescent="0.25">
      <c r="A149" s="685" t="s">
        <v>208</v>
      </c>
      <c r="B149" s="224">
        <f t="shared" si="21"/>
        <v>0</v>
      </c>
      <c r="C149" s="686"/>
      <c r="D149" s="687"/>
      <c r="E149" s="686"/>
      <c r="F149" s="648"/>
      <c r="G149" s="590"/>
      <c r="H149" s="688"/>
      <c r="I149" s="690"/>
      <c r="J149" s="684"/>
    </row>
    <row r="150" spans="1:10" x14ac:dyDescent="0.25">
      <c r="A150" s="685" t="s">
        <v>209</v>
      </c>
      <c r="B150" s="224">
        <f t="shared" si="21"/>
        <v>0</v>
      </c>
      <c r="C150" s="686"/>
      <c r="D150" s="687"/>
      <c r="E150" s="686"/>
      <c r="F150" s="648"/>
      <c r="G150" s="590"/>
      <c r="H150" s="691"/>
      <c r="I150" s="690"/>
      <c r="J150" s="684"/>
    </row>
    <row r="151" spans="1:10" x14ac:dyDescent="0.25">
      <c r="A151" s="685" t="s">
        <v>210</v>
      </c>
      <c r="B151" s="224">
        <f t="shared" si="21"/>
        <v>0</v>
      </c>
      <c r="C151" s="686"/>
      <c r="D151" s="687"/>
      <c r="E151" s="686"/>
      <c r="F151" s="648"/>
      <c r="G151" s="590"/>
      <c r="H151" s="691"/>
      <c r="I151" s="690"/>
      <c r="J151" s="684"/>
    </row>
    <row r="152" spans="1:10" x14ac:dyDescent="0.25">
      <c r="A152" s="680" t="s">
        <v>34</v>
      </c>
      <c r="B152" s="682">
        <f>SUM(B143:B151)</f>
        <v>0</v>
      </c>
      <c r="C152" s="681">
        <f t="shared" ref="C152:H152" si="22">SUM(C143:C151)</f>
        <v>0</v>
      </c>
      <c r="D152" s="682">
        <f t="shared" si="22"/>
        <v>0</v>
      </c>
      <c r="E152" s="681">
        <f t="shared" si="22"/>
        <v>0</v>
      </c>
      <c r="F152" s="692">
        <f t="shared" si="22"/>
        <v>0</v>
      </c>
      <c r="G152" s="693">
        <f t="shared" si="22"/>
        <v>0</v>
      </c>
      <c r="H152" s="234">
        <f t="shared" si="22"/>
        <v>0</v>
      </c>
      <c r="I152" s="694">
        <f>I144</f>
        <v>0</v>
      </c>
      <c r="J152" s="682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16084.960000000001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09D73882-4387-4C39-8FF5-33B1204BD158}">
      <formula1>0</formula1>
      <formula2>9.99999999999999E+35</formula2>
    </dataValidation>
    <dataValidation type="whole" allowBlank="1" showInputMessage="1" showErrorMessage="1" sqref="B72:I76 D80:I84 B89:Q101" xr:uid="{A57ACDA2-1A65-4ACF-99B1-80DBB730E4C2}">
      <formula1>0</formula1>
      <formula2>9.99999999999999E+34</formula2>
    </dataValidation>
    <dataValidation type="whole" allowBlank="1" showInputMessage="1" showErrorMessage="1" sqref="B127:I138" xr:uid="{2226A752-5840-4E53-83C8-2200945D3341}">
      <formula1>0</formula1>
      <formula2>9.99999999999999E+37</formula2>
    </dataValidation>
    <dataValidation allowBlank="1" showInputMessage="1" showErrorMessage="1" sqref="A70" xr:uid="{C59C0904-7C31-4D35-B49D-9AC260296994}"/>
    <dataValidation type="decimal" operator="greaterThanOrEqual" allowBlank="1" showInputMessage="1" showErrorMessage="1" sqref="AD14:AE17 AA14:AB17 H14:J17 L14:O17 Q14:T17 V14:Y17 C14:F17 B122 B123:H124" xr:uid="{92E042B9-0351-469F-B0E5-DB019D07FF16}">
      <formula1>0</formula1>
    </dataValidation>
    <dataValidation allowBlank="1" showInputMessage="1" showErrorMessage="1" error="Valor no Permitido" sqref="A118 A115:A116 B115:B119 C115:E115" xr:uid="{71BB708F-7882-446E-91CF-490F2AB35316}"/>
    <dataValidation type="whole" allowBlank="1" showInputMessage="1" showErrorMessage="1" sqref="D102:Q102" xr:uid="{272E0522-BE82-43C6-A611-8966011B6C6B}">
      <formula1>0</formula1>
      <formula2>10000000</formula2>
    </dataValidation>
    <dataValidation type="whole" allowBlank="1" showInputMessage="1" showErrorMessage="1" sqref="B56 C115:D115 A71:A76 E70:H70 B69:G71 C62:D62 A69 C60:D60 E61:F61 H72:I76" xr:uid="{067A0AC7-D1DD-44BC-B039-290A4B6BB76F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923A46CD-796C-449A-AA8F-D8DB03926394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",[4]NOMBRE!B2, " (",[4]NOMBRE!C2,[4]NOMBRE!D2,[4]NOMBRE!E2,[4]NOMBRE!F2,[4]NOMBRE!G2,")")</f>
        <v>COMUNA: LINARES (07401)</v>
      </c>
    </row>
    <row r="3" spans="1:31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31" x14ac:dyDescent="0.25">
      <c r="A4" s="1" t="str">
        <f>CONCATENATE("MES: ",[4]NOMBRE!B6, " (",[4]NOMBRE!C6,[4]NOMBRE!D6,")")</f>
        <v>MES: MARZO (03)</v>
      </c>
    </row>
    <row r="5" spans="1:31" x14ac:dyDescent="0.25">
      <c r="A5" s="1" t="str">
        <f>CONCATENATE("AÑO: ",[4]NOMBRE!B7)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410" t="s">
        <v>6</v>
      </c>
      <c r="C9" s="2411" t="s">
        <v>7</v>
      </c>
      <c r="D9" s="2411" t="s">
        <v>8</v>
      </c>
      <c r="E9" s="2411" t="s">
        <v>9</v>
      </c>
      <c r="F9" s="2412" t="s">
        <v>10</v>
      </c>
      <c r="G9" s="2413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414"/>
      <c r="Z9" s="2415" t="s">
        <v>12</v>
      </c>
      <c r="AA9" s="2415"/>
      <c r="AB9" s="2415"/>
      <c r="AC9" s="2415"/>
      <c r="AD9" s="2415"/>
      <c r="AE9" s="2416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417" t="s">
        <v>13</v>
      </c>
      <c r="H10" s="2222"/>
      <c r="I10" s="2222"/>
      <c r="J10" s="2412"/>
      <c r="K10" s="2417" t="s">
        <v>14</v>
      </c>
      <c r="L10" s="2222"/>
      <c r="M10" s="2222"/>
      <c r="N10" s="2222"/>
      <c r="O10" s="2412"/>
      <c r="P10" s="2417" t="s">
        <v>15</v>
      </c>
      <c r="Q10" s="2222"/>
      <c r="R10" s="2222"/>
      <c r="S10" s="2222"/>
      <c r="T10" s="2412"/>
      <c r="U10" s="2417" t="s">
        <v>16</v>
      </c>
      <c r="V10" s="2222"/>
      <c r="W10" s="2222"/>
      <c r="X10" s="2222"/>
      <c r="Y10" s="2418"/>
      <c r="Z10" s="2222" t="s">
        <v>17</v>
      </c>
      <c r="AA10" s="2222"/>
      <c r="AB10" s="2412"/>
      <c r="AC10" s="2417" t="s">
        <v>18</v>
      </c>
      <c r="AD10" s="2222"/>
      <c r="AE10" s="2412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695" t="s">
        <v>19</v>
      </c>
      <c r="H12" s="696" t="s">
        <v>20</v>
      </c>
      <c r="I12" s="696" t="s">
        <v>21</v>
      </c>
      <c r="J12" s="697" t="s">
        <v>22</v>
      </c>
      <c r="K12" s="695" t="s">
        <v>19</v>
      </c>
      <c r="L12" s="696" t="s">
        <v>20</v>
      </c>
      <c r="M12" s="696" t="s">
        <v>21</v>
      </c>
      <c r="N12" s="696" t="s">
        <v>22</v>
      </c>
      <c r="O12" s="697" t="s">
        <v>23</v>
      </c>
      <c r="P12" s="695" t="s">
        <v>19</v>
      </c>
      <c r="Q12" s="696" t="s">
        <v>20</v>
      </c>
      <c r="R12" s="696" t="s">
        <v>21</v>
      </c>
      <c r="S12" s="696" t="s">
        <v>22</v>
      </c>
      <c r="T12" s="697" t="s">
        <v>23</v>
      </c>
      <c r="U12" s="695" t="s">
        <v>19</v>
      </c>
      <c r="V12" s="696" t="s">
        <v>20</v>
      </c>
      <c r="W12" s="696" t="s">
        <v>21</v>
      </c>
      <c r="X12" s="696" t="s">
        <v>22</v>
      </c>
      <c r="Y12" s="698" t="s">
        <v>23</v>
      </c>
      <c r="Z12" s="699" t="s">
        <v>19</v>
      </c>
      <c r="AA12" s="696" t="s">
        <v>24</v>
      </c>
      <c r="AB12" s="700" t="s">
        <v>25</v>
      </c>
      <c r="AC12" s="695" t="s">
        <v>19</v>
      </c>
      <c r="AD12" s="696" t="s">
        <v>24</v>
      </c>
      <c r="AE12" s="700" t="s">
        <v>25</v>
      </c>
    </row>
    <row r="13" spans="1:31" x14ac:dyDescent="0.25">
      <c r="A13" s="701" t="s">
        <v>26</v>
      </c>
      <c r="B13" s="702">
        <f t="shared" ref="B13:AE13" si="0">SUM(B14:B17)</f>
        <v>6</v>
      </c>
      <c r="C13" s="703">
        <f t="shared" si="0"/>
        <v>6</v>
      </c>
      <c r="D13" s="704">
        <f t="shared" si="0"/>
        <v>6</v>
      </c>
      <c r="E13" s="704">
        <f t="shared" si="0"/>
        <v>1558</v>
      </c>
      <c r="F13" s="705">
        <f t="shared" si="0"/>
        <v>1398</v>
      </c>
      <c r="G13" s="706">
        <f t="shared" si="0"/>
        <v>654</v>
      </c>
      <c r="H13" s="704">
        <f t="shared" si="0"/>
        <v>654</v>
      </c>
      <c r="I13" s="704">
        <f t="shared" si="0"/>
        <v>0</v>
      </c>
      <c r="J13" s="705">
        <f t="shared" si="0"/>
        <v>0</v>
      </c>
      <c r="K13" s="706">
        <f t="shared" si="0"/>
        <v>709.52</v>
      </c>
      <c r="L13" s="704">
        <f t="shared" si="0"/>
        <v>559.11</v>
      </c>
      <c r="M13" s="704">
        <f t="shared" si="0"/>
        <v>1.07</v>
      </c>
      <c r="N13" s="704">
        <f t="shared" si="0"/>
        <v>0</v>
      </c>
      <c r="O13" s="705">
        <f t="shared" si="0"/>
        <v>149.33999999999997</v>
      </c>
      <c r="P13" s="706">
        <f t="shared" si="0"/>
        <v>328.88</v>
      </c>
      <c r="Q13" s="704">
        <f t="shared" si="0"/>
        <v>131</v>
      </c>
      <c r="R13" s="704">
        <f t="shared" si="0"/>
        <v>157.22999999999999</v>
      </c>
      <c r="S13" s="704">
        <f t="shared" si="0"/>
        <v>7.4</v>
      </c>
      <c r="T13" s="705">
        <f t="shared" si="0"/>
        <v>33.25</v>
      </c>
      <c r="U13" s="706">
        <f t="shared" si="0"/>
        <v>189.32</v>
      </c>
      <c r="V13" s="704">
        <f t="shared" si="0"/>
        <v>115.44</v>
      </c>
      <c r="W13" s="704">
        <f t="shared" si="0"/>
        <v>16.88</v>
      </c>
      <c r="X13" s="704">
        <f t="shared" si="0"/>
        <v>0</v>
      </c>
      <c r="Y13" s="707">
        <f t="shared" si="0"/>
        <v>57</v>
      </c>
      <c r="Z13" s="703">
        <f t="shared" si="0"/>
        <v>68.039999999999992</v>
      </c>
      <c r="AA13" s="704">
        <f>SUM(AA14:AA17)</f>
        <v>46.26</v>
      </c>
      <c r="AB13" s="708">
        <f t="shared" si="0"/>
        <v>21.779999999999998</v>
      </c>
      <c r="AC13" s="706">
        <f t="shared" si="0"/>
        <v>31.380000000000003</v>
      </c>
      <c r="AD13" s="704">
        <f t="shared" si="0"/>
        <v>23.16</v>
      </c>
      <c r="AE13" s="708">
        <f t="shared" si="0"/>
        <v>8.2199999999999989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5</v>
      </c>
      <c r="E14" s="316">
        <v>814</v>
      </c>
      <c r="F14" s="316">
        <v>654</v>
      </c>
      <c r="G14" s="314">
        <f>SUM(H14:J14)</f>
        <v>654</v>
      </c>
      <c r="H14" s="315">
        <v>654</v>
      </c>
      <c r="I14" s="316">
        <v>0</v>
      </c>
      <c r="J14" s="316">
        <v>0</v>
      </c>
      <c r="K14" s="247">
        <f>SUM(L14:O14)</f>
        <v>602.87</v>
      </c>
      <c r="L14" s="315">
        <v>470.13</v>
      </c>
      <c r="M14" s="316">
        <v>1.07</v>
      </c>
      <c r="N14" s="709">
        <v>0</v>
      </c>
      <c r="O14" s="318">
        <v>131.66999999999999</v>
      </c>
      <c r="P14" s="247">
        <f>SUM(Q14:T14)</f>
        <v>174.13</v>
      </c>
      <c r="Q14" s="315">
        <v>3.92</v>
      </c>
      <c r="R14" s="316">
        <v>157.22999999999999</v>
      </c>
      <c r="S14" s="709">
        <v>7.4</v>
      </c>
      <c r="T14" s="318">
        <v>5.58</v>
      </c>
      <c r="U14" s="247">
        <f>SUM(V14:Y14)</f>
        <v>94.28</v>
      </c>
      <c r="V14" s="315">
        <v>35.07</v>
      </c>
      <c r="W14" s="316">
        <v>16.88</v>
      </c>
      <c r="X14" s="709">
        <v>0</v>
      </c>
      <c r="Y14" s="319">
        <v>42.33</v>
      </c>
      <c r="Z14" s="248">
        <f>SUM(AA14:AB14)</f>
        <v>59.43</v>
      </c>
      <c r="AA14" s="316">
        <v>42.53</v>
      </c>
      <c r="AB14" s="26">
        <v>16.899999999999999</v>
      </c>
      <c r="AC14" s="247">
        <f>SUM(AD14:AE14)</f>
        <v>10.74</v>
      </c>
      <c r="AD14" s="316">
        <v>8.58</v>
      </c>
      <c r="AE14" s="26">
        <v>2.16</v>
      </c>
    </row>
    <row r="15" spans="1:31" x14ac:dyDescent="0.25">
      <c r="A15" s="710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744</v>
      </c>
      <c r="G15" s="711">
        <f>SUM(H15:J15)</f>
        <v>0</v>
      </c>
      <c r="H15" s="31">
        <v>0</v>
      </c>
      <c r="I15" s="29">
        <v>0</v>
      </c>
      <c r="J15" s="31">
        <v>0</v>
      </c>
      <c r="K15" s="711">
        <f>SUM(L15:O15)</f>
        <v>106.65</v>
      </c>
      <c r="L15" s="31">
        <v>88.98</v>
      </c>
      <c r="M15" s="31">
        <v>0</v>
      </c>
      <c r="N15" s="712">
        <v>0</v>
      </c>
      <c r="O15" s="713">
        <v>17.670000000000002</v>
      </c>
      <c r="P15" s="711">
        <f>SUM(Q15:T15)</f>
        <v>154.75</v>
      </c>
      <c r="Q15" s="31">
        <v>127.08</v>
      </c>
      <c r="R15" s="29">
        <v>0</v>
      </c>
      <c r="S15" s="712">
        <v>0</v>
      </c>
      <c r="T15" s="713">
        <v>27.67</v>
      </c>
      <c r="U15" s="711">
        <f>SUM(V15:Y15)</f>
        <v>95.04</v>
      </c>
      <c r="V15" s="31">
        <v>80.37</v>
      </c>
      <c r="W15" s="29">
        <v>0</v>
      </c>
      <c r="X15" s="712">
        <v>0</v>
      </c>
      <c r="Y15" s="714">
        <v>14.67</v>
      </c>
      <c r="Z15" s="715">
        <f>SUM(AA15:AB15)</f>
        <v>8.61</v>
      </c>
      <c r="AA15" s="29">
        <v>3.73</v>
      </c>
      <c r="AB15" s="33">
        <v>4.88</v>
      </c>
      <c r="AC15" s="711">
        <f>SUM(AD15:AE15)</f>
        <v>20.64</v>
      </c>
      <c r="AD15" s="29">
        <v>14.58</v>
      </c>
      <c r="AE15" s="33">
        <v>6.06</v>
      </c>
    </row>
    <row r="16" spans="1:31" x14ac:dyDescent="0.25">
      <c r="A16" s="716" t="s">
        <v>29</v>
      </c>
      <c r="B16" s="28"/>
      <c r="C16" s="29"/>
      <c r="D16" s="29"/>
      <c r="E16" s="29"/>
      <c r="F16" s="29"/>
      <c r="G16" s="711">
        <f>SUM(H16:J16)</f>
        <v>0</v>
      </c>
      <c r="H16" s="31"/>
      <c r="I16" s="29"/>
      <c r="J16" s="35"/>
      <c r="K16" s="711">
        <f>SUM(L16:O16)</f>
        <v>0</v>
      </c>
      <c r="L16" s="31"/>
      <c r="M16" s="35"/>
      <c r="N16" s="717"/>
      <c r="O16" s="718"/>
      <c r="P16" s="711">
        <f>SUM(Q16:T16)</f>
        <v>0</v>
      </c>
      <c r="Q16" s="31"/>
      <c r="R16" s="35"/>
      <c r="S16" s="717"/>
      <c r="T16" s="718"/>
      <c r="U16" s="711">
        <f>SUM(V16:Y16)</f>
        <v>0</v>
      </c>
      <c r="V16" s="31"/>
      <c r="W16" s="35"/>
      <c r="X16" s="717"/>
      <c r="Y16" s="719"/>
      <c r="Z16" s="715">
        <f>SUM(AA16:AB16)</f>
        <v>0</v>
      </c>
      <c r="AA16" s="29"/>
      <c r="AB16" s="33"/>
      <c r="AC16" s="711">
        <f>SUM(AD16:AE16)</f>
        <v>0</v>
      </c>
      <c r="AD16" s="29"/>
      <c r="AE16" s="33"/>
    </row>
    <row r="17" spans="1:65" x14ac:dyDescent="0.25">
      <c r="A17" s="535" t="s">
        <v>30</v>
      </c>
      <c r="B17" s="720"/>
      <c r="C17" s="721"/>
      <c r="D17" s="37"/>
      <c r="E17" s="37"/>
      <c r="F17" s="38"/>
      <c r="G17" s="39">
        <f>SUM(H17:J17)</f>
        <v>0</v>
      </c>
      <c r="H17" s="40"/>
      <c r="I17" s="41"/>
      <c r="J17" s="722"/>
      <c r="K17" s="723">
        <f>SUM(L17:O17)</f>
        <v>0</v>
      </c>
      <c r="L17" s="40"/>
      <c r="M17" s="724"/>
      <c r="N17" s="725"/>
      <c r="O17" s="722"/>
      <c r="P17" s="723">
        <f>SUM(Q17:T17)</f>
        <v>0</v>
      </c>
      <c r="Q17" s="724"/>
      <c r="R17" s="721"/>
      <c r="S17" s="725"/>
      <c r="T17" s="722"/>
      <c r="U17" s="723">
        <f>SUM(V17:Y17)</f>
        <v>0</v>
      </c>
      <c r="V17" s="724"/>
      <c r="W17" s="721"/>
      <c r="X17" s="725"/>
      <c r="Y17" s="726"/>
      <c r="Z17" s="43">
        <f>SUM(AA17:AB17)</f>
        <v>0</v>
      </c>
      <c r="AA17" s="721"/>
      <c r="AB17" s="338"/>
      <c r="AC17" s="39">
        <f>SUM(AD17:AE17)</f>
        <v>0</v>
      </c>
      <c r="AD17" s="721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727"/>
      <c r="D19" s="727"/>
      <c r="E19" s="727"/>
      <c r="F19" s="727"/>
      <c r="G19" s="46"/>
    </row>
    <row r="20" spans="1:65" ht="32.25" customHeight="1" x14ac:dyDescent="0.25">
      <c r="A20" s="728" t="s">
        <v>33</v>
      </c>
      <c r="B20" s="729" t="s">
        <v>34</v>
      </c>
      <c r="C20" s="730" t="s">
        <v>35</v>
      </c>
      <c r="D20" s="730" t="s">
        <v>36</v>
      </c>
      <c r="E20" s="730" t="s">
        <v>37</v>
      </c>
      <c r="F20" s="731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732" t="s">
        <v>40</v>
      </c>
      <c r="B22" s="733">
        <f>SUM(C22:F22)</f>
        <v>320</v>
      </c>
      <c r="C22" s="734"/>
      <c r="D22" s="734">
        <v>320</v>
      </c>
      <c r="E22" s="734"/>
      <c r="F22" s="735"/>
    </row>
    <row r="23" spans="1:65" ht="15" customHeight="1" x14ac:dyDescent="0.25">
      <c r="A23" s="732" t="s">
        <v>41</v>
      </c>
      <c r="B23" s="733">
        <f>SUM(C23:F23)</f>
        <v>320</v>
      </c>
      <c r="C23" s="734"/>
      <c r="D23" s="734">
        <v>320</v>
      </c>
      <c r="E23" s="734"/>
      <c r="F23" s="735"/>
    </row>
    <row r="24" spans="1:65" ht="15" customHeight="1" x14ac:dyDescent="0.25">
      <c r="A24" s="732" t="s">
        <v>42</v>
      </c>
      <c r="B24" s="733">
        <f>SUM(C24:F24)</f>
        <v>320</v>
      </c>
      <c r="C24" s="734"/>
      <c r="D24" s="734">
        <v>320</v>
      </c>
      <c r="E24" s="734"/>
      <c r="F24" s="735"/>
    </row>
    <row r="25" spans="1:65" ht="15" customHeight="1" x14ac:dyDescent="0.25">
      <c r="A25" s="60" t="s">
        <v>43</v>
      </c>
      <c r="B25" s="552">
        <f>SUM(C25:F25)</f>
        <v>320</v>
      </c>
      <c r="C25" s="62"/>
      <c r="D25" s="62">
        <v>320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624"/>
      <c r="D28" s="624"/>
      <c r="E28" s="624"/>
      <c r="F28" s="624"/>
      <c r="G28" s="624"/>
      <c r="H28" s="624"/>
      <c r="I28" s="736"/>
      <c r="J28" s="736"/>
      <c r="K28" s="737"/>
      <c r="L28" s="737"/>
    </row>
    <row r="29" spans="1:65" x14ac:dyDescent="0.25">
      <c r="A29" s="2227" t="s">
        <v>33</v>
      </c>
      <c r="B29" s="2419"/>
      <c r="C29" s="2420" t="s">
        <v>34</v>
      </c>
      <c r="D29" s="2421" t="s">
        <v>47</v>
      </c>
      <c r="E29" s="2422"/>
      <c r="F29" s="2422"/>
      <c r="G29" s="2423"/>
      <c r="H29" s="2424" t="s">
        <v>48</v>
      </c>
      <c r="I29" s="2425"/>
      <c r="J29" s="2425"/>
      <c r="K29" s="2425"/>
      <c r="L29" s="2425"/>
      <c r="M29" s="2426"/>
      <c r="N29" s="2427" t="s">
        <v>49</v>
      </c>
      <c r="O29" s="2428"/>
    </row>
    <row r="30" spans="1:65" ht="21" x14ac:dyDescent="0.25">
      <c r="A30" s="2229"/>
      <c r="B30" s="2230"/>
      <c r="C30" s="2232"/>
      <c r="D30" s="741" t="s">
        <v>50</v>
      </c>
      <c r="E30" s="742" t="s">
        <v>51</v>
      </c>
      <c r="F30" s="742" t="s">
        <v>52</v>
      </c>
      <c r="G30" s="743" t="s">
        <v>53</v>
      </c>
      <c r="H30" s="744" t="s">
        <v>54</v>
      </c>
      <c r="I30" s="745" t="s">
        <v>55</v>
      </c>
      <c r="J30" s="745" t="s">
        <v>56</v>
      </c>
      <c r="K30" s="745" t="s">
        <v>57</v>
      </c>
      <c r="L30" s="745" t="s">
        <v>58</v>
      </c>
      <c r="M30" s="745" t="s">
        <v>59</v>
      </c>
      <c r="N30" s="746" t="s">
        <v>60</v>
      </c>
      <c r="O30" s="746" t="s">
        <v>61</v>
      </c>
    </row>
    <row r="31" spans="1:65" ht="15" customHeight="1" x14ac:dyDescent="0.25">
      <c r="A31" s="2217" t="s">
        <v>40</v>
      </c>
      <c r="B31" s="2218"/>
      <c r="C31" s="747">
        <f>SUM(D31:G31)</f>
        <v>98</v>
      </c>
      <c r="D31" s="294">
        <v>0</v>
      </c>
      <c r="E31" s="362">
        <v>0</v>
      </c>
      <c r="F31" s="362">
        <v>23</v>
      </c>
      <c r="G31" s="363">
        <v>75</v>
      </c>
      <c r="H31" s="633">
        <v>1</v>
      </c>
      <c r="I31" s="364">
        <v>66</v>
      </c>
      <c r="J31" s="364">
        <v>22</v>
      </c>
      <c r="K31" s="364">
        <v>7</v>
      </c>
      <c r="L31" s="364">
        <v>0</v>
      </c>
      <c r="M31" s="364">
        <v>0</v>
      </c>
      <c r="N31" s="364">
        <v>52</v>
      </c>
      <c r="O31" s="364">
        <v>46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429" t="s">
        <v>41</v>
      </c>
      <c r="B32" s="2430"/>
      <c r="C32" s="747">
        <f t="shared" ref="C32:C37" si="2">SUM(D32:G32)</f>
        <v>119</v>
      </c>
      <c r="D32" s="748">
        <v>0</v>
      </c>
      <c r="E32" s="749">
        <v>0</v>
      </c>
      <c r="F32" s="749">
        <v>28</v>
      </c>
      <c r="G32" s="750">
        <v>91</v>
      </c>
      <c r="H32" s="751"/>
      <c r="I32" s="368"/>
      <c r="J32" s="368"/>
      <c r="K32" s="368"/>
      <c r="L32" s="368"/>
      <c r="M32" s="368"/>
      <c r="N32" s="364">
        <v>60</v>
      </c>
      <c r="O32" s="364">
        <v>59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429" t="s">
        <v>42</v>
      </c>
      <c r="B33" s="2430"/>
      <c r="C33" s="747">
        <f t="shared" si="2"/>
        <v>830</v>
      </c>
      <c r="D33" s="748">
        <v>0</v>
      </c>
      <c r="E33" s="749">
        <v>0</v>
      </c>
      <c r="F33" s="749">
        <v>164</v>
      </c>
      <c r="G33" s="750">
        <v>666</v>
      </c>
      <c r="H33" s="751"/>
      <c r="I33" s="368"/>
      <c r="J33" s="368"/>
      <c r="K33" s="368"/>
      <c r="L33" s="368"/>
      <c r="M33" s="368"/>
      <c r="N33" s="364">
        <v>434</v>
      </c>
      <c r="O33" s="364">
        <v>396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376" t="s">
        <v>43</v>
      </c>
      <c r="B34" s="2377"/>
      <c r="C34" s="79">
        <f t="shared" si="2"/>
        <v>80</v>
      </c>
      <c r="D34" s="752">
        <v>0</v>
      </c>
      <c r="E34" s="753">
        <v>0</v>
      </c>
      <c r="F34" s="753">
        <v>17</v>
      </c>
      <c r="G34" s="754">
        <v>63</v>
      </c>
      <c r="H34" s="574"/>
      <c r="I34" s="575"/>
      <c r="J34" s="575"/>
      <c r="K34" s="575"/>
      <c r="L34" s="575"/>
      <c r="M34" s="575"/>
      <c r="N34" s="576">
        <v>39</v>
      </c>
      <c r="O34" s="576">
        <v>41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431" t="s">
        <v>62</v>
      </c>
      <c r="B35" s="82" t="s">
        <v>63</v>
      </c>
      <c r="C35" s="250">
        <f t="shared" si="2"/>
        <v>2</v>
      </c>
      <c r="D35" s="294">
        <v>0</v>
      </c>
      <c r="E35" s="362">
        <v>0</v>
      </c>
      <c r="F35" s="362">
        <v>0</v>
      </c>
      <c r="G35" s="363">
        <v>2</v>
      </c>
      <c r="H35" s="751"/>
      <c r="I35" s="368"/>
      <c r="J35" s="368"/>
      <c r="K35" s="368"/>
      <c r="L35" s="368"/>
      <c r="M35" s="368"/>
      <c r="N35" s="364">
        <v>1</v>
      </c>
      <c r="O35" s="364">
        <v>1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570" t="s">
        <v>64</v>
      </c>
      <c r="C36" s="84">
        <f t="shared" si="2"/>
        <v>0</v>
      </c>
      <c r="D36" s="752">
        <v>0</v>
      </c>
      <c r="E36" s="753">
        <v>0</v>
      </c>
      <c r="F36" s="753">
        <v>0</v>
      </c>
      <c r="G36" s="754">
        <v>0</v>
      </c>
      <c r="H36" s="375"/>
      <c r="I36" s="86"/>
      <c r="J36" s="86"/>
      <c r="K36" s="86"/>
      <c r="L36" s="86"/>
      <c r="M36" s="86"/>
      <c r="N36" s="576">
        <v>0</v>
      </c>
      <c r="O36" s="576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432" t="s">
        <v>65</v>
      </c>
      <c r="B37" s="2433"/>
      <c r="C37" s="755">
        <f t="shared" si="2"/>
        <v>11</v>
      </c>
      <c r="D37" s="89">
        <v>0</v>
      </c>
      <c r="E37" s="90">
        <v>0</v>
      </c>
      <c r="F37" s="90">
        <v>2</v>
      </c>
      <c r="G37" s="91">
        <v>9</v>
      </c>
      <c r="H37" s="375"/>
      <c r="I37" s="86"/>
      <c r="J37" s="86"/>
      <c r="K37" s="86"/>
      <c r="L37" s="86"/>
      <c r="M37" s="86"/>
      <c r="N37" s="756">
        <v>8</v>
      </c>
      <c r="O37" s="756">
        <v>3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757" t="s">
        <v>66</v>
      </c>
      <c r="B38" s="758"/>
    </row>
    <row r="39" spans="1:65" ht="30" customHeight="1" x14ac:dyDescent="0.25">
      <c r="A39" s="745" t="s">
        <v>67</v>
      </c>
      <c r="B39" s="745" t="s">
        <v>68</v>
      </c>
    </row>
    <row r="40" spans="1:65" ht="15" customHeight="1" x14ac:dyDescent="0.25">
      <c r="A40" s="747" t="s">
        <v>69</v>
      </c>
      <c r="B40" s="364">
        <v>180</v>
      </c>
    </row>
    <row r="41" spans="1:65" ht="15" customHeight="1" x14ac:dyDescent="0.25">
      <c r="A41" s="747" t="s">
        <v>70</v>
      </c>
      <c r="B41" s="364">
        <v>653</v>
      </c>
    </row>
    <row r="42" spans="1:65" ht="15" customHeight="1" x14ac:dyDescent="0.25">
      <c r="A42" s="747" t="s">
        <v>71</v>
      </c>
      <c r="B42" s="364">
        <v>933</v>
      </c>
    </row>
    <row r="43" spans="1:65" ht="15" customHeight="1" x14ac:dyDescent="0.25">
      <c r="A43" s="747" t="s">
        <v>72</v>
      </c>
      <c r="B43" s="364">
        <v>0</v>
      </c>
    </row>
    <row r="44" spans="1:65" ht="15" customHeight="1" x14ac:dyDescent="0.25">
      <c r="A44" s="747" t="s">
        <v>73</v>
      </c>
      <c r="B44" s="364">
        <v>426</v>
      </c>
    </row>
    <row r="45" spans="1:65" ht="15" customHeight="1" x14ac:dyDescent="0.25">
      <c r="A45" s="747" t="s">
        <v>74</v>
      </c>
      <c r="B45" s="364">
        <v>0</v>
      </c>
    </row>
    <row r="46" spans="1:65" ht="15" customHeight="1" x14ac:dyDescent="0.25">
      <c r="A46" s="747" t="s">
        <v>75</v>
      </c>
      <c r="B46" s="364">
        <v>19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581" t="s">
        <v>77</v>
      </c>
      <c r="B48" s="576">
        <v>0</v>
      </c>
    </row>
    <row r="49" spans="1:7" s="6" customFormat="1" ht="18" customHeight="1" x14ac:dyDescent="0.2">
      <c r="A49" s="759" t="s">
        <v>78</v>
      </c>
      <c r="B49" s="64"/>
      <c r="C49" s="5"/>
      <c r="D49" s="760"/>
      <c r="E49" s="760"/>
    </row>
    <row r="50" spans="1:7" ht="31.5" x14ac:dyDescent="0.25">
      <c r="A50" s="745" t="s">
        <v>33</v>
      </c>
      <c r="B50" s="745" t="s">
        <v>34</v>
      </c>
      <c r="C50" s="745" t="s">
        <v>79</v>
      </c>
      <c r="D50" s="745" t="s">
        <v>80</v>
      </c>
      <c r="E50" s="745" t="s">
        <v>81</v>
      </c>
    </row>
    <row r="51" spans="1:7" x14ac:dyDescent="0.25">
      <c r="A51" s="747" t="s">
        <v>82</v>
      </c>
      <c r="B51" s="383">
        <f>SUM(C51:E51)</f>
        <v>930</v>
      </c>
      <c r="C51" s="384">
        <v>930</v>
      </c>
      <c r="D51" s="384">
        <v>0</v>
      </c>
      <c r="E51" s="384">
        <v>0</v>
      </c>
    </row>
    <row r="52" spans="1:7" x14ac:dyDescent="0.25">
      <c r="A52" s="747" t="s">
        <v>83</v>
      </c>
      <c r="B52" s="383">
        <f>SUM(C52:E52)</f>
        <v>785</v>
      </c>
      <c r="C52" s="384">
        <v>785</v>
      </c>
      <c r="D52" s="384">
        <v>0</v>
      </c>
      <c r="E52" s="384">
        <v>0</v>
      </c>
    </row>
    <row r="53" spans="1:7" x14ac:dyDescent="0.25">
      <c r="A53" s="581" t="s">
        <v>84</v>
      </c>
      <c r="B53" s="584">
        <f>SUM(C53:E53)</f>
        <v>145</v>
      </c>
      <c r="C53" s="585">
        <v>145</v>
      </c>
      <c r="D53" s="585">
        <v>0</v>
      </c>
      <c r="E53" s="585">
        <v>0</v>
      </c>
    </row>
    <row r="54" spans="1:7" ht="18" customHeight="1" x14ac:dyDescent="0.25">
      <c r="A54" s="761" t="s">
        <v>85</v>
      </c>
      <c r="B54" s="101"/>
    </row>
    <row r="55" spans="1:7" s="6" customFormat="1" ht="18" customHeight="1" x14ac:dyDescent="0.2">
      <c r="A55" s="761" t="s">
        <v>86</v>
      </c>
      <c r="B55" s="102"/>
      <c r="C55" s="103"/>
      <c r="D55" s="103"/>
      <c r="E55" s="762"/>
      <c r="F55" s="762"/>
    </row>
    <row r="56" spans="1:7" ht="31.5" x14ac:dyDescent="0.25">
      <c r="A56" s="763" t="s">
        <v>87</v>
      </c>
      <c r="B56" s="763" t="s">
        <v>34</v>
      </c>
      <c r="C56" s="741" t="s">
        <v>88</v>
      </c>
      <c r="D56" s="764" t="s">
        <v>89</v>
      </c>
      <c r="E56" s="743" t="s">
        <v>90</v>
      </c>
      <c r="F56" s="744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765"/>
    </row>
    <row r="58" spans="1:7" x14ac:dyDescent="0.25">
      <c r="A58" s="766" t="s">
        <v>92</v>
      </c>
      <c r="B58" s="767">
        <f>SUM(C58:E58)</f>
        <v>0</v>
      </c>
      <c r="C58" s="768"/>
      <c r="D58" s="769"/>
      <c r="E58" s="770"/>
      <c r="F58" s="765"/>
    </row>
    <row r="59" spans="1:7" x14ac:dyDescent="0.25">
      <c r="A59" s="111" t="s">
        <v>93</v>
      </c>
      <c r="B59" s="112">
        <f>SUM(C59:E59)</f>
        <v>0</v>
      </c>
      <c r="C59" s="771"/>
      <c r="D59" s="597"/>
      <c r="E59" s="772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442" t="s">
        <v>95</v>
      </c>
      <c r="B61" s="2443" t="s">
        <v>96</v>
      </c>
      <c r="C61" s="2443"/>
      <c r="D61" s="2444"/>
      <c r="E61" s="2435" t="s">
        <v>97</v>
      </c>
      <c r="F61" s="2436" t="s">
        <v>98</v>
      </c>
      <c r="G61" s="2436" t="s">
        <v>99</v>
      </c>
    </row>
    <row r="62" spans="1:7" ht="29.25" customHeight="1" x14ac:dyDescent="0.25">
      <c r="A62" s="2442"/>
      <c r="B62" s="114" t="s">
        <v>100</v>
      </c>
      <c r="C62" s="115" t="s">
        <v>60</v>
      </c>
      <c r="D62" s="116" t="s">
        <v>61</v>
      </c>
      <c r="E62" s="2252"/>
      <c r="F62" s="2436"/>
      <c r="G62" s="2436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773" t="s">
        <v>102</v>
      </c>
      <c r="B64" s="774">
        <f t="shared" ref="B64:B68" si="6">SUM(C64:D64)</f>
        <v>0</v>
      </c>
      <c r="C64" s="775"/>
      <c r="D64" s="776"/>
      <c r="E64" s="777"/>
      <c r="F64" s="778"/>
      <c r="G64" s="779"/>
    </row>
    <row r="65" spans="1:46" x14ac:dyDescent="0.25">
      <c r="A65" s="773" t="s">
        <v>103</v>
      </c>
      <c r="B65" s="774">
        <f>SUM(C65:D65)</f>
        <v>0</v>
      </c>
      <c r="C65" s="775"/>
      <c r="D65" s="776"/>
      <c r="E65" s="777"/>
      <c r="F65" s="778"/>
      <c r="G65" s="779"/>
    </row>
    <row r="66" spans="1:46" x14ac:dyDescent="0.25">
      <c r="A66" s="773" t="s">
        <v>104</v>
      </c>
      <c r="B66" s="774">
        <f t="shared" si="6"/>
        <v>0</v>
      </c>
      <c r="C66" s="775"/>
      <c r="D66" s="776"/>
      <c r="E66" s="777"/>
      <c r="F66" s="778"/>
      <c r="G66" s="779"/>
    </row>
    <row r="67" spans="1:46" x14ac:dyDescent="0.25">
      <c r="A67" s="773" t="s">
        <v>105</v>
      </c>
      <c r="B67" s="774">
        <f t="shared" si="6"/>
        <v>0</v>
      </c>
      <c r="C67" s="775"/>
      <c r="D67" s="776"/>
      <c r="E67" s="777"/>
      <c r="F67" s="778"/>
      <c r="G67" s="779"/>
    </row>
    <row r="68" spans="1:46" x14ac:dyDescent="0.25">
      <c r="A68" s="780" t="s">
        <v>106</v>
      </c>
      <c r="B68" s="608">
        <f t="shared" si="6"/>
        <v>0</v>
      </c>
      <c r="C68" s="781"/>
      <c r="D68" s="610"/>
      <c r="E68" s="611"/>
      <c r="F68" s="612"/>
      <c r="G68" s="613"/>
    </row>
    <row r="69" spans="1:46" x14ac:dyDescent="0.25">
      <c r="A69" s="782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783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765"/>
      <c r="I72" s="268"/>
      <c r="AT72" s="6"/>
    </row>
    <row r="73" spans="1:46" x14ac:dyDescent="0.25">
      <c r="A73" s="773" t="s">
        <v>114</v>
      </c>
      <c r="B73" s="775"/>
      <c r="C73" s="784"/>
      <c r="D73" s="785"/>
      <c r="E73" s="785"/>
      <c r="F73" s="785"/>
      <c r="G73" s="786"/>
      <c r="H73" s="765"/>
      <c r="I73" s="787"/>
    </row>
    <row r="74" spans="1:46" x14ac:dyDescent="0.25">
      <c r="A74" s="773" t="s">
        <v>115</v>
      </c>
      <c r="B74" s="775"/>
      <c r="C74" s="784"/>
      <c r="D74" s="785"/>
      <c r="E74" s="785"/>
      <c r="F74" s="785"/>
      <c r="G74" s="786"/>
      <c r="H74" s="765"/>
      <c r="I74" s="787"/>
    </row>
    <row r="75" spans="1:46" x14ac:dyDescent="0.25">
      <c r="A75" s="773" t="s">
        <v>116</v>
      </c>
      <c r="B75" s="775"/>
      <c r="C75" s="784"/>
      <c r="D75" s="785"/>
      <c r="E75" s="785"/>
      <c r="F75" s="785"/>
      <c r="G75" s="786"/>
      <c r="H75" s="765"/>
      <c r="I75" s="787"/>
    </row>
    <row r="76" spans="1:46" x14ac:dyDescent="0.25">
      <c r="A76" s="780" t="s">
        <v>117</v>
      </c>
      <c r="B76" s="781"/>
      <c r="C76" s="620"/>
      <c r="D76" s="788"/>
      <c r="E76" s="788"/>
      <c r="F76" s="788"/>
      <c r="G76" s="622"/>
      <c r="H76" s="599"/>
      <c r="I76" s="789"/>
    </row>
    <row r="77" spans="1:46" s="6" customFormat="1" ht="18" customHeight="1" x14ac:dyDescent="0.2">
      <c r="A77" s="2437" t="s">
        <v>118</v>
      </c>
      <c r="B77" s="2438"/>
      <c r="C77" s="2438"/>
      <c r="D77" s="2256"/>
      <c r="E77" s="2439"/>
      <c r="F77" s="790"/>
      <c r="G77" s="790"/>
      <c r="H77" s="790"/>
      <c r="I77" s="790"/>
    </row>
    <row r="78" spans="1:46" s="6" customFormat="1" ht="18" customHeight="1" x14ac:dyDescent="0.2">
      <c r="A78" s="2227" t="s">
        <v>119</v>
      </c>
      <c r="B78" s="2440" t="s">
        <v>120</v>
      </c>
      <c r="C78" s="2227" t="s">
        <v>34</v>
      </c>
      <c r="D78" s="2441" t="s">
        <v>47</v>
      </c>
      <c r="E78" s="2441"/>
      <c r="F78" s="2441"/>
      <c r="G78" s="2441"/>
      <c r="H78" s="2441"/>
      <c r="I78" s="2441"/>
    </row>
    <row r="79" spans="1:46" ht="24.75" customHeight="1" x14ac:dyDescent="0.25">
      <c r="A79" s="2229"/>
      <c r="B79" s="2440"/>
      <c r="C79" s="2229"/>
      <c r="D79" s="791" t="s">
        <v>121</v>
      </c>
      <c r="E79" s="792" t="s">
        <v>122</v>
      </c>
      <c r="F79" s="793" t="s">
        <v>123</v>
      </c>
      <c r="G79" s="793" t="s">
        <v>124</v>
      </c>
      <c r="H79" s="793" t="s">
        <v>125</v>
      </c>
      <c r="I79" s="794" t="s">
        <v>51</v>
      </c>
    </row>
    <row r="80" spans="1:46" x14ac:dyDescent="0.25">
      <c r="A80" s="2445" t="s">
        <v>126</v>
      </c>
      <c r="B80" s="2446"/>
      <c r="C80" s="795">
        <f>SUM(D80:I80)</f>
        <v>187</v>
      </c>
      <c r="D80" s="796">
        <v>29</v>
      </c>
      <c r="E80" s="797">
        <v>5</v>
      </c>
      <c r="F80" s="797">
        <v>32</v>
      </c>
      <c r="G80" s="797">
        <v>36</v>
      </c>
      <c r="H80" s="797">
        <v>45</v>
      </c>
      <c r="I80" s="798">
        <v>40</v>
      </c>
    </row>
    <row r="81" spans="1:55" ht="24.95" customHeight="1" x14ac:dyDescent="0.25">
      <c r="A81" s="2447" t="s">
        <v>127</v>
      </c>
      <c r="B81" s="269" t="s">
        <v>128</v>
      </c>
      <c r="C81" s="270">
        <f>SUM(D81:I81)</f>
        <v>36</v>
      </c>
      <c r="D81" s="294">
        <v>17</v>
      </c>
      <c r="E81" s="362">
        <v>8</v>
      </c>
      <c r="F81" s="362">
        <v>11</v>
      </c>
      <c r="G81" s="362"/>
      <c r="H81" s="362"/>
      <c r="I81" s="799"/>
    </row>
    <row r="82" spans="1:55" ht="24.95" customHeight="1" x14ac:dyDescent="0.25">
      <c r="A82" s="2266"/>
      <c r="B82" s="147" t="s">
        <v>129</v>
      </c>
      <c r="C82" s="148">
        <f>SUM(D82:I82)</f>
        <v>3</v>
      </c>
      <c r="D82" s="149">
        <v>3</v>
      </c>
      <c r="E82" s="150">
        <v>0</v>
      </c>
      <c r="F82" s="150">
        <v>0</v>
      </c>
      <c r="G82" s="150"/>
      <c r="H82" s="150"/>
      <c r="I82" s="151"/>
    </row>
    <row r="83" spans="1:55" ht="24.95" customHeight="1" x14ac:dyDescent="0.25">
      <c r="A83" s="2447" t="s">
        <v>130</v>
      </c>
      <c r="B83" s="269" t="s">
        <v>128</v>
      </c>
      <c r="C83" s="270">
        <f>SUM(D83:I83)</f>
        <v>70</v>
      </c>
      <c r="D83" s="271">
        <v>32</v>
      </c>
      <c r="E83" s="272">
        <v>22</v>
      </c>
      <c r="F83" s="272">
        <v>16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94</v>
      </c>
      <c r="D84" s="800">
        <v>77</v>
      </c>
      <c r="E84" s="801">
        <v>16</v>
      </c>
      <c r="F84" s="801">
        <v>1</v>
      </c>
      <c r="G84" s="801"/>
      <c r="H84" s="801"/>
      <c r="I84" s="636"/>
    </row>
    <row r="85" spans="1:55" s="6" customFormat="1" ht="18" customHeight="1" x14ac:dyDescent="0.2">
      <c r="A85" s="761" t="s">
        <v>131</v>
      </c>
      <c r="B85" s="760"/>
      <c r="C85" s="760"/>
      <c r="D85" s="802"/>
      <c r="E85" s="802"/>
      <c r="F85" s="802"/>
      <c r="G85" s="802"/>
      <c r="H85" s="803"/>
      <c r="I85" s="803"/>
    </row>
    <row r="86" spans="1:55" ht="15" customHeight="1" x14ac:dyDescent="0.25">
      <c r="A86" s="2419" t="s">
        <v>132</v>
      </c>
      <c r="B86" s="2434" t="s">
        <v>133</v>
      </c>
      <c r="C86" s="2419"/>
      <c r="D86" s="2434" t="s">
        <v>134</v>
      </c>
      <c r="E86" s="2419"/>
      <c r="F86" s="2421" t="s">
        <v>135</v>
      </c>
      <c r="G86" s="2422"/>
      <c r="H86" s="2422"/>
      <c r="I86" s="2448"/>
      <c r="J86" s="2421" t="s">
        <v>136</v>
      </c>
      <c r="K86" s="2422"/>
      <c r="L86" s="2422"/>
      <c r="M86" s="2448"/>
      <c r="N86" s="2421" t="s">
        <v>137</v>
      </c>
      <c r="O86" s="2422"/>
      <c r="P86" s="2422"/>
      <c r="Q86" s="2448"/>
    </row>
    <row r="87" spans="1:55" ht="15" customHeight="1" x14ac:dyDescent="0.25">
      <c r="A87" s="2267"/>
      <c r="B87" s="2250"/>
      <c r="C87" s="2230"/>
      <c r="D87" s="2250"/>
      <c r="E87" s="2230"/>
      <c r="F87" s="2421" t="s">
        <v>138</v>
      </c>
      <c r="G87" s="2448"/>
      <c r="H87" s="2421" t="s">
        <v>139</v>
      </c>
      <c r="I87" s="2448"/>
      <c r="J87" s="2421" t="s">
        <v>138</v>
      </c>
      <c r="K87" s="2448"/>
      <c r="L87" s="2421" t="s">
        <v>139</v>
      </c>
      <c r="M87" s="2448"/>
      <c r="N87" s="2421" t="s">
        <v>138</v>
      </c>
      <c r="O87" s="2448"/>
      <c r="P87" s="2421" t="s">
        <v>139</v>
      </c>
      <c r="Q87" s="2448"/>
    </row>
    <row r="88" spans="1:55" ht="27.75" customHeight="1" x14ac:dyDescent="0.25">
      <c r="A88" s="2230"/>
      <c r="B88" s="741" t="s">
        <v>50</v>
      </c>
      <c r="C88" s="739" t="s">
        <v>140</v>
      </c>
      <c r="D88" s="741" t="s">
        <v>50</v>
      </c>
      <c r="E88" s="739" t="s">
        <v>140</v>
      </c>
      <c r="F88" s="741" t="s">
        <v>50</v>
      </c>
      <c r="G88" s="739" t="s">
        <v>140</v>
      </c>
      <c r="H88" s="741" t="s">
        <v>50</v>
      </c>
      <c r="I88" s="804" t="s">
        <v>140</v>
      </c>
      <c r="J88" s="741" t="s">
        <v>50</v>
      </c>
      <c r="K88" s="739" t="s">
        <v>140</v>
      </c>
      <c r="L88" s="741" t="s">
        <v>50</v>
      </c>
      <c r="M88" s="804" t="s">
        <v>140</v>
      </c>
      <c r="N88" s="741" t="s">
        <v>50</v>
      </c>
      <c r="O88" s="739" t="s">
        <v>140</v>
      </c>
      <c r="P88" s="741" t="s">
        <v>50</v>
      </c>
      <c r="Q88" s="804" t="s">
        <v>140</v>
      </c>
    </row>
    <row r="89" spans="1:55" x14ac:dyDescent="0.25">
      <c r="A89" s="274" t="s">
        <v>141</v>
      </c>
      <c r="B89" s="294">
        <v>0</v>
      </c>
      <c r="C89" s="799">
        <v>4</v>
      </c>
      <c r="D89" s="294">
        <v>32</v>
      </c>
      <c r="E89" s="799">
        <v>134</v>
      </c>
      <c r="F89" s="295">
        <v>21</v>
      </c>
      <c r="G89" s="765">
        <v>83</v>
      </c>
      <c r="H89" s="295">
        <v>1</v>
      </c>
      <c r="I89" s="765">
        <v>3</v>
      </c>
      <c r="J89" s="295">
        <v>12</v>
      </c>
      <c r="K89" s="765">
        <v>51</v>
      </c>
      <c r="L89" s="295">
        <v>0</v>
      </c>
      <c r="M89" s="765">
        <v>0</v>
      </c>
      <c r="N89" s="295">
        <v>0</v>
      </c>
      <c r="O89" s="765">
        <v>5</v>
      </c>
      <c r="P89" s="295">
        <v>0</v>
      </c>
      <c r="Q89" s="765">
        <v>2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>
        <v>0</v>
      </c>
      <c r="C91" s="490">
        <v>0</v>
      </c>
      <c r="D91" s="489">
        <v>0</v>
      </c>
      <c r="E91" s="490">
        <v>2</v>
      </c>
      <c r="F91" s="491">
        <v>0</v>
      </c>
      <c r="G91" s="492">
        <v>2</v>
      </c>
      <c r="H91" s="491">
        <v>0</v>
      </c>
      <c r="I91" s="492">
        <v>0</v>
      </c>
      <c r="J91" s="491">
        <v>0</v>
      </c>
      <c r="K91" s="492">
        <v>0</v>
      </c>
      <c r="L91" s="491">
        <v>0</v>
      </c>
      <c r="M91" s="492">
        <v>0</v>
      </c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>
        <v>0</v>
      </c>
      <c r="C93" s="490">
        <v>3</v>
      </c>
      <c r="D93" s="489">
        <v>13</v>
      </c>
      <c r="E93" s="490">
        <v>83</v>
      </c>
      <c r="F93" s="491">
        <v>12</v>
      </c>
      <c r="G93" s="492">
        <v>73</v>
      </c>
      <c r="H93" s="491">
        <v>0</v>
      </c>
      <c r="I93" s="492">
        <v>2</v>
      </c>
      <c r="J93" s="491">
        <v>1</v>
      </c>
      <c r="K93" s="492">
        <v>12</v>
      </c>
      <c r="L93" s="491">
        <v>0</v>
      </c>
      <c r="M93" s="492">
        <v>0</v>
      </c>
      <c r="N93" s="491"/>
      <c r="O93" s="492"/>
      <c r="P93" s="491"/>
      <c r="Q93" s="492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>
        <v>0</v>
      </c>
      <c r="C95" s="490">
        <v>0</v>
      </c>
      <c r="D95" s="489">
        <v>33</v>
      </c>
      <c r="E95" s="490">
        <v>10</v>
      </c>
      <c r="F95" s="491">
        <v>10</v>
      </c>
      <c r="G95" s="492">
        <v>8</v>
      </c>
      <c r="H95" s="491">
        <v>0</v>
      </c>
      <c r="I95" s="492">
        <v>0</v>
      </c>
      <c r="J95" s="491">
        <v>19</v>
      </c>
      <c r="K95" s="492">
        <v>2</v>
      </c>
      <c r="L95" s="491">
        <v>0</v>
      </c>
      <c r="M95" s="492">
        <v>0</v>
      </c>
      <c r="N95" s="491">
        <v>4</v>
      </c>
      <c r="O95" s="492">
        <v>0</v>
      </c>
      <c r="P95" s="491">
        <v>0</v>
      </c>
      <c r="Q95" s="492">
        <v>0</v>
      </c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>
        <v>0</v>
      </c>
      <c r="C96" s="490">
        <v>0</v>
      </c>
      <c r="D96" s="489">
        <v>0</v>
      </c>
      <c r="E96" s="490">
        <v>186</v>
      </c>
      <c r="F96" s="491">
        <v>0</v>
      </c>
      <c r="G96" s="492">
        <v>60</v>
      </c>
      <c r="H96" s="491">
        <v>0</v>
      </c>
      <c r="I96" s="492">
        <v>1</v>
      </c>
      <c r="J96" s="491">
        <v>0</v>
      </c>
      <c r="K96" s="492">
        <v>13</v>
      </c>
      <c r="L96" s="491">
        <v>0</v>
      </c>
      <c r="M96" s="492">
        <v>3</v>
      </c>
      <c r="N96" s="491">
        <v>0</v>
      </c>
      <c r="O96" s="492">
        <v>118</v>
      </c>
      <c r="P96" s="491">
        <v>0</v>
      </c>
      <c r="Q96" s="492">
        <v>1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>
        <v>0</v>
      </c>
      <c r="C97" s="490">
        <v>0</v>
      </c>
      <c r="D97" s="489">
        <v>0</v>
      </c>
      <c r="E97" s="490">
        <v>47</v>
      </c>
      <c r="F97" s="491">
        <v>0</v>
      </c>
      <c r="G97" s="492">
        <v>9</v>
      </c>
      <c r="H97" s="491"/>
      <c r="I97" s="492"/>
      <c r="J97" s="491">
        <v>0</v>
      </c>
      <c r="K97" s="492">
        <v>39</v>
      </c>
      <c r="L97" s="491">
        <v>0</v>
      </c>
      <c r="M97" s="492">
        <v>1</v>
      </c>
      <c r="N97" s="491"/>
      <c r="O97" s="492"/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>
        <v>1</v>
      </c>
      <c r="C98" s="490">
        <v>0</v>
      </c>
      <c r="D98" s="489">
        <v>1</v>
      </c>
      <c r="E98" s="490">
        <v>37</v>
      </c>
      <c r="F98" s="491">
        <v>1</v>
      </c>
      <c r="G98" s="492">
        <v>34</v>
      </c>
      <c r="H98" s="491">
        <v>0</v>
      </c>
      <c r="I98" s="492">
        <v>6</v>
      </c>
      <c r="J98" s="491">
        <v>0</v>
      </c>
      <c r="K98" s="492">
        <v>10</v>
      </c>
      <c r="L98" s="491">
        <v>0</v>
      </c>
      <c r="M98" s="492">
        <v>1</v>
      </c>
      <c r="N98" s="491"/>
      <c r="O98" s="492"/>
      <c r="P98" s="491"/>
      <c r="Q98" s="492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>
        <v>0</v>
      </c>
      <c r="C99" s="490">
        <v>1</v>
      </c>
      <c r="D99" s="489">
        <v>0</v>
      </c>
      <c r="E99" s="490">
        <v>9</v>
      </c>
      <c r="F99" s="491">
        <v>0</v>
      </c>
      <c r="G99" s="492">
        <v>6</v>
      </c>
      <c r="H99" s="491">
        <v>0</v>
      </c>
      <c r="I99" s="492">
        <v>1</v>
      </c>
      <c r="J99" s="491">
        <v>0</v>
      </c>
      <c r="K99" s="492">
        <v>4</v>
      </c>
      <c r="L99" s="491">
        <v>0</v>
      </c>
      <c r="M99" s="492">
        <v>0</v>
      </c>
      <c r="N99" s="491"/>
      <c r="O99" s="492"/>
      <c r="P99" s="491"/>
      <c r="Q99" s="492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>
        <v>0</v>
      </c>
      <c r="C100" s="490">
        <v>0</v>
      </c>
      <c r="D100" s="489">
        <v>0</v>
      </c>
      <c r="E100" s="490">
        <v>3</v>
      </c>
      <c r="F100" s="491">
        <v>0</v>
      </c>
      <c r="G100" s="492">
        <v>0</v>
      </c>
      <c r="H100" s="491">
        <v>0</v>
      </c>
      <c r="I100" s="492">
        <v>0</v>
      </c>
      <c r="J100" s="491">
        <v>0</v>
      </c>
      <c r="K100" s="492">
        <v>1</v>
      </c>
      <c r="L100" s="491">
        <v>0</v>
      </c>
      <c r="M100" s="492">
        <v>0</v>
      </c>
      <c r="N100" s="491">
        <v>0</v>
      </c>
      <c r="O100" s="492">
        <v>2</v>
      </c>
      <c r="P100" s="491">
        <v>0</v>
      </c>
      <c r="Q100" s="492">
        <v>0</v>
      </c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805" t="s">
        <v>34</v>
      </c>
      <c r="B102" s="806">
        <f t="shared" ref="B102:I102" si="11">SUM(B89:B101)</f>
        <v>1</v>
      </c>
      <c r="C102" s="807">
        <f t="shared" si="11"/>
        <v>8</v>
      </c>
      <c r="D102" s="806">
        <f t="shared" si="11"/>
        <v>79</v>
      </c>
      <c r="E102" s="807">
        <f t="shared" si="11"/>
        <v>511</v>
      </c>
      <c r="F102" s="806">
        <f t="shared" si="11"/>
        <v>44</v>
      </c>
      <c r="G102" s="807">
        <f t="shared" si="11"/>
        <v>275</v>
      </c>
      <c r="H102" s="806">
        <f t="shared" si="11"/>
        <v>1</v>
      </c>
      <c r="I102" s="808">
        <f t="shared" si="11"/>
        <v>13</v>
      </c>
      <c r="J102" s="806">
        <f>SUM(J89:J101)</f>
        <v>32</v>
      </c>
      <c r="K102" s="807">
        <f t="shared" ref="K102:M102" si="12">SUM(K89:K101)</f>
        <v>132</v>
      </c>
      <c r="L102" s="806">
        <f t="shared" si="12"/>
        <v>0</v>
      </c>
      <c r="M102" s="808">
        <f t="shared" si="12"/>
        <v>5</v>
      </c>
      <c r="N102" s="806">
        <f>SUM(N89:N101)</f>
        <v>4</v>
      </c>
      <c r="O102" s="807">
        <f t="shared" ref="O102:Q102" si="13">SUM(O89:O101)</f>
        <v>125</v>
      </c>
      <c r="P102" s="806">
        <f t="shared" si="13"/>
        <v>0</v>
      </c>
      <c r="Q102" s="808">
        <f t="shared" si="13"/>
        <v>3</v>
      </c>
    </row>
    <row r="103" spans="1:55" s="6" customFormat="1" ht="18" customHeight="1" x14ac:dyDescent="0.2">
      <c r="A103" s="2449" t="s">
        <v>154</v>
      </c>
      <c r="B103" s="2449"/>
      <c r="C103" s="2449"/>
      <c r="D103" s="2449"/>
      <c r="E103" s="2449"/>
      <c r="F103" s="2449"/>
      <c r="G103" s="2449"/>
    </row>
    <row r="104" spans="1:55" x14ac:dyDescent="0.25">
      <c r="A104" s="2450" t="s">
        <v>155</v>
      </c>
      <c r="B104" s="2421" t="s">
        <v>156</v>
      </c>
      <c r="C104" s="2422"/>
      <c r="D104" s="2422"/>
      <c r="E104" s="2422"/>
      <c r="F104" s="2422"/>
      <c r="G104" s="2448"/>
    </row>
    <row r="105" spans="1:55" x14ac:dyDescent="0.25">
      <c r="A105" s="2271"/>
      <c r="B105" s="763" t="s">
        <v>157</v>
      </c>
      <c r="C105" s="741" t="s">
        <v>50</v>
      </c>
      <c r="D105" s="740" t="s">
        <v>140</v>
      </c>
      <c r="E105" s="764" t="s">
        <v>20</v>
      </c>
      <c r="F105" s="804" t="s">
        <v>21</v>
      </c>
      <c r="G105" s="804" t="s">
        <v>22</v>
      </c>
    </row>
    <row r="106" spans="1:55" x14ac:dyDescent="0.25">
      <c r="A106" s="274" t="s">
        <v>158</v>
      </c>
      <c r="B106" s="250">
        <f t="shared" ref="B106:B113" si="14">SUM(C106+D106)</f>
        <v>5</v>
      </c>
      <c r="C106" s="295">
        <v>0</v>
      </c>
      <c r="D106" s="809">
        <v>5</v>
      </c>
      <c r="E106" s="810">
        <v>5</v>
      </c>
      <c r="F106" s="296"/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811" t="s">
        <v>159</v>
      </c>
      <c r="B107" s="812">
        <f t="shared" si="14"/>
        <v>14</v>
      </c>
      <c r="C107" s="491">
        <v>1</v>
      </c>
      <c r="D107" s="813">
        <v>13</v>
      </c>
      <c r="E107" s="814">
        <v>14</v>
      </c>
      <c r="F107" s="815"/>
      <c r="G107" s="815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812">
        <f t="shared" si="14"/>
        <v>0</v>
      </c>
      <c r="C108" s="491"/>
      <c r="D108" s="813"/>
      <c r="E108" s="814"/>
      <c r="F108" s="815"/>
      <c r="G108" s="815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812">
        <f t="shared" si="14"/>
        <v>0</v>
      </c>
      <c r="C109" s="491"/>
      <c r="D109" s="813"/>
      <c r="E109" s="814"/>
      <c r="F109" s="815"/>
      <c r="G109" s="815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812">
        <f t="shared" si="14"/>
        <v>3</v>
      </c>
      <c r="C110" s="491">
        <v>0</v>
      </c>
      <c r="D110" s="813">
        <v>3</v>
      </c>
      <c r="E110" s="814">
        <v>3</v>
      </c>
      <c r="F110" s="815"/>
      <c r="G110" s="815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812">
        <f t="shared" si="14"/>
        <v>0</v>
      </c>
      <c r="C111" s="491"/>
      <c r="D111" s="813"/>
      <c r="E111" s="814"/>
      <c r="F111" s="815"/>
      <c r="G111" s="815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811" t="s">
        <v>164</v>
      </c>
      <c r="B112" s="812">
        <f t="shared" si="14"/>
        <v>0</v>
      </c>
      <c r="C112" s="491"/>
      <c r="D112" s="813"/>
      <c r="E112" s="814"/>
      <c r="F112" s="815"/>
      <c r="G112" s="815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813"/>
      <c r="E113" s="814"/>
      <c r="F113" s="816"/>
      <c r="G113" s="816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817" t="s">
        <v>34</v>
      </c>
      <c r="B114" s="755">
        <f t="shared" ref="B114:G114" si="18">SUM(B106:B113)</f>
        <v>22</v>
      </c>
      <c r="C114" s="818">
        <f t="shared" si="18"/>
        <v>1</v>
      </c>
      <c r="D114" s="819">
        <f t="shared" si="18"/>
        <v>21</v>
      </c>
      <c r="E114" s="820">
        <f t="shared" si="18"/>
        <v>22</v>
      </c>
      <c r="F114" s="821">
        <f t="shared" si="18"/>
        <v>0</v>
      </c>
      <c r="G114" s="821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451" t="s">
        <v>49</v>
      </c>
      <c r="B116" s="2451" t="s">
        <v>167</v>
      </c>
      <c r="C116" s="2452" t="s">
        <v>47</v>
      </c>
      <c r="D116" s="2453"/>
      <c r="E116" s="2454"/>
      <c r="F116" s="2455" t="s">
        <v>168</v>
      </c>
      <c r="G116" s="2456"/>
    </row>
    <row r="117" spans="1:56" ht="21" x14ac:dyDescent="0.25">
      <c r="A117" s="2273"/>
      <c r="B117" s="2273"/>
      <c r="C117" s="822" t="s">
        <v>169</v>
      </c>
      <c r="D117" s="823" t="s">
        <v>170</v>
      </c>
      <c r="E117" s="824" t="s">
        <v>171</v>
      </c>
      <c r="F117" s="825" t="s">
        <v>172</v>
      </c>
      <c r="G117" s="826" t="s">
        <v>173</v>
      </c>
    </row>
    <row r="118" spans="1:56" x14ac:dyDescent="0.25">
      <c r="A118" s="275" t="s">
        <v>174</v>
      </c>
      <c r="B118" s="276">
        <f>SUM(C118:E118)</f>
        <v>24</v>
      </c>
      <c r="C118" s="255">
        <v>0</v>
      </c>
      <c r="D118" s="277">
        <v>1</v>
      </c>
      <c r="E118" s="262">
        <v>23</v>
      </c>
      <c r="F118" s="278">
        <v>0</v>
      </c>
      <c r="G118" s="827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828" t="s">
        <v>175</v>
      </c>
      <c r="B119" s="829">
        <f>SUM(C119:E119)</f>
        <v>0</v>
      </c>
      <c r="C119" s="830"/>
      <c r="D119" s="831"/>
      <c r="E119" s="611"/>
      <c r="F119" s="832"/>
      <c r="G119" s="833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729" t="s">
        <v>132</v>
      </c>
      <c r="B121" s="834" t="s">
        <v>6</v>
      </c>
      <c r="C121" s="835" t="s">
        <v>177</v>
      </c>
      <c r="D121" s="836" t="s">
        <v>178</v>
      </c>
      <c r="E121" s="837" t="s">
        <v>179</v>
      </c>
      <c r="F121" s="835" t="s">
        <v>180</v>
      </c>
      <c r="G121" s="836" t="s">
        <v>181</v>
      </c>
      <c r="H121" s="837" t="s">
        <v>182</v>
      </c>
      <c r="I121" s="199"/>
    </row>
    <row r="122" spans="1:56" x14ac:dyDescent="0.25">
      <c r="A122" s="745" t="s">
        <v>34</v>
      </c>
      <c r="B122" s="838">
        <f>SUM(B123:B124)</f>
        <v>1</v>
      </c>
      <c r="C122" s="839">
        <f t="shared" ref="C122:H122" si="19">SUM(C123:C124)</f>
        <v>94</v>
      </c>
      <c r="D122" s="840">
        <f t="shared" si="19"/>
        <v>0</v>
      </c>
      <c r="E122" s="841">
        <f t="shared" si="19"/>
        <v>0</v>
      </c>
      <c r="F122" s="839">
        <f t="shared" si="19"/>
        <v>75</v>
      </c>
      <c r="G122" s="840">
        <f>SUM(G123:G124)</f>
        <v>0</v>
      </c>
      <c r="H122" s="841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94</v>
      </c>
      <c r="D123" s="282">
        <v>0</v>
      </c>
      <c r="E123" s="283">
        <v>0</v>
      </c>
      <c r="F123" s="281">
        <v>75</v>
      </c>
      <c r="G123" s="282">
        <v>0</v>
      </c>
      <c r="H123" s="283">
        <v>0</v>
      </c>
      <c r="I123" s="206"/>
    </row>
    <row r="124" spans="1:56" x14ac:dyDescent="0.25">
      <c r="A124" s="842" t="s">
        <v>184</v>
      </c>
      <c r="B124" s="843"/>
      <c r="C124" s="844"/>
      <c r="D124" s="845"/>
      <c r="E124" s="846"/>
      <c r="F124" s="844"/>
      <c r="G124" s="845"/>
      <c r="H124" s="847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738" t="s">
        <v>132</v>
      </c>
      <c r="B126" s="848" t="s">
        <v>186</v>
      </c>
      <c r="C126" s="849" t="s">
        <v>187</v>
      </c>
      <c r="D126" s="848" t="s">
        <v>188</v>
      </c>
      <c r="E126" s="849" t="s">
        <v>189</v>
      </c>
      <c r="F126" s="848" t="s">
        <v>190</v>
      </c>
      <c r="G126" s="849" t="s">
        <v>191</v>
      </c>
      <c r="H126" s="848" t="s">
        <v>192</v>
      </c>
      <c r="I126" s="850" t="s">
        <v>193</v>
      </c>
    </row>
    <row r="127" spans="1:56" x14ac:dyDescent="0.25">
      <c r="A127" s="274" t="s">
        <v>141</v>
      </c>
      <c r="B127" s="294"/>
      <c r="C127" s="799"/>
      <c r="D127" s="295"/>
      <c r="E127" s="765"/>
      <c r="F127" s="295"/>
      <c r="G127" s="765"/>
      <c r="H127" s="295"/>
      <c r="I127" s="765"/>
    </row>
    <row r="128" spans="1:56" x14ac:dyDescent="0.25">
      <c r="A128" s="488" t="s">
        <v>143</v>
      </c>
      <c r="B128" s="489">
        <v>0</v>
      </c>
      <c r="C128" s="490">
        <v>43</v>
      </c>
      <c r="D128" s="491">
        <v>43</v>
      </c>
      <c r="E128" s="492">
        <v>0</v>
      </c>
      <c r="F128" s="491">
        <v>0</v>
      </c>
      <c r="G128" s="492">
        <v>0</v>
      </c>
      <c r="H128" s="491">
        <v>0</v>
      </c>
      <c r="I128" s="851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765"/>
    </row>
    <row r="130" spans="1:10" x14ac:dyDescent="0.25">
      <c r="A130" s="488" t="s">
        <v>194</v>
      </c>
      <c r="B130" s="489">
        <v>0</v>
      </c>
      <c r="C130" s="490">
        <v>9</v>
      </c>
      <c r="D130" s="491">
        <v>11</v>
      </c>
      <c r="E130" s="492">
        <v>2</v>
      </c>
      <c r="F130" s="491">
        <v>0</v>
      </c>
      <c r="G130" s="492">
        <v>0</v>
      </c>
      <c r="H130" s="491">
        <v>0</v>
      </c>
      <c r="I130" s="765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765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765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765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765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765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765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765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852" t="s">
        <v>34</v>
      </c>
      <c r="B139" s="853">
        <f t="shared" ref="B139:I139" si="20">SUM(B127:B138)</f>
        <v>0</v>
      </c>
      <c r="C139" s="854">
        <f t="shared" si="20"/>
        <v>52</v>
      </c>
      <c r="D139" s="853">
        <f t="shared" si="20"/>
        <v>54</v>
      </c>
      <c r="E139" s="854">
        <f t="shared" si="20"/>
        <v>2</v>
      </c>
      <c r="F139" s="853">
        <f t="shared" si="20"/>
        <v>0</v>
      </c>
      <c r="G139" s="854">
        <f t="shared" si="20"/>
        <v>0</v>
      </c>
      <c r="H139" s="853">
        <f t="shared" si="20"/>
        <v>0</v>
      </c>
      <c r="I139" s="854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440" t="s">
        <v>197</v>
      </c>
      <c r="B141" s="2448" t="s">
        <v>100</v>
      </c>
      <c r="C141" s="2460" t="s">
        <v>198</v>
      </c>
      <c r="D141" s="2460"/>
      <c r="E141" s="2460" t="s">
        <v>199</v>
      </c>
      <c r="F141" s="2461"/>
      <c r="G141" s="2462" t="s">
        <v>41</v>
      </c>
      <c r="H141" s="2436" t="s">
        <v>40</v>
      </c>
      <c r="I141" s="2457" t="s">
        <v>200</v>
      </c>
      <c r="J141" s="2458" t="s">
        <v>39</v>
      </c>
    </row>
    <row r="142" spans="1:10" x14ac:dyDescent="0.25">
      <c r="A142" s="2440"/>
      <c r="B142" s="2448"/>
      <c r="C142" s="855" t="s">
        <v>201</v>
      </c>
      <c r="D142" s="221" t="s">
        <v>61</v>
      </c>
      <c r="E142" s="855" t="s">
        <v>201</v>
      </c>
      <c r="F142" s="222" t="s">
        <v>61</v>
      </c>
      <c r="G142" s="2462"/>
      <c r="H142" s="2436"/>
      <c r="I142" s="2457"/>
      <c r="J142" s="2459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765"/>
      <c r="H143" s="298"/>
      <c r="I143" s="299"/>
      <c r="J143" s="856"/>
    </row>
    <row r="144" spans="1:10" x14ac:dyDescent="0.25">
      <c r="A144" s="857" t="s">
        <v>203</v>
      </c>
      <c r="B144" s="224">
        <f t="shared" ref="B144:B151" si="21">SUM(C144:F144)</f>
        <v>0</v>
      </c>
      <c r="C144" s="858"/>
      <c r="D144" s="859"/>
      <c r="E144" s="858"/>
      <c r="F144" s="860"/>
      <c r="G144" s="765"/>
      <c r="H144" s="861"/>
      <c r="I144" s="862"/>
      <c r="J144" s="765"/>
    </row>
    <row r="145" spans="1:10" x14ac:dyDescent="0.25">
      <c r="A145" s="857" t="s">
        <v>204</v>
      </c>
      <c r="B145" s="224">
        <f t="shared" si="21"/>
        <v>0</v>
      </c>
      <c r="C145" s="858"/>
      <c r="D145" s="859"/>
      <c r="E145" s="858"/>
      <c r="F145" s="860"/>
      <c r="G145" s="765"/>
      <c r="H145" s="861"/>
      <c r="I145" s="863"/>
      <c r="J145" s="856"/>
    </row>
    <row r="146" spans="1:10" x14ac:dyDescent="0.25">
      <c r="A146" s="857" t="s">
        <v>205</v>
      </c>
      <c r="B146" s="224">
        <f t="shared" si="21"/>
        <v>0</v>
      </c>
      <c r="C146" s="858"/>
      <c r="D146" s="859"/>
      <c r="E146" s="858"/>
      <c r="F146" s="860"/>
      <c r="G146" s="765"/>
      <c r="H146" s="861"/>
      <c r="I146" s="863"/>
      <c r="J146" s="856"/>
    </row>
    <row r="147" spans="1:10" x14ac:dyDescent="0.25">
      <c r="A147" s="857" t="s">
        <v>206</v>
      </c>
      <c r="B147" s="224">
        <f t="shared" si="21"/>
        <v>0</v>
      </c>
      <c r="C147" s="858"/>
      <c r="D147" s="859"/>
      <c r="E147" s="858"/>
      <c r="F147" s="860"/>
      <c r="G147" s="765"/>
      <c r="H147" s="861"/>
      <c r="I147" s="863"/>
      <c r="J147" s="856"/>
    </row>
    <row r="148" spans="1:10" x14ac:dyDescent="0.25">
      <c r="A148" s="857" t="s">
        <v>207</v>
      </c>
      <c r="B148" s="224">
        <f t="shared" si="21"/>
        <v>0</v>
      </c>
      <c r="C148" s="858"/>
      <c r="D148" s="859"/>
      <c r="E148" s="858"/>
      <c r="F148" s="860"/>
      <c r="G148" s="765"/>
      <c r="H148" s="861"/>
      <c r="I148" s="863"/>
      <c r="J148" s="856"/>
    </row>
    <row r="149" spans="1:10" x14ac:dyDescent="0.25">
      <c r="A149" s="857" t="s">
        <v>208</v>
      </c>
      <c r="B149" s="224">
        <f t="shared" si="21"/>
        <v>0</v>
      </c>
      <c r="C149" s="858"/>
      <c r="D149" s="859"/>
      <c r="E149" s="858"/>
      <c r="F149" s="860"/>
      <c r="G149" s="765"/>
      <c r="H149" s="861"/>
      <c r="I149" s="863"/>
      <c r="J149" s="856"/>
    </row>
    <row r="150" spans="1:10" x14ac:dyDescent="0.25">
      <c r="A150" s="857" t="s">
        <v>209</v>
      </c>
      <c r="B150" s="224">
        <f t="shared" si="21"/>
        <v>0</v>
      </c>
      <c r="C150" s="858"/>
      <c r="D150" s="859"/>
      <c r="E150" s="858"/>
      <c r="F150" s="860"/>
      <c r="G150" s="765"/>
      <c r="H150" s="864"/>
      <c r="I150" s="863"/>
      <c r="J150" s="856"/>
    </row>
    <row r="151" spans="1:10" x14ac:dyDescent="0.25">
      <c r="A151" s="857" t="s">
        <v>210</v>
      </c>
      <c r="B151" s="224">
        <f t="shared" si="21"/>
        <v>0</v>
      </c>
      <c r="C151" s="858"/>
      <c r="D151" s="859"/>
      <c r="E151" s="858"/>
      <c r="F151" s="860"/>
      <c r="G151" s="765"/>
      <c r="H151" s="864"/>
      <c r="I151" s="863"/>
      <c r="J151" s="856"/>
    </row>
    <row r="152" spans="1:10" x14ac:dyDescent="0.25">
      <c r="A152" s="852" t="s">
        <v>34</v>
      </c>
      <c r="B152" s="854">
        <f>SUM(B143:B151)</f>
        <v>0</v>
      </c>
      <c r="C152" s="853">
        <f t="shared" ref="C152:H152" si="22">SUM(C143:C151)</f>
        <v>0</v>
      </c>
      <c r="D152" s="854">
        <f t="shared" si="22"/>
        <v>0</v>
      </c>
      <c r="E152" s="853">
        <f t="shared" si="22"/>
        <v>0</v>
      </c>
      <c r="F152" s="865">
        <f t="shared" si="22"/>
        <v>0</v>
      </c>
      <c r="G152" s="866">
        <f t="shared" si="22"/>
        <v>0</v>
      </c>
      <c r="H152" s="234">
        <f t="shared" si="22"/>
        <v>0</v>
      </c>
      <c r="I152" s="867">
        <f>I144</f>
        <v>0</v>
      </c>
      <c r="J152" s="854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17365.419999999998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07D88743-17C9-45AE-B643-E84392AB00D4}">
      <formula1>0</formula1>
      <formula2>9.99999999999999E+35</formula2>
    </dataValidation>
    <dataValidation type="whole" allowBlank="1" showInputMessage="1" showErrorMessage="1" sqref="B72:I76 D80:I84 B89:Q101" xr:uid="{00CE6260-823C-4A55-860C-C96CC2EB43A2}">
      <formula1>0</formula1>
      <formula2>9.99999999999999E+34</formula2>
    </dataValidation>
    <dataValidation type="whole" allowBlank="1" showInputMessage="1" showErrorMessage="1" sqref="B127:I138" xr:uid="{E236F649-50F9-4D2A-B6AF-8C95D789CF9F}">
      <formula1>0</formula1>
      <formula2>9.99999999999999E+37</formula2>
    </dataValidation>
    <dataValidation allowBlank="1" showInputMessage="1" showErrorMessage="1" sqref="A70" xr:uid="{3EFAA548-696D-49D6-9DA7-8702EF423B32}"/>
    <dataValidation type="decimal" operator="greaterThanOrEqual" allowBlank="1" showInputMessage="1" showErrorMessage="1" sqref="AD14:AE17 AA14:AB17 H14:J17 L14:O17 Q14:T17 V14:Y17 C14:F17 B122 B123:H124" xr:uid="{2A7D4EF7-9A32-4B0C-8DB5-359642D682F9}">
      <formula1>0</formula1>
    </dataValidation>
    <dataValidation allowBlank="1" showInputMessage="1" showErrorMessage="1" error="Valor no Permitido" sqref="A118 A115:A116 B115:B119 C115:E115" xr:uid="{153D4A14-F34F-4853-A33D-A93FA99378B5}"/>
    <dataValidation type="whole" allowBlank="1" showInputMessage="1" showErrorMessage="1" sqref="D102:Q102" xr:uid="{FDE7E0C0-1B4D-4910-88D8-BB15958679BD}">
      <formula1>0</formula1>
      <formula2>10000000</formula2>
    </dataValidation>
    <dataValidation type="whole" allowBlank="1" showInputMessage="1" showErrorMessage="1" sqref="B56 C115:D115 A71:A76 E70:H70 B69:G71 C62:D62 A69 C60:D60 E61:F61 H72:I76" xr:uid="{CF5D3704-C76D-41EB-BBA4-8BAFE9DCBBA1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52DC4C71-A34A-4082-BDC2-45E22E077912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",[5]NOMBRE!B2, " (",[5]NOMBRE!C2,[5]NOMBRE!D2,[5]NOMBRE!E2,[5]NOMBRE!F2,[5]NOMBRE!G2,")")</f>
        <v>COMUNA: LINARES (07401)</v>
      </c>
    </row>
    <row r="3" spans="1:31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31" x14ac:dyDescent="0.25">
      <c r="A4" s="1" t="str">
        <f>CONCATENATE("MES: ",[5]NOMBRE!B6, " (",[5]NOMBRE!C6,[5]NOMBRE!D6,")")</f>
        <v>MES: ABRIL (04)</v>
      </c>
    </row>
    <row r="5" spans="1:31" x14ac:dyDescent="0.25">
      <c r="A5" s="1" t="str">
        <f>CONCATENATE("AÑO: ",[5]NOMBRE!B7)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463" t="s">
        <v>6</v>
      </c>
      <c r="C9" s="2464" t="s">
        <v>7</v>
      </c>
      <c r="D9" s="2464" t="s">
        <v>8</v>
      </c>
      <c r="E9" s="2464" t="s">
        <v>9</v>
      </c>
      <c r="F9" s="2465" t="s">
        <v>10</v>
      </c>
      <c r="G9" s="2466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467"/>
      <c r="Z9" s="2468" t="s">
        <v>12</v>
      </c>
      <c r="AA9" s="2468"/>
      <c r="AB9" s="2468"/>
      <c r="AC9" s="2468"/>
      <c r="AD9" s="2468"/>
      <c r="AE9" s="2469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470" t="s">
        <v>13</v>
      </c>
      <c r="H10" s="2222"/>
      <c r="I10" s="2222"/>
      <c r="J10" s="2465"/>
      <c r="K10" s="2470" t="s">
        <v>14</v>
      </c>
      <c r="L10" s="2222"/>
      <c r="M10" s="2222"/>
      <c r="N10" s="2222"/>
      <c r="O10" s="2465"/>
      <c r="P10" s="2470" t="s">
        <v>15</v>
      </c>
      <c r="Q10" s="2222"/>
      <c r="R10" s="2222"/>
      <c r="S10" s="2222"/>
      <c r="T10" s="2465"/>
      <c r="U10" s="2470" t="s">
        <v>16</v>
      </c>
      <c r="V10" s="2222"/>
      <c r="W10" s="2222"/>
      <c r="X10" s="2222"/>
      <c r="Y10" s="2471"/>
      <c r="Z10" s="2222" t="s">
        <v>17</v>
      </c>
      <c r="AA10" s="2222"/>
      <c r="AB10" s="2465"/>
      <c r="AC10" s="2470" t="s">
        <v>18</v>
      </c>
      <c r="AD10" s="2222"/>
      <c r="AE10" s="2465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868" t="s">
        <v>19</v>
      </c>
      <c r="H12" s="869" t="s">
        <v>20</v>
      </c>
      <c r="I12" s="869" t="s">
        <v>21</v>
      </c>
      <c r="J12" s="870" t="s">
        <v>22</v>
      </c>
      <c r="K12" s="868" t="s">
        <v>19</v>
      </c>
      <c r="L12" s="869" t="s">
        <v>20</v>
      </c>
      <c r="M12" s="869" t="s">
        <v>21</v>
      </c>
      <c r="N12" s="869" t="s">
        <v>22</v>
      </c>
      <c r="O12" s="870" t="s">
        <v>23</v>
      </c>
      <c r="P12" s="868" t="s">
        <v>19</v>
      </c>
      <c r="Q12" s="869" t="s">
        <v>20</v>
      </c>
      <c r="R12" s="869" t="s">
        <v>21</v>
      </c>
      <c r="S12" s="869" t="s">
        <v>22</v>
      </c>
      <c r="T12" s="870" t="s">
        <v>23</v>
      </c>
      <c r="U12" s="868" t="s">
        <v>19</v>
      </c>
      <c r="V12" s="869" t="s">
        <v>20</v>
      </c>
      <c r="W12" s="869" t="s">
        <v>21</v>
      </c>
      <c r="X12" s="869" t="s">
        <v>22</v>
      </c>
      <c r="Y12" s="871" t="s">
        <v>23</v>
      </c>
      <c r="Z12" s="872" t="s">
        <v>19</v>
      </c>
      <c r="AA12" s="869" t="s">
        <v>24</v>
      </c>
      <c r="AB12" s="873" t="s">
        <v>25</v>
      </c>
      <c r="AC12" s="868" t="s">
        <v>19</v>
      </c>
      <c r="AD12" s="869" t="s">
        <v>24</v>
      </c>
      <c r="AE12" s="873" t="s">
        <v>25</v>
      </c>
    </row>
    <row r="13" spans="1:31" x14ac:dyDescent="0.25">
      <c r="A13" s="874" t="s">
        <v>26</v>
      </c>
      <c r="B13" s="875">
        <f t="shared" ref="B13:AE13" si="0">SUM(B14:B17)</f>
        <v>6</v>
      </c>
      <c r="C13" s="876">
        <f t="shared" si="0"/>
        <v>6</v>
      </c>
      <c r="D13" s="877">
        <f t="shared" si="0"/>
        <v>6</v>
      </c>
      <c r="E13" s="877">
        <f t="shared" si="0"/>
        <v>1545</v>
      </c>
      <c r="F13" s="878">
        <f t="shared" si="0"/>
        <v>1439</v>
      </c>
      <c r="G13" s="879">
        <f t="shared" si="0"/>
        <v>738</v>
      </c>
      <c r="H13" s="877">
        <f t="shared" si="0"/>
        <v>738</v>
      </c>
      <c r="I13" s="877">
        <f t="shared" si="0"/>
        <v>0</v>
      </c>
      <c r="J13" s="878">
        <f t="shared" si="0"/>
        <v>0</v>
      </c>
      <c r="K13" s="879">
        <f t="shared" si="0"/>
        <v>727.23000000000013</v>
      </c>
      <c r="L13" s="877">
        <f t="shared" si="0"/>
        <v>576.15000000000009</v>
      </c>
      <c r="M13" s="877">
        <f t="shared" si="0"/>
        <v>0</v>
      </c>
      <c r="N13" s="877">
        <f t="shared" si="0"/>
        <v>3.08</v>
      </c>
      <c r="O13" s="878">
        <f t="shared" si="0"/>
        <v>148</v>
      </c>
      <c r="P13" s="879">
        <f t="shared" si="0"/>
        <v>332.94</v>
      </c>
      <c r="Q13" s="877">
        <f t="shared" si="0"/>
        <v>107.2</v>
      </c>
      <c r="R13" s="877">
        <f t="shared" si="0"/>
        <v>181.8</v>
      </c>
      <c r="S13" s="877">
        <f t="shared" si="0"/>
        <v>8.9499999999999993</v>
      </c>
      <c r="T13" s="878">
        <f t="shared" si="0"/>
        <v>34.99</v>
      </c>
      <c r="U13" s="879">
        <f t="shared" si="0"/>
        <v>163.89</v>
      </c>
      <c r="V13" s="877">
        <f t="shared" si="0"/>
        <v>117.49</v>
      </c>
      <c r="W13" s="877">
        <f t="shared" si="0"/>
        <v>12.43</v>
      </c>
      <c r="X13" s="877">
        <f t="shared" si="0"/>
        <v>1.97</v>
      </c>
      <c r="Y13" s="880">
        <f t="shared" si="0"/>
        <v>32</v>
      </c>
      <c r="Z13" s="876">
        <f t="shared" si="0"/>
        <v>68.69</v>
      </c>
      <c r="AA13" s="877">
        <f>SUM(AA14:AA17)</f>
        <v>42.36</v>
      </c>
      <c r="AB13" s="881">
        <f t="shared" si="0"/>
        <v>26.33</v>
      </c>
      <c r="AC13" s="879">
        <f t="shared" si="0"/>
        <v>25.43</v>
      </c>
      <c r="AD13" s="877">
        <f t="shared" si="0"/>
        <v>21.89</v>
      </c>
      <c r="AE13" s="881">
        <f t="shared" si="0"/>
        <v>3.54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5</v>
      </c>
      <c r="E14" s="316">
        <v>825</v>
      </c>
      <c r="F14" s="316">
        <v>738</v>
      </c>
      <c r="G14" s="314">
        <f>SUM(H14:J14)</f>
        <v>738</v>
      </c>
      <c r="H14" s="315">
        <v>738</v>
      </c>
      <c r="I14" s="316">
        <v>0</v>
      </c>
      <c r="J14" s="316">
        <v>0</v>
      </c>
      <c r="K14" s="247">
        <f>SUM(L14:O14)</f>
        <v>657.78000000000009</v>
      </c>
      <c r="L14" s="315">
        <v>520.70000000000005</v>
      </c>
      <c r="M14" s="316">
        <v>0</v>
      </c>
      <c r="N14" s="882">
        <v>3.08</v>
      </c>
      <c r="O14" s="318">
        <v>134</v>
      </c>
      <c r="P14" s="247">
        <f>SUM(Q14:T14)</f>
        <v>219.72</v>
      </c>
      <c r="Q14" s="315">
        <v>12.65</v>
      </c>
      <c r="R14" s="316">
        <v>181.8</v>
      </c>
      <c r="S14" s="882">
        <v>8.9499999999999993</v>
      </c>
      <c r="T14" s="318">
        <v>16.32</v>
      </c>
      <c r="U14" s="247">
        <f>SUM(V14:Y14)</f>
        <v>40.42</v>
      </c>
      <c r="V14" s="315">
        <v>15.02</v>
      </c>
      <c r="W14" s="316">
        <v>12.43</v>
      </c>
      <c r="X14" s="882">
        <v>1.97</v>
      </c>
      <c r="Y14" s="319">
        <v>11</v>
      </c>
      <c r="Z14" s="248">
        <f>SUM(AA14:AB14)</f>
        <v>62.61</v>
      </c>
      <c r="AA14" s="316">
        <v>38.36</v>
      </c>
      <c r="AB14" s="26">
        <v>24.25</v>
      </c>
      <c r="AC14" s="247">
        <f>SUM(AD14:AE14)</f>
        <v>17.740000000000002</v>
      </c>
      <c r="AD14" s="316">
        <v>15.21</v>
      </c>
      <c r="AE14" s="26">
        <v>2.5299999999999998</v>
      </c>
    </row>
    <row r="15" spans="1:31" x14ac:dyDescent="0.25">
      <c r="A15" s="883" t="s">
        <v>28</v>
      </c>
      <c r="B15" s="28">
        <v>1</v>
      </c>
      <c r="C15" s="29">
        <v>1</v>
      </c>
      <c r="D15" s="29">
        <v>1</v>
      </c>
      <c r="E15" s="29">
        <v>720</v>
      </c>
      <c r="F15" s="29">
        <v>701</v>
      </c>
      <c r="G15" s="884">
        <f>SUM(H15:J15)</f>
        <v>0</v>
      </c>
      <c r="H15" s="31">
        <v>0</v>
      </c>
      <c r="I15" s="29">
        <v>0</v>
      </c>
      <c r="J15" s="31">
        <v>0</v>
      </c>
      <c r="K15" s="884">
        <f>SUM(L15:O15)</f>
        <v>69.45</v>
      </c>
      <c r="L15" s="31">
        <v>55.45</v>
      </c>
      <c r="M15" s="31">
        <v>0</v>
      </c>
      <c r="N15" s="885">
        <v>0</v>
      </c>
      <c r="O15" s="886">
        <v>14</v>
      </c>
      <c r="P15" s="884">
        <f>SUM(Q15:T15)</f>
        <v>113.22</v>
      </c>
      <c r="Q15" s="31">
        <v>94.55</v>
      </c>
      <c r="R15" s="29">
        <v>0</v>
      </c>
      <c r="S15" s="885">
        <v>0</v>
      </c>
      <c r="T15" s="886">
        <v>18.670000000000002</v>
      </c>
      <c r="U15" s="884">
        <f>SUM(V15:Y15)</f>
        <v>123.47</v>
      </c>
      <c r="V15" s="31">
        <v>102.47</v>
      </c>
      <c r="W15" s="29">
        <v>0</v>
      </c>
      <c r="X15" s="885">
        <v>0</v>
      </c>
      <c r="Y15" s="887">
        <v>21</v>
      </c>
      <c r="Z15" s="888">
        <f>SUM(AA15:AB15)</f>
        <v>6.08</v>
      </c>
      <c r="AA15" s="29">
        <v>4</v>
      </c>
      <c r="AB15" s="33">
        <v>2.08</v>
      </c>
      <c r="AC15" s="884">
        <f>SUM(AD15:AE15)</f>
        <v>7.6899999999999995</v>
      </c>
      <c r="AD15" s="29">
        <v>6.68</v>
      </c>
      <c r="AE15" s="33">
        <v>1.01</v>
      </c>
    </row>
    <row r="16" spans="1:31" x14ac:dyDescent="0.25">
      <c r="A16" s="889" t="s">
        <v>29</v>
      </c>
      <c r="B16" s="28"/>
      <c r="C16" s="29"/>
      <c r="D16" s="29"/>
      <c r="E16" s="29"/>
      <c r="F16" s="29"/>
      <c r="G16" s="884">
        <f>SUM(H16:J16)</f>
        <v>0</v>
      </c>
      <c r="H16" s="31"/>
      <c r="I16" s="29"/>
      <c r="J16" s="35"/>
      <c r="K16" s="884">
        <f>SUM(L16:O16)</f>
        <v>0</v>
      </c>
      <c r="L16" s="31"/>
      <c r="M16" s="35"/>
      <c r="N16" s="890"/>
      <c r="O16" s="891"/>
      <c r="P16" s="884">
        <f>SUM(Q16:T16)</f>
        <v>0</v>
      </c>
      <c r="Q16" s="31"/>
      <c r="R16" s="35"/>
      <c r="S16" s="890"/>
      <c r="T16" s="891"/>
      <c r="U16" s="884">
        <f>SUM(V16:Y16)</f>
        <v>0</v>
      </c>
      <c r="V16" s="31"/>
      <c r="W16" s="35"/>
      <c r="X16" s="890"/>
      <c r="Y16" s="892"/>
      <c r="Z16" s="888">
        <f>SUM(AA16:AB16)</f>
        <v>0</v>
      </c>
      <c r="AA16" s="29"/>
      <c r="AB16" s="33"/>
      <c r="AC16" s="884">
        <f>SUM(AD16:AE16)</f>
        <v>0</v>
      </c>
      <c r="AD16" s="29"/>
      <c r="AE16" s="33"/>
    </row>
    <row r="17" spans="1:65" x14ac:dyDescent="0.25">
      <c r="A17" s="893" t="s">
        <v>30</v>
      </c>
      <c r="B17" s="894"/>
      <c r="C17" s="895"/>
      <c r="D17" s="37"/>
      <c r="E17" s="37"/>
      <c r="F17" s="38"/>
      <c r="G17" s="39">
        <f>SUM(H17:J17)</f>
        <v>0</v>
      </c>
      <c r="H17" s="40"/>
      <c r="I17" s="41"/>
      <c r="J17" s="896"/>
      <c r="K17" s="897">
        <f>SUM(L17:O17)</f>
        <v>0</v>
      </c>
      <c r="L17" s="40"/>
      <c r="M17" s="898"/>
      <c r="N17" s="899"/>
      <c r="O17" s="896"/>
      <c r="P17" s="897">
        <f>SUM(Q17:T17)</f>
        <v>0</v>
      </c>
      <c r="Q17" s="898"/>
      <c r="R17" s="895"/>
      <c r="S17" s="899"/>
      <c r="T17" s="896"/>
      <c r="U17" s="897">
        <f>SUM(V17:Y17)</f>
        <v>0</v>
      </c>
      <c r="V17" s="898"/>
      <c r="W17" s="895"/>
      <c r="X17" s="899"/>
      <c r="Y17" s="900"/>
      <c r="Z17" s="43">
        <f>SUM(AA17:AB17)</f>
        <v>0</v>
      </c>
      <c r="AA17" s="895"/>
      <c r="AB17" s="338"/>
      <c r="AC17" s="39">
        <f>SUM(AD17:AE17)</f>
        <v>0</v>
      </c>
      <c r="AD17" s="895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901"/>
      <c r="D19" s="901"/>
      <c r="E19" s="901"/>
      <c r="F19" s="901"/>
      <c r="G19" s="46"/>
    </row>
    <row r="20" spans="1:65" ht="32.25" customHeight="1" x14ac:dyDescent="0.25">
      <c r="A20" s="902" t="s">
        <v>33</v>
      </c>
      <c r="B20" s="903" t="s">
        <v>34</v>
      </c>
      <c r="C20" s="904" t="s">
        <v>35</v>
      </c>
      <c r="D20" s="904" t="s">
        <v>36</v>
      </c>
      <c r="E20" s="904" t="s">
        <v>37</v>
      </c>
      <c r="F20" s="905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906" t="s">
        <v>40</v>
      </c>
      <c r="B22" s="907">
        <f>SUM(C22:F22)</f>
        <v>216</v>
      </c>
      <c r="C22" s="908"/>
      <c r="D22" s="908">
        <v>216</v>
      </c>
      <c r="E22" s="908"/>
      <c r="F22" s="909"/>
    </row>
    <row r="23" spans="1:65" ht="15" customHeight="1" x14ac:dyDescent="0.25">
      <c r="A23" s="906" t="s">
        <v>41</v>
      </c>
      <c r="B23" s="907">
        <f>SUM(C23:F23)</f>
        <v>216</v>
      </c>
      <c r="C23" s="908"/>
      <c r="D23" s="908">
        <v>216</v>
      </c>
      <c r="E23" s="908"/>
      <c r="F23" s="909"/>
    </row>
    <row r="24" spans="1:65" ht="15" customHeight="1" x14ac:dyDescent="0.25">
      <c r="A24" s="906" t="s">
        <v>42</v>
      </c>
      <c r="B24" s="907">
        <f>SUM(C24:F24)</f>
        <v>216</v>
      </c>
      <c r="C24" s="908"/>
      <c r="D24" s="908">
        <v>216</v>
      </c>
      <c r="E24" s="908"/>
      <c r="F24" s="909"/>
    </row>
    <row r="25" spans="1:65" ht="15" customHeight="1" x14ac:dyDescent="0.25">
      <c r="A25" s="60" t="s">
        <v>43</v>
      </c>
      <c r="B25" s="910">
        <f>SUM(C25:F25)</f>
        <v>216</v>
      </c>
      <c r="C25" s="62"/>
      <c r="D25" s="62">
        <v>216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911"/>
      <c r="D28" s="911"/>
      <c r="E28" s="911"/>
      <c r="F28" s="911"/>
      <c r="G28" s="911"/>
      <c r="H28" s="911"/>
      <c r="I28" s="912"/>
      <c r="J28" s="912"/>
      <c r="K28" s="913"/>
      <c r="L28" s="913"/>
    </row>
    <row r="29" spans="1:65" x14ac:dyDescent="0.25">
      <c r="A29" s="2227" t="s">
        <v>33</v>
      </c>
      <c r="B29" s="2472"/>
      <c r="C29" s="2473" t="s">
        <v>34</v>
      </c>
      <c r="D29" s="2474" t="s">
        <v>47</v>
      </c>
      <c r="E29" s="2475"/>
      <c r="F29" s="2475"/>
      <c r="G29" s="2476"/>
      <c r="H29" s="2477" t="s">
        <v>48</v>
      </c>
      <c r="I29" s="2478"/>
      <c r="J29" s="2478"/>
      <c r="K29" s="2478"/>
      <c r="L29" s="2478"/>
      <c r="M29" s="2479"/>
      <c r="N29" s="2480" t="s">
        <v>49</v>
      </c>
      <c r="O29" s="2481"/>
    </row>
    <row r="30" spans="1:65" ht="21" x14ac:dyDescent="0.25">
      <c r="A30" s="2229"/>
      <c r="B30" s="2230"/>
      <c r="C30" s="2232"/>
      <c r="D30" s="917" t="s">
        <v>50</v>
      </c>
      <c r="E30" s="918" t="s">
        <v>51</v>
      </c>
      <c r="F30" s="918" t="s">
        <v>52</v>
      </c>
      <c r="G30" s="919" t="s">
        <v>53</v>
      </c>
      <c r="H30" s="920" t="s">
        <v>54</v>
      </c>
      <c r="I30" s="921" t="s">
        <v>55</v>
      </c>
      <c r="J30" s="921" t="s">
        <v>56</v>
      </c>
      <c r="K30" s="921" t="s">
        <v>57</v>
      </c>
      <c r="L30" s="921" t="s">
        <v>58</v>
      </c>
      <c r="M30" s="921" t="s">
        <v>59</v>
      </c>
      <c r="N30" s="922" t="s">
        <v>60</v>
      </c>
      <c r="O30" s="922" t="s">
        <v>61</v>
      </c>
    </row>
    <row r="31" spans="1:65" ht="15" customHeight="1" x14ac:dyDescent="0.25">
      <c r="A31" s="2217" t="s">
        <v>40</v>
      </c>
      <c r="B31" s="2218"/>
      <c r="C31" s="923">
        <f>SUM(D31:G31)</f>
        <v>87</v>
      </c>
      <c r="D31" s="294">
        <v>0</v>
      </c>
      <c r="E31" s="362">
        <v>1</v>
      </c>
      <c r="F31" s="362">
        <v>26</v>
      </c>
      <c r="G31" s="363">
        <v>60</v>
      </c>
      <c r="H31" s="799">
        <v>1</v>
      </c>
      <c r="I31" s="364">
        <v>47</v>
      </c>
      <c r="J31" s="364">
        <v>30</v>
      </c>
      <c r="K31" s="364">
        <v>6</v>
      </c>
      <c r="L31" s="364">
        <v>0</v>
      </c>
      <c r="M31" s="364">
        <v>3</v>
      </c>
      <c r="N31" s="364">
        <v>36</v>
      </c>
      <c r="O31" s="364">
        <v>51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482" t="s">
        <v>41</v>
      </c>
      <c r="B32" s="2483"/>
      <c r="C32" s="923">
        <f t="shared" ref="C32:C37" si="2">SUM(D32:G32)</f>
        <v>113</v>
      </c>
      <c r="D32" s="924">
        <v>0</v>
      </c>
      <c r="E32" s="925">
        <v>1</v>
      </c>
      <c r="F32" s="925">
        <v>35</v>
      </c>
      <c r="G32" s="926">
        <v>77</v>
      </c>
      <c r="H32" s="927"/>
      <c r="I32" s="368"/>
      <c r="J32" s="368"/>
      <c r="K32" s="368"/>
      <c r="L32" s="368"/>
      <c r="M32" s="368"/>
      <c r="N32" s="364">
        <v>48</v>
      </c>
      <c r="O32" s="364">
        <v>65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482" t="s">
        <v>42</v>
      </c>
      <c r="B33" s="2483"/>
      <c r="C33" s="923">
        <f t="shared" si="2"/>
        <v>803</v>
      </c>
      <c r="D33" s="924">
        <v>0</v>
      </c>
      <c r="E33" s="925">
        <v>2</v>
      </c>
      <c r="F33" s="925">
        <v>211</v>
      </c>
      <c r="G33" s="926">
        <v>590</v>
      </c>
      <c r="H33" s="927"/>
      <c r="I33" s="368"/>
      <c r="J33" s="368"/>
      <c r="K33" s="368"/>
      <c r="L33" s="368"/>
      <c r="M33" s="368"/>
      <c r="N33" s="364">
        <v>351</v>
      </c>
      <c r="O33" s="364">
        <v>452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484" t="s">
        <v>43</v>
      </c>
      <c r="B34" s="2377"/>
      <c r="C34" s="79">
        <f t="shared" si="2"/>
        <v>78</v>
      </c>
      <c r="D34" s="929">
        <v>0</v>
      </c>
      <c r="E34" s="930">
        <v>1</v>
      </c>
      <c r="F34" s="930">
        <v>21</v>
      </c>
      <c r="G34" s="931">
        <v>56</v>
      </c>
      <c r="H34" s="574"/>
      <c r="I34" s="932"/>
      <c r="J34" s="932"/>
      <c r="K34" s="932"/>
      <c r="L34" s="932"/>
      <c r="M34" s="932"/>
      <c r="N34" s="933">
        <v>33</v>
      </c>
      <c r="O34" s="933">
        <v>45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485" t="s">
        <v>62</v>
      </c>
      <c r="B35" s="82" t="s">
        <v>63</v>
      </c>
      <c r="C35" s="250">
        <f t="shared" si="2"/>
        <v>2</v>
      </c>
      <c r="D35" s="294">
        <v>0</v>
      </c>
      <c r="E35" s="362">
        <v>0</v>
      </c>
      <c r="F35" s="362">
        <v>1</v>
      </c>
      <c r="G35" s="363">
        <v>1</v>
      </c>
      <c r="H35" s="927"/>
      <c r="I35" s="368"/>
      <c r="J35" s="368"/>
      <c r="K35" s="368"/>
      <c r="L35" s="368"/>
      <c r="M35" s="368"/>
      <c r="N35" s="364">
        <v>0</v>
      </c>
      <c r="O35" s="364">
        <v>2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928" t="s">
        <v>64</v>
      </c>
      <c r="C36" s="84">
        <f t="shared" si="2"/>
        <v>0</v>
      </c>
      <c r="D36" s="929">
        <v>0</v>
      </c>
      <c r="E36" s="930">
        <v>0</v>
      </c>
      <c r="F36" s="930">
        <v>0</v>
      </c>
      <c r="G36" s="931">
        <v>0</v>
      </c>
      <c r="H36" s="375"/>
      <c r="I36" s="86"/>
      <c r="J36" s="86"/>
      <c r="K36" s="86"/>
      <c r="L36" s="86"/>
      <c r="M36" s="86"/>
      <c r="N36" s="933">
        <v>0</v>
      </c>
      <c r="O36" s="933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486" t="s">
        <v>65</v>
      </c>
      <c r="B37" s="2487"/>
      <c r="C37" s="934">
        <f t="shared" si="2"/>
        <v>6</v>
      </c>
      <c r="D37" s="89">
        <v>0</v>
      </c>
      <c r="E37" s="90">
        <v>0</v>
      </c>
      <c r="F37" s="90">
        <v>3</v>
      </c>
      <c r="G37" s="91">
        <v>3</v>
      </c>
      <c r="H37" s="375"/>
      <c r="I37" s="86"/>
      <c r="J37" s="86"/>
      <c r="K37" s="86"/>
      <c r="L37" s="86"/>
      <c r="M37" s="86"/>
      <c r="N37" s="935">
        <v>4</v>
      </c>
      <c r="O37" s="935">
        <v>2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936" t="s">
        <v>66</v>
      </c>
      <c r="B38" s="937"/>
    </row>
    <row r="39" spans="1:65" ht="30" customHeight="1" x14ac:dyDescent="0.25">
      <c r="A39" s="921" t="s">
        <v>67</v>
      </c>
      <c r="B39" s="921" t="s">
        <v>68</v>
      </c>
    </row>
    <row r="40" spans="1:65" ht="15" customHeight="1" x14ac:dyDescent="0.25">
      <c r="A40" s="923" t="s">
        <v>69</v>
      </c>
      <c r="B40" s="364">
        <v>211</v>
      </c>
    </row>
    <row r="41" spans="1:65" ht="15" customHeight="1" x14ac:dyDescent="0.25">
      <c r="A41" s="923" t="s">
        <v>70</v>
      </c>
      <c r="B41" s="364">
        <v>603</v>
      </c>
    </row>
    <row r="42" spans="1:65" ht="15" customHeight="1" x14ac:dyDescent="0.25">
      <c r="A42" s="923" t="s">
        <v>71</v>
      </c>
      <c r="B42" s="364">
        <v>882</v>
      </c>
    </row>
    <row r="43" spans="1:65" ht="15" customHeight="1" x14ac:dyDescent="0.25">
      <c r="A43" s="923" t="s">
        <v>72</v>
      </c>
      <c r="B43" s="364">
        <v>0</v>
      </c>
    </row>
    <row r="44" spans="1:65" ht="15" customHeight="1" x14ac:dyDescent="0.25">
      <c r="A44" s="923" t="s">
        <v>73</v>
      </c>
      <c r="B44" s="364">
        <v>519</v>
      </c>
    </row>
    <row r="45" spans="1:65" ht="15" customHeight="1" x14ac:dyDescent="0.25">
      <c r="A45" s="923" t="s">
        <v>74</v>
      </c>
      <c r="B45" s="364">
        <v>0</v>
      </c>
    </row>
    <row r="46" spans="1:65" ht="15" customHeight="1" x14ac:dyDescent="0.25">
      <c r="A46" s="923" t="s">
        <v>75</v>
      </c>
      <c r="B46" s="364">
        <v>16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938" t="s">
        <v>77</v>
      </c>
      <c r="B48" s="933">
        <v>0</v>
      </c>
    </row>
    <row r="49" spans="1:7" s="6" customFormat="1" ht="18" customHeight="1" x14ac:dyDescent="0.2">
      <c r="A49" s="939" t="s">
        <v>78</v>
      </c>
      <c r="B49" s="64"/>
      <c r="C49" s="5"/>
      <c r="D49" s="940"/>
      <c r="E49" s="940"/>
    </row>
    <row r="50" spans="1:7" ht="31.5" x14ac:dyDescent="0.25">
      <c r="A50" s="921" t="s">
        <v>33</v>
      </c>
      <c r="B50" s="921" t="s">
        <v>34</v>
      </c>
      <c r="C50" s="921" t="s">
        <v>79</v>
      </c>
      <c r="D50" s="921" t="s">
        <v>80</v>
      </c>
      <c r="E50" s="921" t="s">
        <v>81</v>
      </c>
    </row>
    <row r="51" spans="1:7" x14ac:dyDescent="0.25">
      <c r="A51" s="923" t="s">
        <v>82</v>
      </c>
      <c r="B51" s="383">
        <f>SUM(C51:E51)</f>
        <v>900</v>
      </c>
      <c r="C51" s="384">
        <v>900</v>
      </c>
      <c r="D51" s="384">
        <v>0</v>
      </c>
      <c r="E51" s="384">
        <v>0</v>
      </c>
    </row>
    <row r="52" spans="1:7" x14ac:dyDescent="0.25">
      <c r="A52" s="923" t="s">
        <v>83</v>
      </c>
      <c r="B52" s="383">
        <f>SUM(C52:E52)</f>
        <v>803</v>
      </c>
      <c r="C52" s="384">
        <v>803</v>
      </c>
      <c r="D52" s="384">
        <v>0</v>
      </c>
      <c r="E52" s="384">
        <v>0</v>
      </c>
    </row>
    <row r="53" spans="1:7" x14ac:dyDescent="0.25">
      <c r="A53" s="938" t="s">
        <v>84</v>
      </c>
      <c r="B53" s="941">
        <f>SUM(C53:E53)</f>
        <v>97</v>
      </c>
      <c r="C53" s="942">
        <v>97</v>
      </c>
      <c r="D53" s="942">
        <v>0</v>
      </c>
      <c r="E53" s="942">
        <v>0</v>
      </c>
    </row>
    <row r="54" spans="1:7" ht="18" customHeight="1" x14ac:dyDescent="0.25">
      <c r="A54" s="943" t="s">
        <v>85</v>
      </c>
      <c r="B54" s="101"/>
    </row>
    <row r="55" spans="1:7" s="6" customFormat="1" ht="18" customHeight="1" x14ac:dyDescent="0.2">
      <c r="A55" s="943" t="s">
        <v>86</v>
      </c>
      <c r="B55" s="102"/>
      <c r="C55" s="103"/>
      <c r="D55" s="103"/>
      <c r="E55" s="944"/>
      <c r="F55" s="944"/>
    </row>
    <row r="56" spans="1:7" ht="31.5" x14ac:dyDescent="0.25">
      <c r="A56" s="945" t="s">
        <v>87</v>
      </c>
      <c r="B56" s="945" t="s">
        <v>34</v>
      </c>
      <c r="C56" s="917" t="s">
        <v>88</v>
      </c>
      <c r="D56" s="946" t="s">
        <v>89</v>
      </c>
      <c r="E56" s="919" t="s">
        <v>90</v>
      </c>
      <c r="F56" s="920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947"/>
    </row>
    <row r="58" spans="1:7" x14ac:dyDescent="0.25">
      <c r="A58" s="948" t="s">
        <v>92</v>
      </c>
      <c r="B58" s="949">
        <f>SUM(C58:E58)</f>
        <v>0</v>
      </c>
      <c r="C58" s="950"/>
      <c r="D58" s="951"/>
      <c r="E58" s="952"/>
      <c r="F58" s="947"/>
    </row>
    <row r="59" spans="1:7" x14ac:dyDescent="0.25">
      <c r="A59" s="111" t="s">
        <v>93</v>
      </c>
      <c r="B59" s="112">
        <f>SUM(C59:E59)</f>
        <v>0</v>
      </c>
      <c r="C59" s="953"/>
      <c r="D59" s="954"/>
      <c r="E59" s="955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496" t="s">
        <v>95</v>
      </c>
      <c r="B61" s="2497" t="s">
        <v>96</v>
      </c>
      <c r="C61" s="2497"/>
      <c r="D61" s="2498"/>
      <c r="E61" s="2489" t="s">
        <v>97</v>
      </c>
      <c r="F61" s="2490" t="s">
        <v>98</v>
      </c>
      <c r="G61" s="2490" t="s">
        <v>99</v>
      </c>
    </row>
    <row r="62" spans="1:7" ht="29.25" customHeight="1" x14ac:dyDescent="0.25">
      <c r="A62" s="2496"/>
      <c r="B62" s="114" t="s">
        <v>100</v>
      </c>
      <c r="C62" s="115" t="s">
        <v>60</v>
      </c>
      <c r="D62" s="116" t="s">
        <v>61</v>
      </c>
      <c r="E62" s="2252"/>
      <c r="F62" s="2490"/>
      <c r="G62" s="2490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956" t="s">
        <v>102</v>
      </c>
      <c r="B64" s="957">
        <f t="shared" ref="B64:B68" si="6">SUM(C64:D64)</f>
        <v>0</v>
      </c>
      <c r="C64" s="958"/>
      <c r="D64" s="959"/>
      <c r="E64" s="960"/>
      <c r="F64" s="961"/>
      <c r="G64" s="962"/>
    </row>
    <row r="65" spans="1:46" x14ac:dyDescent="0.25">
      <c r="A65" s="956" t="s">
        <v>103</v>
      </c>
      <c r="B65" s="957">
        <f>SUM(C65:D65)</f>
        <v>0</v>
      </c>
      <c r="C65" s="958"/>
      <c r="D65" s="959"/>
      <c r="E65" s="960"/>
      <c r="F65" s="961"/>
      <c r="G65" s="962"/>
    </row>
    <row r="66" spans="1:46" x14ac:dyDescent="0.25">
      <c r="A66" s="956" t="s">
        <v>104</v>
      </c>
      <c r="B66" s="957">
        <f t="shared" si="6"/>
        <v>0</v>
      </c>
      <c r="C66" s="958"/>
      <c r="D66" s="959"/>
      <c r="E66" s="960"/>
      <c r="F66" s="961"/>
      <c r="G66" s="962"/>
    </row>
    <row r="67" spans="1:46" x14ac:dyDescent="0.25">
      <c r="A67" s="956" t="s">
        <v>105</v>
      </c>
      <c r="B67" s="957">
        <f t="shared" si="6"/>
        <v>0</v>
      </c>
      <c r="C67" s="958"/>
      <c r="D67" s="959"/>
      <c r="E67" s="960"/>
      <c r="F67" s="961"/>
      <c r="G67" s="962"/>
    </row>
    <row r="68" spans="1:46" x14ac:dyDescent="0.25">
      <c r="A68" s="963" t="s">
        <v>106</v>
      </c>
      <c r="B68" s="964">
        <f t="shared" si="6"/>
        <v>0</v>
      </c>
      <c r="C68" s="965"/>
      <c r="D68" s="610"/>
      <c r="E68" s="611"/>
      <c r="F68" s="966"/>
      <c r="G68" s="613"/>
    </row>
    <row r="69" spans="1:46" x14ac:dyDescent="0.25">
      <c r="A69" s="967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968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765"/>
      <c r="I72" s="268"/>
      <c r="AT72" s="6"/>
    </row>
    <row r="73" spans="1:46" x14ac:dyDescent="0.25">
      <c r="A73" s="956" t="s">
        <v>114</v>
      </c>
      <c r="B73" s="958"/>
      <c r="C73" s="969"/>
      <c r="D73" s="970"/>
      <c r="E73" s="970"/>
      <c r="F73" s="970"/>
      <c r="G73" s="971"/>
      <c r="H73" s="765"/>
      <c r="I73" s="972"/>
    </row>
    <row r="74" spans="1:46" x14ac:dyDescent="0.25">
      <c r="A74" s="956" t="s">
        <v>115</v>
      </c>
      <c r="B74" s="958"/>
      <c r="C74" s="969"/>
      <c r="D74" s="970"/>
      <c r="E74" s="970"/>
      <c r="F74" s="970"/>
      <c r="G74" s="971"/>
      <c r="H74" s="765"/>
      <c r="I74" s="972"/>
    </row>
    <row r="75" spans="1:46" x14ac:dyDescent="0.25">
      <c r="A75" s="956" t="s">
        <v>116</v>
      </c>
      <c r="B75" s="958"/>
      <c r="C75" s="969"/>
      <c r="D75" s="970"/>
      <c r="E75" s="970"/>
      <c r="F75" s="970"/>
      <c r="G75" s="971"/>
      <c r="H75" s="765"/>
      <c r="I75" s="972"/>
    </row>
    <row r="76" spans="1:46" x14ac:dyDescent="0.25">
      <c r="A76" s="963" t="s">
        <v>117</v>
      </c>
      <c r="B76" s="965"/>
      <c r="C76" s="973"/>
      <c r="D76" s="974"/>
      <c r="E76" s="974"/>
      <c r="F76" s="974"/>
      <c r="G76" s="975"/>
      <c r="H76" s="599"/>
      <c r="I76" s="976"/>
    </row>
    <row r="77" spans="1:46" s="6" customFormat="1" ht="18" customHeight="1" x14ac:dyDescent="0.2">
      <c r="A77" s="2491" t="s">
        <v>118</v>
      </c>
      <c r="B77" s="2492"/>
      <c r="C77" s="2492"/>
      <c r="D77" s="2256"/>
      <c r="E77" s="2493"/>
      <c r="F77" s="977"/>
      <c r="G77" s="977"/>
      <c r="H77" s="977"/>
      <c r="I77" s="977"/>
    </row>
    <row r="78" spans="1:46" s="6" customFormat="1" ht="18" customHeight="1" x14ac:dyDescent="0.2">
      <c r="A78" s="2227" t="s">
        <v>119</v>
      </c>
      <c r="B78" s="2494" t="s">
        <v>120</v>
      </c>
      <c r="C78" s="2227" t="s">
        <v>34</v>
      </c>
      <c r="D78" s="2495" t="s">
        <v>47</v>
      </c>
      <c r="E78" s="2495"/>
      <c r="F78" s="2495"/>
      <c r="G78" s="2495"/>
      <c r="H78" s="2495"/>
      <c r="I78" s="2495"/>
    </row>
    <row r="79" spans="1:46" ht="24.75" customHeight="1" x14ac:dyDescent="0.25">
      <c r="A79" s="2229"/>
      <c r="B79" s="2494"/>
      <c r="C79" s="2229"/>
      <c r="D79" s="978" t="s">
        <v>121</v>
      </c>
      <c r="E79" s="979" t="s">
        <v>122</v>
      </c>
      <c r="F79" s="980" t="s">
        <v>123</v>
      </c>
      <c r="G79" s="980" t="s">
        <v>124</v>
      </c>
      <c r="H79" s="980" t="s">
        <v>125</v>
      </c>
      <c r="I79" s="981" t="s">
        <v>51</v>
      </c>
    </row>
    <row r="80" spans="1:46" x14ac:dyDescent="0.25">
      <c r="A80" s="2499" t="s">
        <v>126</v>
      </c>
      <c r="B80" s="2500"/>
      <c r="C80" s="982">
        <f>SUM(D80:I80)</f>
        <v>191</v>
      </c>
      <c r="D80" s="983">
        <v>24</v>
      </c>
      <c r="E80" s="984">
        <v>12</v>
      </c>
      <c r="F80" s="984">
        <v>34</v>
      </c>
      <c r="G80" s="984">
        <v>46</v>
      </c>
      <c r="H80" s="984">
        <v>40</v>
      </c>
      <c r="I80" s="985">
        <v>35</v>
      </c>
    </row>
    <row r="81" spans="1:55" ht="24.95" customHeight="1" x14ac:dyDescent="0.25">
      <c r="A81" s="2501" t="s">
        <v>127</v>
      </c>
      <c r="B81" s="269" t="s">
        <v>128</v>
      </c>
      <c r="C81" s="270">
        <f>SUM(D81:I81)</f>
        <v>104</v>
      </c>
      <c r="D81" s="294">
        <v>51</v>
      </c>
      <c r="E81" s="362">
        <v>27</v>
      </c>
      <c r="F81" s="362">
        <v>26</v>
      </c>
      <c r="G81" s="362"/>
      <c r="H81" s="362"/>
      <c r="I81" s="799"/>
    </row>
    <row r="82" spans="1:55" ht="24.95" customHeight="1" x14ac:dyDescent="0.25">
      <c r="A82" s="2266"/>
      <c r="B82" s="147" t="s">
        <v>129</v>
      </c>
      <c r="C82" s="148">
        <f>SUM(D82:I82)</f>
        <v>97</v>
      </c>
      <c r="D82" s="149">
        <v>63</v>
      </c>
      <c r="E82" s="150">
        <v>17</v>
      </c>
      <c r="F82" s="150">
        <v>17</v>
      </c>
      <c r="G82" s="150"/>
      <c r="H82" s="150"/>
      <c r="I82" s="151"/>
    </row>
    <row r="83" spans="1:55" ht="24.95" customHeight="1" x14ac:dyDescent="0.25">
      <c r="A83" s="2501" t="s">
        <v>130</v>
      </c>
      <c r="B83" s="269" t="s">
        <v>128</v>
      </c>
      <c r="C83" s="270">
        <f>SUM(D83:I83)</f>
        <v>144</v>
      </c>
      <c r="D83" s="271">
        <v>72</v>
      </c>
      <c r="E83" s="272">
        <v>30</v>
      </c>
      <c r="F83" s="272">
        <v>42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122</v>
      </c>
      <c r="D84" s="986">
        <v>88</v>
      </c>
      <c r="E84" s="987">
        <v>17</v>
      </c>
      <c r="F84" s="987">
        <v>17</v>
      </c>
      <c r="G84" s="987"/>
      <c r="H84" s="987"/>
      <c r="I84" s="636"/>
    </row>
    <row r="85" spans="1:55" s="6" customFormat="1" ht="18" customHeight="1" x14ac:dyDescent="0.2">
      <c r="A85" s="988" t="s">
        <v>131</v>
      </c>
      <c r="B85" s="989"/>
      <c r="C85" s="989"/>
      <c r="D85" s="990"/>
      <c r="E85" s="990"/>
      <c r="F85" s="990"/>
      <c r="G85" s="990"/>
      <c r="H85" s="991"/>
      <c r="I85" s="991"/>
    </row>
    <row r="86" spans="1:55" ht="15" customHeight="1" x14ac:dyDescent="0.25">
      <c r="A86" s="2472" t="s">
        <v>132</v>
      </c>
      <c r="B86" s="2488" t="s">
        <v>133</v>
      </c>
      <c r="C86" s="2472"/>
      <c r="D86" s="2488" t="s">
        <v>134</v>
      </c>
      <c r="E86" s="2472"/>
      <c r="F86" s="2474" t="s">
        <v>135</v>
      </c>
      <c r="G86" s="2475"/>
      <c r="H86" s="2475"/>
      <c r="I86" s="2502"/>
      <c r="J86" s="2474" t="s">
        <v>136</v>
      </c>
      <c r="K86" s="2475"/>
      <c r="L86" s="2475"/>
      <c r="M86" s="2502"/>
      <c r="N86" s="2474" t="s">
        <v>137</v>
      </c>
      <c r="O86" s="2475"/>
      <c r="P86" s="2475"/>
      <c r="Q86" s="2502"/>
    </row>
    <row r="87" spans="1:55" ht="15" customHeight="1" x14ac:dyDescent="0.25">
      <c r="A87" s="2267"/>
      <c r="B87" s="2250"/>
      <c r="C87" s="2230"/>
      <c r="D87" s="2250"/>
      <c r="E87" s="2230"/>
      <c r="F87" s="2474" t="s">
        <v>138</v>
      </c>
      <c r="G87" s="2502"/>
      <c r="H87" s="2474" t="s">
        <v>139</v>
      </c>
      <c r="I87" s="2502"/>
      <c r="J87" s="2474" t="s">
        <v>138</v>
      </c>
      <c r="K87" s="2502"/>
      <c r="L87" s="2474" t="s">
        <v>139</v>
      </c>
      <c r="M87" s="2502"/>
      <c r="N87" s="2474" t="s">
        <v>138</v>
      </c>
      <c r="O87" s="2502"/>
      <c r="P87" s="2474" t="s">
        <v>139</v>
      </c>
      <c r="Q87" s="2502"/>
    </row>
    <row r="88" spans="1:55" ht="27.75" customHeight="1" x14ac:dyDescent="0.25">
      <c r="A88" s="2230"/>
      <c r="B88" s="917" t="s">
        <v>50</v>
      </c>
      <c r="C88" s="915" t="s">
        <v>140</v>
      </c>
      <c r="D88" s="917" t="s">
        <v>50</v>
      </c>
      <c r="E88" s="915" t="s">
        <v>140</v>
      </c>
      <c r="F88" s="917" t="s">
        <v>50</v>
      </c>
      <c r="G88" s="915" t="s">
        <v>140</v>
      </c>
      <c r="H88" s="917" t="s">
        <v>50</v>
      </c>
      <c r="I88" s="992" t="s">
        <v>140</v>
      </c>
      <c r="J88" s="917" t="s">
        <v>50</v>
      </c>
      <c r="K88" s="915" t="s">
        <v>140</v>
      </c>
      <c r="L88" s="917" t="s">
        <v>50</v>
      </c>
      <c r="M88" s="992" t="s">
        <v>140</v>
      </c>
      <c r="N88" s="917" t="s">
        <v>50</v>
      </c>
      <c r="O88" s="915" t="s">
        <v>140</v>
      </c>
      <c r="P88" s="917" t="s">
        <v>50</v>
      </c>
      <c r="Q88" s="992" t="s">
        <v>140</v>
      </c>
    </row>
    <row r="89" spans="1:55" x14ac:dyDescent="0.25">
      <c r="A89" s="274" t="s">
        <v>141</v>
      </c>
      <c r="B89" s="294"/>
      <c r="C89" s="799">
        <v>2</v>
      </c>
      <c r="D89" s="294">
        <v>54</v>
      </c>
      <c r="E89" s="799">
        <v>165</v>
      </c>
      <c r="F89" s="295">
        <v>36</v>
      </c>
      <c r="G89" s="765">
        <f>75+6+29</f>
        <v>110</v>
      </c>
      <c r="H89" s="295">
        <v>1</v>
      </c>
      <c r="I89" s="765">
        <v>6</v>
      </c>
      <c r="J89" s="295">
        <v>19</v>
      </c>
      <c r="K89" s="765">
        <f>56+3</f>
        <v>59</v>
      </c>
      <c r="L89" s="295"/>
      <c r="M89" s="765">
        <v>2</v>
      </c>
      <c r="N89" s="295"/>
      <c r="O89" s="765">
        <v>4</v>
      </c>
      <c r="P89" s="295"/>
      <c r="Q89" s="765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/>
      <c r="C91" s="490">
        <v>2</v>
      </c>
      <c r="D91" s="489">
        <v>1</v>
      </c>
      <c r="E91" s="490">
        <v>4</v>
      </c>
      <c r="F91" s="491">
        <v>1</v>
      </c>
      <c r="G91" s="492">
        <v>4</v>
      </c>
      <c r="H91" s="491"/>
      <c r="I91" s="492"/>
      <c r="J91" s="491"/>
      <c r="K91" s="492"/>
      <c r="L91" s="491"/>
      <c r="M91" s="492"/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/>
      <c r="C93" s="490">
        <v>3</v>
      </c>
      <c r="D93" s="489">
        <v>11</v>
      </c>
      <c r="E93" s="490">
        <v>73</v>
      </c>
      <c r="F93" s="491">
        <v>11</v>
      </c>
      <c r="G93" s="492">
        <v>74</v>
      </c>
      <c r="H93" s="491">
        <v>1</v>
      </c>
      <c r="I93" s="492">
        <v>8</v>
      </c>
      <c r="J93" s="491">
        <v>1</v>
      </c>
      <c r="K93" s="492">
        <v>5</v>
      </c>
      <c r="L93" s="491"/>
      <c r="M93" s="492"/>
      <c r="N93" s="491"/>
      <c r="O93" s="492">
        <v>2</v>
      </c>
      <c r="P93" s="491"/>
      <c r="Q93" s="492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/>
      <c r="C95" s="490"/>
      <c r="D95" s="489">
        <v>29</v>
      </c>
      <c r="E95" s="490">
        <v>12</v>
      </c>
      <c r="F95" s="491">
        <v>13</v>
      </c>
      <c r="G95" s="492">
        <v>6</v>
      </c>
      <c r="H95" s="491">
        <v>1</v>
      </c>
      <c r="I95" s="492"/>
      <c r="J95" s="491">
        <v>15</v>
      </c>
      <c r="K95" s="492">
        <v>6</v>
      </c>
      <c r="L95" s="491"/>
      <c r="M95" s="492"/>
      <c r="N95" s="491">
        <v>2</v>
      </c>
      <c r="O95" s="492"/>
      <c r="P95" s="491"/>
      <c r="Q95" s="492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/>
      <c r="C96" s="490"/>
      <c r="D96" s="489"/>
      <c r="E96" s="490">
        <v>42</v>
      </c>
      <c r="F96" s="491"/>
      <c r="G96" s="492">
        <v>13</v>
      </c>
      <c r="H96" s="491"/>
      <c r="I96" s="492">
        <v>1</v>
      </c>
      <c r="J96" s="491"/>
      <c r="K96" s="492">
        <v>14</v>
      </c>
      <c r="L96" s="491"/>
      <c r="M96" s="492"/>
      <c r="N96" s="491"/>
      <c r="O96" s="492">
        <v>16</v>
      </c>
      <c r="P96" s="491"/>
      <c r="Q96" s="492"/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/>
      <c r="C97" s="490"/>
      <c r="D97" s="489"/>
      <c r="E97" s="490">
        <v>46</v>
      </c>
      <c r="F97" s="491"/>
      <c r="G97" s="492">
        <v>7</v>
      </c>
      <c r="H97" s="491"/>
      <c r="I97" s="492"/>
      <c r="J97" s="491"/>
      <c r="K97" s="492">
        <v>38</v>
      </c>
      <c r="L97" s="491"/>
      <c r="M97" s="492"/>
      <c r="N97" s="491"/>
      <c r="O97" s="492">
        <v>1</v>
      </c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/>
      <c r="C98" s="490">
        <v>0</v>
      </c>
      <c r="D98" s="489"/>
      <c r="E98" s="490">
        <v>52</v>
      </c>
      <c r="F98" s="491"/>
      <c r="G98" s="492">
        <v>40</v>
      </c>
      <c r="H98" s="491"/>
      <c r="I98" s="492">
        <v>1</v>
      </c>
      <c r="J98" s="491"/>
      <c r="K98" s="492">
        <v>13</v>
      </c>
      <c r="L98" s="491"/>
      <c r="M98" s="492">
        <v>1</v>
      </c>
      <c r="N98" s="491"/>
      <c r="O98" s="492">
        <v>1</v>
      </c>
      <c r="P98" s="491"/>
      <c r="Q98" s="492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/>
      <c r="C99" s="490">
        <v>2</v>
      </c>
      <c r="D99" s="489"/>
      <c r="E99" s="490">
        <v>18</v>
      </c>
      <c r="F99" s="491"/>
      <c r="G99" s="492">
        <v>7</v>
      </c>
      <c r="H99" s="491"/>
      <c r="I99" s="492">
        <v>1</v>
      </c>
      <c r="J99" s="491"/>
      <c r="K99" s="492">
        <v>7</v>
      </c>
      <c r="L99" s="491"/>
      <c r="M99" s="492"/>
      <c r="N99" s="491"/>
      <c r="O99" s="492">
        <v>5</v>
      </c>
      <c r="P99" s="491"/>
      <c r="Q99" s="492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/>
      <c r="C100" s="490"/>
      <c r="D100" s="489"/>
      <c r="E100" s="490">
        <v>5</v>
      </c>
      <c r="F100" s="491"/>
      <c r="G100" s="492">
        <v>2</v>
      </c>
      <c r="H100" s="491"/>
      <c r="I100" s="492"/>
      <c r="J100" s="491"/>
      <c r="K100" s="492"/>
      <c r="L100" s="491"/>
      <c r="M100" s="492"/>
      <c r="N100" s="491"/>
      <c r="O100" s="492">
        <v>3</v>
      </c>
      <c r="P100" s="491"/>
      <c r="Q100" s="492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993" t="s">
        <v>34</v>
      </c>
      <c r="B102" s="994">
        <f t="shared" ref="B102:I102" si="11">SUM(B89:B101)</f>
        <v>0</v>
      </c>
      <c r="C102" s="995">
        <f t="shared" si="11"/>
        <v>9</v>
      </c>
      <c r="D102" s="994">
        <f t="shared" si="11"/>
        <v>95</v>
      </c>
      <c r="E102" s="995">
        <f t="shared" si="11"/>
        <v>417</v>
      </c>
      <c r="F102" s="994">
        <f t="shared" si="11"/>
        <v>61</v>
      </c>
      <c r="G102" s="995">
        <f t="shared" si="11"/>
        <v>263</v>
      </c>
      <c r="H102" s="994">
        <f t="shared" si="11"/>
        <v>3</v>
      </c>
      <c r="I102" s="996">
        <f t="shared" si="11"/>
        <v>17</v>
      </c>
      <c r="J102" s="994">
        <f>SUM(J89:J101)</f>
        <v>35</v>
      </c>
      <c r="K102" s="995">
        <f t="shared" ref="K102:M102" si="12">SUM(K89:K101)</f>
        <v>142</v>
      </c>
      <c r="L102" s="994">
        <f t="shared" si="12"/>
        <v>0</v>
      </c>
      <c r="M102" s="996">
        <f t="shared" si="12"/>
        <v>3</v>
      </c>
      <c r="N102" s="994">
        <f>SUM(N89:N101)</f>
        <v>2</v>
      </c>
      <c r="O102" s="995">
        <f t="shared" ref="O102:Q102" si="13">SUM(O89:O101)</f>
        <v>32</v>
      </c>
      <c r="P102" s="994">
        <f t="shared" si="13"/>
        <v>0</v>
      </c>
      <c r="Q102" s="996">
        <f t="shared" si="13"/>
        <v>0</v>
      </c>
    </row>
    <row r="103" spans="1:55" s="6" customFormat="1" ht="18" customHeight="1" x14ac:dyDescent="0.2">
      <c r="A103" s="2503" t="s">
        <v>154</v>
      </c>
      <c r="B103" s="2503"/>
      <c r="C103" s="2503"/>
      <c r="D103" s="2503"/>
      <c r="E103" s="2503"/>
      <c r="F103" s="2503"/>
      <c r="G103" s="2503"/>
    </row>
    <row r="104" spans="1:55" x14ac:dyDescent="0.25">
      <c r="A104" s="2504" t="s">
        <v>155</v>
      </c>
      <c r="B104" s="2474" t="s">
        <v>156</v>
      </c>
      <c r="C104" s="2475"/>
      <c r="D104" s="2475"/>
      <c r="E104" s="2475"/>
      <c r="F104" s="2475"/>
      <c r="G104" s="2502"/>
    </row>
    <row r="105" spans="1:55" x14ac:dyDescent="0.25">
      <c r="A105" s="2271"/>
      <c r="B105" s="945" t="s">
        <v>157</v>
      </c>
      <c r="C105" s="917" t="s">
        <v>50</v>
      </c>
      <c r="D105" s="916" t="s">
        <v>140</v>
      </c>
      <c r="E105" s="946" t="s">
        <v>20</v>
      </c>
      <c r="F105" s="992" t="s">
        <v>21</v>
      </c>
      <c r="G105" s="992" t="s">
        <v>22</v>
      </c>
    </row>
    <row r="106" spans="1:55" x14ac:dyDescent="0.25">
      <c r="A106" s="274" t="s">
        <v>158</v>
      </c>
      <c r="B106" s="250">
        <f t="shared" ref="B106:B113" si="14">SUM(C106+D106)</f>
        <v>6</v>
      </c>
      <c r="C106" s="295">
        <v>2</v>
      </c>
      <c r="D106" s="809">
        <v>4</v>
      </c>
      <c r="E106" s="810">
        <v>6</v>
      </c>
      <c r="F106" s="296"/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997" t="s">
        <v>159</v>
      </c>
      <c r="B107" s="998">
        <f t="shared" si="14"/>
        <v>9</v>
      </c>
      <c r="C107" s="491"/>
      <c r="D107" s="999">
        <v>9</v>
      </c>
      <c r="E107" s="1000">
        <v>7</v>
      </c>
      <c r="F107" s="1001">
        <v>2</v>
      </c>
      <c r="G107" s="1001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998">
        <f t="shared" si="14"/>
        <v>0</v>
      </c>
      <c r="C108" s="491"/>
      <c r="D108" s="999"/>
      <c r="E108" s="1000"/>
      <c r="F108" s="1001"/>
      <c r="G108" s="1001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998">
        <f t="shared" si="14"/>
        <v>1</v>
      </c>
      <c r="C109" s="491"/>
      <c r="D109" s="999">
        <v>1</v>
      </c>
      <c r="E109" s="1000">
        <v>1</v>
      </c>
      <c r="F109" s="1001"/>
      <c r="G109" s="1001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998">
        <f t="shared" si="14"/>
        <v>7</v>
      </c>
      <c r="C110" s="491">
        <v>1</v>
      </c>
      <c r="D110" s="999">
        <v>6</v>
      </c>
      <c r="E110" s="1000">
        <v>7</v>
      </c>
      <c r="F110" s="1001"/>
      <c r="G110" s="1001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998">
        <f t="shared" si="14"/>
        <v>0</v>
      </c>
      <c r="C111" s="491"/>
      <c r="D111" s="999"/>
      <c r="E111" s="1000"/>
      <c r="F111" s="1001"/>
      <c r="G111" s="1001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997" t="s">
        <v>164</v>
      </c>
      <c r="B112" s="998">
        <f t="shared" si="14"/>
        <v>0</v>
      </c>
      <c r="C112" s="491"/>
      <c r="D112" s="999"/>
      <c r="E112" s="1000"/>
      <c r="F112" s="1001"/>
      <c r="G112" s="1001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999"/>
      <c r="E113" s="1000"/>
      <c r="F113" s="1002"/>
      <c r="G113" s="1002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817" t="s">
        <v>34</v>
      </c>
      <c r="B114" s="934">
        <f t="shared" ref="B114:G114" si="18">SUM(B106:B113)</f>
        <v>23</v>
      </c>
      <c r="C114" s="1003">
        <f t="shared" si="18"/>
        <v>3</v>
      </c>
      <c r="D114" s="1004">
        <f t="shared" si="18"/>
        <v>20</v>
      </c>
      <c r="E114" s="1005">
        <f t="shared" si="18"/>
        <v>21</v>
      </c>
      <c r="F114" s="1006">
        <f t="shared" si="18"/>
        <v>2</v>
      </c>
      <c r="G114" s="100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505" t="s">
        <v>49</v>
      </c>
      <c r="B116" s="2505" t="s">
        <v>167</v>
      </c>
      <c r="C116" s="2506" t="s">
        <v>47</v>
      </c>
      <c r="D116" s="2507"/>
      <c r="E116" s="2508"/>
      <c r="F116" s="2509" t="s">
        <v>168</v>
      </c>
      <c r="G116" s="2510"/>
    </row>
    <row r="117" spans="1:56" ht="21" x14ac:dyDescent="0.25">
      <c r="A117" s="2273"/>
      <c r="B117" s="2273"/>
      <c r="C117" s="1007" t="s">
        <v>169</v>
      </c>
      <c r="D117" s="1008" t="s">
        <v>170</v>
      </c>
      <c r="E117" s="1009" t="s">
        <v>171</v>
      </c>
      <c r="F117" s="1010" t="s">
        <v>172</v>
      </c>
      <c r="G117" s="1011" t="s">
        <v>173</v>
      </c>
    </row>
    <row r="118" spans="1:56" x14ac:dyDescent="0.25">
      <c r="A118" s="275" t="s">
        <v>174</v>
      </c>
      <c r="B118" s="276">
        <f>SUM(C118:E118)</f>
        <v>17</v>
      </c>
      <c r="C118" s="255">
        <v>0</v>
      </c>
      <c r="D118" s="277">
        <v>8</v>
      </c>
      <c r="E118" s="262">
        <v>9</v>
      </c>
      <c r="F118" s="278">
        <v>0</v>
      </c>
      <c r="G118" s="1012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828" t="s">
        <v>175</v>
      </c>
      <c r="B119" s="829">
        <f>SUM(C119:E119)</f>
        <v>0</v>
      </c>
      <c r="C119" s="953"/>
      <c r="D119" s="1013"/>
      <c r="E119" s="611"/>
      <c r="F119" s="1014"/>
      <c r="G119" s="1015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903" t="s">
        <v>132</v>
      </c>
      <c r="B121" s="1016" t="s">
        <v>6</v>
      </c>
      <c r="C121" s="1017" t="s">
        <v>177</v>
      </c>
      <c r="D121" s="1018" t="s">
        <v>178</v>
      </c>
      <c r="E121" s="1019" t="s">
        <v>179</v>
      </c>
      <c r="F121" s="1017" t="s">
        <v>180</v>
      </c>
      <c r="G121" s="1018" t="s">
        <v>181</v>
      </c>
      <c r="H121" s="1019" t="s">
        <v>182</v>
      </c>
      <c r="I121" s="199"/>
    </row>
    <row r="122" spans="1:56" x14ac:dyDescent="0.25">
      <c r="A122" s="921" t="s">
        <v>34</v>
      </c>
      <c r="B122" s="1020">
        <f>SUM(B123:B124)</f>
        <v>1</v>
      </c>
      <c r="C122" s="1021">
        <f t="shared" ref="C122:H122" si="19">SUM(C123:C124)</f>
        <v>77</v>
      </c>
      <c r="D122" s="1022">
        <f t="shared" si="19"/>
        <v>0</v>
      </c>
      <c r="E122" s="1023">
        <f t="shared" si="19"/>
        <v>0</v>
      </c>
      <c r="F122" s="1021">
        <f t="shared" si="19"/>
        <v>59</v>
      </c>
      <c r="G122" s="1022">
        <f>SUM(G123:G124)</f>
        <v>0</v>
      </c>
      <c r="H122" s="1023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77</v>
      </c>
      <c r="D123" s="282">
        <v>0</v>
      </c>
      <c r="E123" s="283">
        <v>0</v>
      </c>
      <c r="F123" s="281">
        <v>59</v>
      </c>
      <c r="G123" s="282">
        <v>0</v>
      </c>
      <c r="H123" s="283">
        <v>0</v>
      </c>
      <c r="I123" s="206"/>
    </row>
    <row r="124" spans="1:56" x14ac:dyDescent="0.25">
      <c r="A124" s="842" t="s">
        <v>184</v>
      </c>
      <c r="B124" s="843"/>
      <c r="C124" s="844"/>
      <c r="D124" s="1024"/>
      <c r="E124" s="1025"/>
      <c r="F124" s="844"/>
      <c r="G124" s="1024"/>
      <c r="H124" s="1026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914" t="s">
        <v>132</v>
      </c>
      <c r="B126" s="1027" t="s">
        <v>186</v>
      </c>
      <c r="C126" s="1028" t="s">
        <v>187</v>
      </c>
      <c r="D126" s="1027" t="s">
        <v>188</v>
      </c>
      <c r="E126" s="1028" t="s">
        <v>189</v>
      </c>
      <c r="F126" s="1027" t="s">
        <v>190</v>
      </c>
      <c r="G126" s="1028" t="s">
        <v>191</v>
      </c>
      <c r="H126" s="1027" t="s">
        <v>192</v>
      </c>
      <c r="I126" s="1029" t="s">
        <v>193</v>
      </c>
    </row>
    <row r="127" spans="1:56" x14ac:dyDescent="0.25">
      <c r="A127" s="274" t="s">
        <v>141</v>
      </c>
      <c r="B127" s="294"/>
      <c r="C127" s="799"/>
      <c r="D127" s="295"/>
      <c r="E127" s="765"/>
      <c r="F127" s="295"/>
      <c r="G127" s="765"/>
      <c r="H127" s="295"/>
      <c r="I127" s="765"/>
    </row>
    <row r="128" spans="1:56" x14ac:dyDescent="0.25">
      <c r="A128" s="488" t="s">
        <v>143</v>
      </c>
      <c r="B128" s="489">
        <v>0</v>
      </c>
      <c r="C128" s="490">
        <v>28</v>
      </c>
      <c r="D128" s="491">
        <v>29</v>
      </c>
      <c r="E128" s="492">
        <v>1</v>
      </c>
      <c r="F128" s="491">
        <v>0</v>
      </c>
      <c r="G128" s="492">
        <v>0</v>
      </c>
      <c r="H128" s="491">
        <v>0</v>
      </c>
      <c r="I128" s="1030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765"/>
    </row>
    <row r="130" spans="1:10" x14ac:dyDescent="0.25">
      <c r="A130" s="488" t="s">
        <v>194</v>
      </c>
      <c r="B130" s="489">
        <v>0</v>
      </c>
      <c r="C130" s="490">
        <v>14</v>
      </c>
      <c r="D130" s="491">
        <v>14</v>
      </c>
      <c r="E130" s="492">
        <v>0</v>
      </c>
      <c r="F130" s="491">
        <v>0</v>
      </c>
      <c r="G130" s="492">
        <v>0</v>
      </c>
      <c r="H130" s="491">
        <v>0</v>
      </c>
      <c r="I130" s="765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765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765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765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765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765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765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765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1031" t="s">
        <v>34</v>
      </c>
      <c r="B139" s="1032">
        <f t="shared" ref="B139:I139" si="20">SUM(B127:B138)</f>
        <v>0</v>
      </c>
      <c r="C139" s="1033">
        <f t="shared" si="20"/>
        <v>42</v>
      </c>
      <c r="D139" s="1032">
        <f t="shared" si="20"/>
        <v>43</v>
      </c>
      <c r="E139" s="1033">
        <f t="shared" si="20"/>
        <v>1</v>
      </c>
      <c r="F139" s="1032">
        <f t="shared" si="20"/>
        <v>0</v>
      </c>
      <c r="G139" s="1033">
        <f t="shared" si="20"/>
        <v>0</v>
      </c>
      <c r="H139" s="1032">
        <f t="shared" si="20"/>
        <v>0</v>
      </c>
      <c r="I139" s="1033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494" t="s">
        <v>197</v>
      </c>
      <c r="B141" s="2502" t="s">
        <v>100</v>
      </c>
      <c r="C141" s="2514" t="s">
        <v>198</v>
      </c>
      <c r="D141" s="2514"/>
      <c r="E141" s="2514" t="s">
        <v>199</v>
      </c>
      <c r="F141" s="2515"/>
      <c r="G141" s="2516" t="s">
        <v>41</v>
      </c>
      <c r="H141" s="2490" t="s">
        <v>40</v>
      </c>
      <c r="I141" s="2511" t="s">
        <v>200</v>
      </c>
      <c r="J141" s="2512" t="s">
        <v>39</v>
      </c>
    </row>
    <row r="142" spans="1:10" x14ac:dyDescent="0.25">
      <c r="A142" s="2494"/>
      <c r="B142" s="2502"/>
      <c r="C142" s="1034" t="s">
        <v>201</v>
      </c>
      <c r="D142" s="221" t="s">
        <v>61</v>
      </c>
      <c r="E142" s="1034" t="s">
        <v>201</v>
      </c>
      <c r="F142" s="222" t="s">
        <v>61</v>
      </c>
      <c r="G142" s="2516"/>
      <c r="H142" s="2490"/>
      <c r="I142" s="2511"/>
      <c r="J142" s="2513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765"/>
      <c r="H143" s="298"/>
      <c r="I143" s="299"/>
      <c r="J143" s="856"/>
    </row>
    <row r="144" spans="1:10" x14ac:dyDescent="0.25">
      <c r="A144" s="1035" t="s">
        <v>203</v>
      </c>
      <c r="B144" s="224">
        <f t="shared" ref="B144:B151" si="21">SUM(C144:F144)</f>
        <v>0</v>
      </c>
      <c r="C144" s="1036"/>
      <c r="D144" s="1037"/>
      <c r="E144" s="1036"/>
      <c r="F144" s="999"/>
      <c r="G144" s="765"/>
      <c r="H144" s="1038"/>
      <c r="I144" s="1039"/>
      <c r="J144" s="765"/>
    </row>
    <row r="145" spans="1:10" x14ac:dyDescent="0.25">
      <c r="A145" s="1035" t="s">
        <v>204</v>
      </c>
      <c r="B145" s="224">
        <f t="shared" si="21"/>
        <v>0</v>
      </c>
      <c r="C145" s="1036"/>
      <c r="D145" s="1037"/>
      <c r="E145" s="1036"/>
      <c r="F145" s="999"/>
      <c r="G145" s="765"/>
      <c r="H145" s="1038"/>
      <c r="I145" s="1040"/>
      <c r="J145" s="856"/>
    </row>
    <row r="146" spans="1:10" x14ac:dyDescent="0.25">
      <c r="A146" s="1035" t="s">
        <v>205</v>
      </c>
      <c r="B146" s="224">
        <f t="shared" si="21"/>
        <v>0</v>
      </c>
      <c r="C146" s="1036"/>
      <c r="D146" s="1037"/>
      <c r="E146" s="1036"/>
      <c r="F146" s="999"/>
      <c r="G146" s="765"/>
      <c r="H146" s="1038"/>
      <c r="I146" s="1040"/>
      <c r="J146" s="856"/>
    </row>
    <row r="147" spans="1:10" x14ac:dyDescent="0.25">
      <c r="A147" s="1035" t="s">
        <v>206</v>
      </c>
      <c r="B147" s="224">
        <f t="shared" si="21"/>
        <v>0</v>
      </c>
      <c r="C147" s="1036"/>
      <c r="D147" s="1037"/>
      <c r="E147" s="1036"/>
      <c r="F147" s="999"/>
      <c r="G147" s="765"/>
      <c r="H147" s="1038"/>
      <c r="I147" s="1040"/>
      <c r="J147" s="856"/>
    </row>
    <row r="148" spans="1:10" x14ac:dyDescent="0.25">
      <c r="A148" s="1035" t="s">
        <v>207</v>
      </c>
      <c r="B148" s="224">
        <f t="shared" si="21"/>
        <v>0</v>
      </c>
      <c r="C148" s="1036"/>
      <c r="D148" s="1037"/>
      <c r="E148" s="1036"/>
      <c r="F148" s="999"/>
      <c r="G148" s="765"/>
      <c r="H148" s="1038"/>
      <c r="I148" s="1040"/>
      <c r="J148" s="856"/>
    </row>
    <row r="149" spans="1:10" x14ac:dyDescent="0.25">
      <c r="A149" s="1035" t="s">
        <v>208</v>
      </c>
      <c r="B149" s="224">
        <f t="shared" si="21"/>
        <v>0</v>
      </c>
      <c r="C149" s="1036"/>
      <c r="D149" s="1037"/>
      <c r="E149" s="1036"/>
      <c r="F149" s="999"/>
      <c r="G149" s="765"/>
      <c r="H149" s="1038"/>
      <c r="I149" s="1040"/>
      <c r="J149" s="856"/>
    </row>
    <row r="150" spans="1:10" x14ac:dyDescent="0.25">
      <c r="A150" s="1035" t="s">
        <v>209</v>
      </c>
      <c r="B150" s="224">
        <f t="shared" si="21"/>
        <v>0</v>
      </c>
      <c r="C150" s="1036"/>
      <c r="D150" s="1037"/>
      <c r="E150" s="1036"/>
      <c r="F150" s="999"/>
      <c r="G150" s="765"/>
      <c r="H150" s="1041"/>
      <c r="I150" s="1040"/>
      <c r="J150" s="856"/>
    </row>
    <row r="151" spans="1:10" x14ac:dyDescent="0.25">
      <c r="A151" s="1035" t="s">
        <v>210</v>
      </c>
      <c r="B151" s="224">
        <f t="shared" si="21"/>
        <v>0</v>
      </c>
      <c r="C151" s="1036"/>
      <c r="D151" s="1037"/>
      <c r="E151" s="1036"/>
      <c r="F151" s="999"/>
      <c r="G151" s="765"/>
      <c r="H151" s="1041"/>
      <c r="I151" s="1040"/>
      <c r="J151" s="856"/>
    </row>
    <row r="152" spans="1:10" x14ac:dyDescent="0.25">
      <c r="A152" s="1031" t="s">
        <v>34</v>
      </c>
      <c r="B152" s="1033">
        <f>SUM(B143:B151)</f>
        <v>0</v>
      </c>
      <c r="C152" s="1032">
        <f t="shared" ref="C152:H152" si="22">SUM(C143:C151)</f>
        <v>0</v>
      </c>
      <c r="D152" s="1033">
        <f t="shared" si="22"/>
        <v>0</v>
      </c>
      <c r="E152" s="1032">
        <f t="shared" si="22"/>
        <v>0</v>
      </c>
      <c r="F152" s="1042">
        <f t="shared" si="22"/>
        <v>0</v>
      </c>
      <c r="G152" s="1043">
        <f t="shared" si="22"/>
        <v>0</v>
      </c>
      <c r="H152" s="234">
        <f t="shared" si="22"/>
        <v>0</v>
      </c>
      <c r="I152" s="1044">
        <f>I144</f>
        <v>0</v>
      </c>
      <c r="J152" s="1033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17164.54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3E4A966C-19FB-4F58-8CF9-284D2277AE53}">
      <formula1>0</formula1>
      <formula2>9.99999999999999E+35</formula2>
    </dataValidation>
    <dataValidation type="whole" allowBlank="1" showInputMessage="1" showErrorMessage="1" sqref="B72:I76 D80:I84 B89:Q101" xr:uid="{30A40135-8EAE-4940-895A-52E4D17FDD6E}">
      <formula1>0</formula1>
      <formula2>9.99999999999999E+34</formula2>
    </dataValidation>
    <dataValidation type="whole" allowBlank="1" showInputMessage="1" showErrorMessage="1" sqref="B127:I138" xr:uid="{03BC5692-4CCA-41CE-92F0-0A7D5210EC6C}">
      <formula1>0</formula1>
      <formula2>9.99999999999999E+37</formula2>
    </dataValidation>
    <dataValidation allowBlank="1" showInputMessage="1" showErrorMessage="1" sqref="A70" xr:uid="{4E5895CE-394B-40D6-8A2F-2FD7D2CDD6B5}"/>
    <dataValidation type="decimal" operator="greaterThanOrEqual" allowBlank="1" showInputMessage="1" showErrorMessage="1" sqref="AD14:AE17 AA14:AB17 H14:J17 L14:O17 Q14:T17 V14:Y17 C14:F17 B122 B123:H124" xr:uid="{6ADEE3B4-FFCD-4328-B413-38DD232DBE05}">
      <formula1>0</formula1>
    </dataValidation>
    <dataValidation allowBlank="1" showInputMessage="1" showErrorMessage="1" error="Valor no Permitido" sqref="A118 A115:A116 B115:B119 C115:E115" xr:uid="{843EC0DA-EEE3-4D60-B4E6-E46E9BD9CCAC}"/>
    <dataValidation type="whole" allowBlank="1" showInputMessage="1" showErrorMessage="1" sqref="D102:Q102" xr:uid="{14D78F47-1A60-4152-BE3C-7EC732AD2E5D}">
      <formula1>0</formula1>
      <formula2>10000000</formula2>
    </dataValidation>
    <dataValidation type="whole" allowBlank="1" showInputMessage="1" showErrorMessage="1" sqref="B56 C115:D115 A71:A76 E70:H70 B69:G71 C62:D62 A69 C60:D60 E61:F61 H72:I76" xr:uid="{19BAE452-94B1-460A-865F-38B3B1DE5111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EB36C4A9-38B7-464E-9D4C-E70D0CAD77F3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O204"/>
  <sheetViews>
    <sheetView workbookViewId="0">
      <selection activeCell="E25" sqref="E25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",[6]NOMBRE!B2, " (",[6]NOMBRE!C2,[6]NOMBRE!D2,[6]NOMBRE!E2,[6]NOMBRE!F2,[6]NOMBRE!G2,")")</f>
        <v>COMUNA: LINARES (07401)</v>
      </c>
    </row>
    <row r="3" spans="1:31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31" x14ac:dyDescent="0.25">
      <c r="A4" s="1" t="str">
        <f>CONCATENATE("MES: ",[6]NOMBRE!B6, " (",[6]NOMBRE!C6,[6]NOMBRE!D6,")")</f>
        <v>MES: MAYO (05)</v>
      </c>
    </row>
    <row r="5" spans="1:31" x14ac:dyDescent="0.25">
      <c r="A5" s="1" t="str">
        <f>CONCATENATE("AÑO: ",[6]NOMBRE!B7)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517" t="s">
        <v>6</v>
      </c>
      <c r="C9" s="2518" t="s">
        <v>7</v>
      </c>
      <c r="D9" s="2518" t="s">
        <v>8</v>
      </c>
      <c r="E9" s="2518" t="s">
        <v>9</v>
      </c>
      <c r="F9" s="2519" t="s">
        <v>10</v>
      </c>
      <c r="G9" s="2520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521"/>
      <c r="Z9" s="2522" t="s">
        <v>12</v>
      </c>
      <c r="AA9" s="2522"/>
      <c r="AB9" s="2522"/>
      <c r="AC9" s="2522"/>
      <c r="AD9" s="2522"/>
      <c r="AE9" s="2523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524" t="s">
        <v>13</v>
      </c>
      <c r="H10" s="2222"/>
      <c r="I10" s="2222"/>
      <c r="J10" s="2519"/>
      <c r="K10" s="2524" t="s">
        <v>14</v>
      </c>
      <c r="L10" s="2222"/>
      <c r="M10" s="2222"/>
      <c r="N10" s="2222"/>
      <c r="O10" s="2519"/>
      <c r="P10" s="2524" t="s">
        <v>15</v>
      </c>
      <c r="Q10" s="2222"/>
      <c r="R10" s="2222"/>
      <c r="S10" s="2222"/>
      <c r="T10" s="2519"/>
      <c r="U10" s="2524" t="s">
        <v>16</v>
      </c>
      <c r="V10" s="2222"/>
      <c r="W10" s="2222"/>
      <c r="X10" s="2222"/>
      <c r="Y10" s="2525"/>
      <c r="Z10" s="2222" t="s">
        <v>17</v>
      </c>
      <c r="AA10" s="2222"/>
      <c r="AB10" s="2519"/>
      <c r="AC10" s="2524" t="s">
        <v>18</v>
      </c>
      <c r="AD10" s="2222"/>
      <c r="AE10" s="2519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084" t="s">
        <v>19</v>
      </c>
      <c r="H12" s="1045" t="s">
        <v>20</v>
      </c>
      <c r="I12" s="1045" t="s">
        <v>21</v>
      </c>
      <c r="J12" s="1085" t="s">
        <v>22</v>
      </c>
      <c r="K12" s="1084" t="s">
        <v>19</v>
      </c>
      <c r="L12" s="1045" t="s">
        <v>20</v>
      </c>
      <c r="M12" s="1045" t="s">
        <v>21</v>
      </c>
      <c r="N12" s="1045" t="s">
        <v>22</v>
      </c>
      <c r="O12" s="1085" t="s">
        <v>23</v>
      </c>
      <c r="P12" s="1084" t="s">
        <v>19</v>
      </c>
      <c r="Q12" s="1045" t="s">
        <v>20</v>
      </c>
      <c r="R12" s="1045" t="s">
        <v>21</v>
      </c>
      <c r="S12" s="1045" t="s">
        <v>22</v>
      </c>
      <c r="T12" s="1085" t="s">
        <v>23</v>
      </c>
      <c r="U12" s="1084" t="s">
        <v>19</v>
      </c>
      <c r="V12" s="1045" t="s">
        <v>20</v>
      </c>
      <c r="W12" s="1045" t="s">
        <v>21</v>
      </c>
      <c r="X12" s="1045" t="s">
        <v>22</v>
      </c>
      <c r="Y12" s="1086" t="s">
        <v>23</v>
      </c>
      <c r="Z12" s="1087" t="s">
        <v>19</v>
      </c>
      <c r="AA12" s="1045" t="s">
        <v>24</v>
      </c>
      <c r="AB12" s="1046" t="s">
        <v>25</v>
      </c>
      <c r="AC12" s="1084" t="s">
        <v>19</v>
      </c>
      <c r="AD12" s="1045" t="s">
        <v>24</v>
      </c>
      <c r="AE12" s="1046" t="s">
        <v>25</v>
      </c>
    </row>
    <row r="13" spans="1:31" x14ac:dyDescent="0.25">
      <c r="A13" s="1088" t="s">
        <v>26</v>
      </c>
      <c r="B13" s="1089">
        <f t="shared" ref="B13:AE13" si="0">SUM(B14:B17)</f>
        <v>6</v>
      </c>
      <c r="C13" s="1090">
        <f t="shared" si="0"/>
        <v>6</v>
      </c>
      <c r="D13" s="1047">
        <f t="shared" si="0"/>
        <v>6</v>
      </c>
      <c r="E13" s="1047">
        <f t="shared" si="0"/>
        <v>1519</v>
      </c>
      <c r="F13" s="1091">
        <f t="shared" si="0"/>
        <v>1366</v>
      </c>
      <c r="G13" s="1092">
        <f t="shared" si="0"/>
        <v>679</v>
      </c>
      <c r="H13" s="1047">
        <f t="shared" si="0"/>
        <v>679</v>
      </c>
      <c r="I13" s="1047">
        <f t="shared" si="0"/>
        <v>0</v>
      </c>
      <c r="J13" s="1091">
        <f t="shared" si="0"/>
        <v>0</v>
      </c>
      <c r="K13" s="1092">
        <f t="shared" si="0"/>
        <v>785.29000000000008</v>
      </c>
      <c r="L13" s="1047">
        <f t="shared" si="0"/>
        <v>599.63</v>
      </c>
      <c r="M13" s="1047">
        <f t="shared" si="0"/>
        <v>7.23</v>
      </c>
      <c r="N13" s="1047">
        <f t="shared" si="0"/>
        <v>1.1000000000000001</v>
      </c>
      <c r="O13" s="1091">
        <f t="shared" si="0"/>
        <v>177.33</v>
      </c>
      <c r="P13" s="1092">
        <f t="shared" si="0"/>
        <v>302.43</v>
      </c>
      <c r="Q13" s="1047">
        <f t="shared" si="0"/>
        <v>107.47</v>
      </c>
      <c r="R13" s="1047">
        <f t="shared" si="0"/>
        <v>146.12</v>
      </c>
      <c r="S13" s="1047">
        <f t="shared" si="0"/>
        <v>11.32</v>
      </c>
      <c r="T13" s="1091">
        <f t="shared" si="0"/>
        <v>37.519999999999996</v>
      </c>
      <c r="U13" s="1092">
        <f t="shared" si="0"/>
        <v>264.69</v>
      </c>
      <c r="V13" s="1047">
        <f t="shared" si="0"/>
        <v>177.87</v>
      </c>
      <c r="W13" s="1047">
        <f t="shared" si="0"/>
        <v>1.82</v>
      </c>
      <c r="X13" s="1047">
        <f t="shared" si="0"/>
        <v>0</v>
      </c>
      <c r="Y13" s="1093">
        <f t="shared" si="0"/>
        <v>85</v>
      </c>
      <c r="Z13" s="1090">
        <f t="shared" si="0"/>
        <v>64.599999999999994</v>
      </c>
      <c r="AA13" s="1047">
        <f>SUM(AA14:AA17)</f>
        <v>44.6</v>
      </c>
      <c r="AB13" s="1048">
        <f t="shared" si="0"/>
        <v>20</v>
      </c>
      <c r="AC13" s="1092">
        <f t="shared" si="0"/>
        <v>33.53</v>
      </c>
      <c r="AD13" s="1047">
        <f t="shared" si="0"/>
        <v>15.309999999999999</v>
      </c>
      <c r="AE13" s="1048">
        <f t="shared" si="0"/>
        <v>18.22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5</v>
      </c>
      <c r="E14" s="316">
        <v>775</v>
      </c>
      <c r="F14" s="316">
        <v>679</v>
      </c>
      <c r="G14" s="314">
        <f>SUM(H14:J14)</f>
        <v>679</v>
      </c>
      <c r="H14" s="315">
        <v>679</v>
      </c>
      <c r="I14" s="316">
        <v>0</v>
      </c>
      <c r="J14" s="316">
        <v>0</v>
      </c>
      <c r="K14" s="247">
        <f>SUM(L14:O14)</f>
        <v>685.18000000000006</v>
      </c>
      <c r="L14" s="315">
        <v>513.85</v>
      </c>
      <c r="M14" s="316">
        <v>7.23</v>
      </c>
      <c r="N14" s="1094">
        <v>1.1000000000000001</v>
      </c>
      <c r="O14" s="318">
        <v>163</v>
      </c>
      <c r="P14" s="247">
        <f>SUM(Q14:T14)</f>
        <v>184.48000000000002</v>
      </c>
      <c r="Q14" s="315">
        <v>10.52</v>
      </c>
      <c r="R14" s="316">
        <v>146.12</v>
      </c>
      <c r="S14" s="1094">
        <v>11.32</v>
      </c>
      <c r="T14" s="318">
        <v>16.52</v>
      </c>
      <c r="U14" s="247">
        <f>SUM(V14:Y14)</f>
        <v>161.64999999999998</v>
      </c>
      <c r="V14" s="315">
        <v>89.5</v>
      </c>
      <c r="W14" s="316">
        <v>1.82</v>
      </c>
      <c r="X14" s="1094">
        <v>0</v>
      </c>
      <c r="Y14" s="319">
        <v>70.33</v>
      </c>
      <c r="Z14" s="248">
        <f>SUM(AA14:AB14)</f>
        <v>53.8</v>
      </c>
      <c r="AA14" s="316">
        <v>37</v>
      </c>
      <c r="AB14" s="26">
        <v>16.8</v>
      </c>
      <c r="AC14" s="247">
        <f>SUM(AD14:AE14)</f>
        <v>17.989999999999998</v>
      </c>
      <c r="AD14" s="316">
        <v>5.63</v>
      </c>
      <c r="AE14" s="26">
        <v>12.36</v>
      </c>
    </row>
    <row r="15" spans="1:31" x14ac:dyDescent="0.25">
      <c r="A15" s="1095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687</v>
      </c>
      <c r="G15" s="1096">
        <f>SUM(H15:J15)</f>
        <v>0</v>
      </c>
      <c r="H15" s="31">
        <v>0</v>
      </c>
      <c r="I15" s="29">
        <v>0</v>
      </c>
      <c r="J15" s="31">
        <v>0</v>
      </c>
      <c r="K15" s="1096">
        <f>SUM(L15:O15)</f>
        <v>100.11</v>
      </c>
      <c r="L15" s="31">
        <v>85.78</v>
      </c>
      <c r="M15" s="31">
        <v>0</v>
      </c>
      <c r="N15" s="1097">
        <v>0</v>
      </c>
      <c r="O15" s="1098">
        <v>14.33</v>
      </c>
      <c r="P15" s="1096">
        <f>SUM(Q15:T15)</f>
        <v>117.95</v>
      </c>
      <c r="Q15" s="31">
        <v>96.95</v>
      </c>
      <c r="R15" s="29">
        <v>0</v>
      </c>
      <c r="S15" s="1097">
        <v>0</v>
      </c>
      <c r="T15" s="1098">
        <v>21</v>
      </c>
      <c r="U15" s="1096">
        <f>SUM(V15:Y15)</f>
        <v>103.04</v>
      </c>
      <c r="V15" s="31">
        <v>88.37</v>
      </c>
      <c r="W15" s="29">
        <v>0</v>
      </c>
      <c r="X15" s="1097">
        <v>0</v>
      </c>
      <c r="Y15" s="1099">
        <v>14.67</v>
      </c>
      <c r="Z15" s="1100">
        <f>SUM(AA15:AB15)</f>
        <v>10.8</v>
      </c>
      <c r="AA15" s="29">
        <v>7.6</v>
      </c>
      <c r="AB15" s="33">
        <v>3.2</v>
      </c>
      <c r="AC15" s="1096">
        <f>SUM(AD15:AE15)</f>
        <v>15.54</v>
      </c>
      <c r="AD15" s="29">
        <v>9.68</v>
      </c>
      <c r="AE15" s="33">
        <v>5.86</v>
      </c>
    </row>
    <row r="16" spans="1:31" x14ac:dyDescent="0.25">
      <c r="A16" s="1101" t="s">
        <v>29</v>
      </c>
      <c r="B16" s="28"/>
      <c r="C16" s="29"/>
      <c r="D16" s="29"/>
      <c r="E16" s="29"/>
      <c r="F16" s="29"/>
      <c r="G16" s="1096">
        <f>SUM(H16:J16)</f>
        <v>0</v>
      </c>
      <c r="H16" s="31"/>
      <c r="I16" s="29"/>
      <c r="J16" s="35"/>
      <c r="K16" s="1096">
        <f>SUM(L16:O16)</f>
        <v>0</v>
      </c>
      <c r="L16" s="31"/>
      <c r="M16" s="35"/>
      <c r="N16" s="1102"/>
      <c r="O16" s="1103"/>
      <c r="P16" s="1096">
        <f>SUM(Q16:T16)</f>
        <v>0</v>
      </c>
      <c r="Q16" s="31"/>
      <c r="R16" s="35"/>
      <c r="S16" s="1102"/>
      <c r="T16" s="1103"/>
      <c r="U16" s="1096">
        <f>SUM(V16:Y16)</f>
        <v>0</v>
      </c>
      <c r="V16" s="31"/>
      <c r="W16" s="35"/>
      <c r="X16" s="1102"/>
      <c r="Y16" s="1104"/>
      <c r="Z16" s="1100">
        <f>SUM(AA16:AB16)</f>
        <v>0</v>
      </c>
      <c r="AA16" s="29"/>
      <c r="AB16" s="33"/>
      <c r="AC16" s="1096">
        <f>SUM(AD16:AE16)</f>
        <v>0</v>
      </c>
      <c r="AD16" s="29"/>
      <c r="AE16" s="33"/>
    </row>
    <row r="17" spans="1:65" x14ac:dyDescent="0.25">
      <c r="A17" s="893" t="s">
        <v>30</v>
      </c>
      <c r="B17" s="1105"/>
      <c r="C17" s="1106"/>
      <c r="D17" s="37"/>
      <c r="E17" s="37"/>
      <c r="F17" s="38"/>
      <c r="G17" s="39">
        <f>SUM(H17:J17)</f>
        <v>0</v>
      </c>
      <c r="H17" s="40"/>
      <c r="I17" s="41"/>
      <c r="J17" s="1107"/>
      <c r="K17" s="1108">
        <f>SUM(L17:O17)</f>
        <v>0</v>
      </c>
      <c r="L17" s="40"/>
      <c r="M17" s="1109"/>
      <c r="N17" s="1110"/>
      <c r="O17" s="1107"/>
      <c r="P17" s="1108">
        <f>SUM(Q17:T17)</f>
        <v>0</v>
      </c>
      <c r="Q17" s="1109"/>
      <c r="R17" s="1111"/>
      <c r="S17" s="1110"/>
      <c r="T17" s="1107"/>
      <c r="U17" s="1108">
        <f>SUM(V17:Y17)</f>
        <v>0</v>
      </c>
      <c r="V17" s="1109"/>
      <c r="W17" s="1111"/>
      <c r="X17" s="1110"/>
      <c r="Y17" s="1112"/>
      <c r="Z17" s="43">
        <f>SUM(AA17:AB17)</f>
        <v>0</v>
      </c>
      <c r="AA17" s="1111"/>
      <c r="AB17" s="338"/>
      <c r="AC17" s="39">
        <f>SUM(AD17:AE17)</f>
        <v>0</v>
      </c>
      <c r="AD17" s="1111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113"/>
      <c r="D19" s="1113"/>
      <c r="E19" s="1113"/>
      <c r="F19" s="1113"/>
      <c r="G19" s="46"/>
    </row>
    <row r="20" spans="1:65" ht="32.25" customHeight="1" x14ac:dyDescent="0.25">
      <c r="A20" s="1114" t="s">
        <v>33</v>
      </c>
      <c r="B20" s="1115" t="s">
        <v>34</v>
      </c>
      <c r="C20" s="1116" t="s">
        <v>35</v>
      </c>
      <c r="D20" s="1116" t="s">
        <v>36</v>
      </c>
      <c r="E20" s="1116" t="s">
        <v>37</v>
      </c>
      <c r="F20" s="1117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118" t="s">
        <v>40</v>
      </c>
      <c r="B22" s="1119">
        <f>SUM(C22:F22)</f>
        <v>527</v>
      </c>
      <c r="C22" s="1120"/>
      <c r="D22" s="1120">
        <v>527</v>
      </c>
      <c r="E22" s="1120"/>
      <c r="F22" s="1121"/>
    </row>
    <row r="23" spans="1:65" ht="15" customHeight="1" x14ac:dyDescent="0.25">
      <c r="A23" s="1118" t="s">
        <v>41</v>
      </c>
      <c r="B23" s="1119">
        <f>SUM(C23:F23)</f>
        <v>527</v>
      </c>
      <c r="C23" s="1120"/>
      <c r="D23" s="1120">
        <v>527</v>
      </c>
      <c r="E23" s="1120"/>
      <c r="F23" s="1121"/>
    </row>
    <row r="24" spans="1:65" ht="15" customHeight="1" x14ac:dyDescent="0.25">
      <c r="A24" s="1118" t="s">
        <v>42</v>
      </c>
      <c r="B24" s="1119">
        <f>SUM(C24:F24)</f>
        <v>527</v>
      </c>
      <c r="C24" s="1120"/>
      <c r="D24" s="1120">
        <v>527</v>
      </c>
      <c r="E24" s="1120"/>
      <c r="F24" s="1121"/>
    </row>
    <row r="25" spans="1:65" ht="15" customHeight="1" x14ac:dyDescent="0.25">
      <c r="A25" s="60" t="s">
        <v>43</v>
      </c>
      <c r="B25" s="910">
        <f>SUM(C25:F25)</f>
        <v>525</v>
      </c>
      <c r="C25" s="62"/>
      <c r="D25" s="62">
        <v>525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058"/>
      <c r="D28" s="1058"/>
      <c r="E28" s="1058"/>
      <c r="F28" s="1058"/>
      <c r="G28" s="1058"/>
      <c r="H28" s="1058"/>
      <c r="I28" s="1122"/>
      <c r="J28" s="1122"/>
      <c r="K28" s="1123"/>
      <c r="L28" s="1123"/>
    </row>
    <row r="29" spans="1:65" x14ac:dyDescent="0.25">
      <c r="A29" s="2227" t="s">
        <v>33</v>
      </c>
      <c r="B29" s="2526"/>
      <c r="C29" s="2527" t="s">
        <v>34</v>
      </c>
      <c r="D29" s="2528" t="s">
        <v>47</v>
      </c>
      <c r="E29" s="2529"/>
      <c r="F29" s="2529"/>
      <c r="G29" s="2530"/>
      <c r="H29" s="2531" t="s">
        <v>48</v>
      </c>
      <c r="I29" s="2532"/>
      <c r="J29" s="2532"/>
      <c r="K29" s="2532"/>
      <c r="L29" s="2532"/>
      <c r="M29" s="2533"/>
      <c r="N29" s="2534" t="s">
        <v>49</v>
      </c>
      <c r="O29" s="2535"/>
    </row>
    <row r="30" spans="1:65" ht="21" x14ac:dyDescent="0.25">
      <c r="A30" s="2229"/>
      <c r="B30" s="2230"/>
      <c r="C30" s="2232"/>
      <c r="D30" s="1050" t="s">
        <v>50</v>
      </c>
      <c r="E30" s="918" t="s">
        <v>51</v>
      </c>
      <c r="F30" s="918" t="s">
        <v>52</v>
      </c>
      <c r="G30" s="919" t="s">
        <v>53</v>
      </c>
      <c r="H30" s="1126" t="s">
        <v>54</v>
      </c>
      <c r="I30" s="1051" t="s">
        <v>55</v>
      </c>
      <c r="J30" s="1051" t="s">
        <v>56</v>
      </c>
      <c r="K30" s="1051" t="s">
        <v>57</v>
      </c>
      <c r="L30" s="1051" t="s">
        <v>58</v>
      </c>
      <c r="M30" s="1051" t="s">
        <v>59</v>
      </c>
      <c r="N30" s="1052" t="s">
        <v>60</v>
      </c>
      <c r="O30" s="1052" t="s">
        <v>61</v>
      </c>
    </row>
    <row r="31" spans="1:65" ht="15" customHeight="1" x14ac:dyDescent="0.25">
      <c r="A31" s="2217" t="s">
        <v>40</v>
      </c>
      <c r="B31" s="2218"/>
      <c r="C31" s="1127">
        <f>SUM(D31:G31)</f>
        <v>97</v>
      </c>
      <c r="D31" s="294">
        <v>0</v>
      </c>
      <c r="E31" s="362">
        <v>0</v>
      </c>
      <c r="F31" s="362">
        <v>2</v>
      </c>
      <c r="G31" s="363">
        <v>95</v>
      </c>
      <c r="H31" s="1062">
        <v>3</v>
      </c>
      <c r="I31" s="364">
        <v>44</v>
      </c>
      <c r="J31" s="364">
        <v>40</v>
      </c>
      <c r="K31" s="364">
        <v>8</v>
      </c>
      <c r="L31" s="364">
        <v>0</v>
      </c>
      <c r="M31" s="364">
        <v>2</v>
      </c>
      <c r="N31" s="364">
        <v>45</v>
      </c>
      <c r="O31" s="364">
        <v>52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536" t="s">
        <v>41</v>
      </c>
      <c r="B32" s="2537"/>
      <c r="C32" s="1127">
        <f t="shared" ref="C32:C37" si="2">SUM(D32:G32)</f>
        <v>124</v>
      </c>
      <c r="D32" s="1128">
        <v>0</v>
      </c>
      <c r="E32" s="1129">
        <v>0</v>
      </c>
      <c r="F32" s="1129">
        <v>4</v>
      </c>
      <c r="G32" s="1130">
        <v>120</v>
      </c>
      <c r="H32" s="1131"/>
      <c r="I32" s="368"/>
      <c r="J32" s="368"/>
      <c r="K32" s="368"/>
      <c r="L32" s="368"/>
      <c r="M32" s="368"/>
      <c r="N32" s="364">
        <v>56</v>
      </c>
      <c r="O32" s="364">
        <v>68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536" t="s">
        <v>42</v>
      </c>
      <c r="B33" s="2537"/>
      <c r="C33" s="1127">
        <f t="shared" si="2"/>
        <v>938</v>
      </c>
      <c r="D33" s="1128">
        <v>0</v>
      </c>
      <c r="E33" s="1129">
        <v>0</v>
      </c>
      <c r="F33" s="1129">
        <v>32</v>
      </c>
      <c r="G33" s="1130">
        <v>906</v>
      </c>
      <c r="H33" s="1131"/>
      <c r="I33" s="368"/>
      <c r="J33" s="368"/>
      <c r="K33" s="368"/>
      <c r="L33" s="368"/>
      <c r="M33" s="368"/>
      <c r="N33" s="364">
        <v>463</v>
      </c>
      <c r="O33" s="364">
        <v>475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484" t="s">
        <v>43</v>
      </c>
      <c r="B34" s="2377"/>
      <c r="C34" s="79">
        <f t="shared" si="2"/>
        <v>83</v>
      </c>
      <c r="D34" s="1132">
        <v>0</v>
      </c>
      <c r="E34" s="1133">
        <v>0</v>
      </c>
      <c r="F34" s="1133">
        <v>4</v>
      </c>
      <c r="G34" s="1134">
        <v>79</v>
      </c>
      <c r="H34" s="574"/>
      <c r="I34" s="932"/>
      <c r="J34" s="932"/>
      <c r="K34" s="932"/>
      <c r="L34" s="932"/>
      <c r="M34" s="932"/>
      <c r="N34" s="933">
        <v>32</v>
      </c>
      <c r="O34" s="933">
        <v>51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538" t="s">
        <v>62</v>
      </c>
      <c r="B35" s="82" t="s">
        <v>63</v>
      </c>
      <c r="C35" s="250">
        <f t="shared" si="2"/>
        <v>7</v>
      </c>
      <c r="D35" s="294">
        <v>0</v>
      </c>
      <c r="E35" s="362">
        <v>0</v>
      </c>
      <c r="F35" s="362">
        <v>0</v>
      </c>
      <c r="G35" s="363">
        <v>7</v>
      </c>
      <c r="H35" s="1131"/>
      <c r="I35" s="368"/>
      <c r="J35" s="368"/>
      <c r="K35" s="368"/>
      <c r="L35" s="368"/>
      <c r="M35" s="368"/>
      <c r="N35" s="364">
        <v>4</v>
      </c>
      <c r="O35" s="364">
        <v>3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928" t="s">
        <v>64</v>
      </c>
      <c r="C36" s="84">
        <f t="shared" si="2"/>
        <v>0</v>
      </c>
      <c r="D36" s="1132">
        <v>0</v>
      </c>
      <c r="E36" s="1133">
        <v>0</v>
      </c>
      <c r="F36" s="1133">
        <v>0</v>
      </c>
      <c r="G36" s="1134">
        <v>0</v>
      </c>
      <c r="H36" s="375"/>
      <c r="I36" s="86"/>
      <c r="J36" s="86"/>
      <c r="K36" s="86"/>
      <c r="L36" s="86"/>
      <c r="M36" s="86"/>
      <c r="N36" s="933">
        <v>0</v>
      </c>
      <c r="O36" s="933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539" t="s">
        <v>65</v>
      </c>
      <c r="B37" s="2540"/>
      <c r="C37" s="1053">
        <f t="shared" si="2"/>
        <v>4</v>
      </c>
      <c r="D37" s="89">
        <v>0</v>
      </c>
      <c r="E37" s="90">
        <v>0</v>
      </c>
      <c r="F37" s="90">
        <v>0</v>
      </c>
      <c r="G37" s="91">
        <v>4</v>
      </c>
      <c r="H37" s="375"/>
      <c r="I37" s="86"/>
      <c r="J37" s="86"/>
      <c r="K37" s="86"/>
      <c r="L37" s="86"/>
      <c r="M37" s="86"/>
      <c r="N37" s="1054">
        <v>3</v>
      </c>
      <c r="O37" s="1054">
        <v>1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135" t="s">
        <v>66</v>
      </c>
      <c r="B38" s="1136"/>
    </row>
    <row r="39" spans="1:65" ht="30" customHeight="1" x14ac:dyDescent="0.25">
      <c r="A39" s="1051" t="s">
        <v>67</v>
      </c>
      <c r="B39" s="1051" t="s">
        <v>68</v>
      </c>
    </row>
    <row r="40" spans="1:65" ht="15" customHeight="1" x14ac:dyDescent="0.25">
      <c r="A40" s="1127" t="s">
        <v>69</v>
      </c>
      <c r="B40" s="364">
        <v>216</v>
      </c>
    </row>
    <row r="41" spans="1:65" ht="15" customHeight="1" x14ac:dyDescent="0.25">
      <c r="A41" s="1127" t="s">
        <v>70</v>
      </c>
      <c r="B41" s="364">
        <v>658</v>
      </c>
    </row>
    <row r="42" spans="1:65" ht="15" customHeight="1" x14ac:dyDescent="0.25">
      <c r="A42" s="1127" t="s">
        <v>71</v>
      </c>
      <c r="B42" s="364">
        <v>1005</v>
      </c>
    </row>
    <row r="43" spans="1:65" ht="15" customHeight="1" x14ac:dyDescent="0.25">
      <c r="A43" s="1127" t="s">
        <v>72</v>
      </c>
      <c r="B43" s="364">
        <v>0</v>
      </c>
    </row>
    <row r="44" spans="1:65" ht="15" customHeight="1" x14ac:dyDescent="0.25">
      <c r="A44" s="1127" t="s">
        <v>73</v>
      </c>
      <c r="B44" s="364">
        <v>598</v>
      </c>
    </row>
    <row r="45" spans="1:65" ht="15" customHeight="1" x14ac:dyDescent="0.25">
      <c r="A45" s="1127" t="s">
        <v>74</v>
      </c>
      <c r="B45" s="364">
        <v>0</v>
      </c>
    </row>
    <row r="46" spans="1:65" ht="15" customHeight="1" x14ac:dyDescent="0.25">
      <c r="A46" s="1127" t="s">
        <v>75</v>
      </c>
      <c r="B46" s="364">
        <v>32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938" t="s">
        <v>77</v>
      </c>
      <c r="B48" s="933">
        <v>0</v>
      </c>
    </row>
    <row r="49" spans="1:7" s="6" customFormat="1" ht="18" customHeight="1" x14ac:dyDescent="0.2">
      <c r="A49" s="1137" t="s">
        <v>78</v>
      </c>
      <c r="B49" s="64"/>
      <c r="C49" s="5"/>
      <c r="D49" s="1138"/>
      <c r="E49" s="1138"/>
    </row>
    <row r="50" spans="1:7" ht="31.5" x14ac:dyDescent="0.25">
      <c r="A50" s="1051" t="s">
        <v>33</v>
      </c>
      <c r="B50" s="1051" t="s">
        <v>34</v>
      </c>
      <c r="C50" s="1051" t="s">
        <v>79</v>
      </c>
      <c r="D50" s="1051" t="s">
        <v>80</v>
      </c>
      <c r="E50" s="1051" t="s">
        <v>81</v>
      </c>
    </row>
    <row r="51" spans="1:7" x14ac:dyDescent="0.25">
      <c r="A51" s="1127" t="s">
        <v>82</v>
      </c>
      <c r="B51" s="383">
        <f>SUM(C51:E51)</f>
        <v>966</v>
      </c>
      <c r="C51" s="384">
        <v>966</v>
      </c>
      <c r="D51" s="384">
        <v>0</v>
      </c>
      <c r="E51" s="384">
        <v>0</v>
      </c>
    </row>
    <row r="52" spans="1:7" x14ac:dyDescent="0.25">
      <c r="A52" s="1127" t="s">
        <v>83</v>
      </c>
      <c r="B52" s="383">
        <f>SUM(C52:E52)</f>
        <v>938</v>
      </c>
      <c r="C52" s="384">
        <v>938</v>
      </c>
      <c r="D52" s="384">
        <v>0</v>
      </c>
      <c r="E52" s="384">
        <v>0</v>
      </c>
    </row>
    <row r="53" spans="1:7" x14ac:dyDescent="0.25">
      <c r="A53" s="938" t="s">
        <v>84</v>
      </c>
      <c r="B53" s="941">
        <f>SUM(C53:E53)</f>
        <v>28</v>
      </c>
      <c r="C53" s="942">
        <v>28</v>
      </c>
      <c r="D53" s="942">
        <v>0</v>
      </c>
      <c r="E53" s="942">
        <v>0</v>
      </c>
    </row>
    <row r="54" spans="1:7" ht="18" customHeight="1" x14ac:dyDescent="0.25">
      <c r="A54" s="1139" t="s">
        <v>85</v>
      </c>
      <c r="B54" s="101"/>
    </row>
    <row r="55" spans="1:7" s="6" customFormat="1" ht="18" customHeight="1" x14ac:dyDescent="0.2">
      <c r="A55" s="1139" t="s">
        <v>86</v>
      </c>
      <c r="B55" s="102"/>
      <c r="C55" s="103"/>
      <c r="D55" s="103"/>
      <c r="E55" s="1140"/>
      <c r="F55" s="1140"/>
    </row>
    <row r="56" spans="1:7" ht="31.5" x14ac:dyDescent="0.25">
      <c r="A56" s="1055" t="s">
        <v>87</v>
      </c>
      <c r="B56" s="1055" t="s">
        <v>34</v>
      </c>
      <c r="C56" s="1050" t="s">
        <v>88</v>
      </c>
      <c r="D56" s="1056" t="s">
        <v>89</v>
      </c>
      <c r="E56" s="919" t="s">
        <v>90</v>
      </c>
      <c r="F56" s="1126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141"/>
    </row>
    <row r="58" spans="1:7" x14ac:dyDescent="0.25">
      <c r="A58" s="1142" t="s">
        <v>92</v>
      </c>
      <c r="B58" s="1143">
        <f>SUM(C58:E58)</f>
        <v>0</v>
      </c>
      <c r="C58" s="1144"/>
      <c r="D58" s="1145"/>
      <c r="E58" s="1146"/>
      <c r="F58" s="1141"/>
    </row>
    <row r="59" spans="1:7" x14ac:dyDescent="0.25">
      <c r="A59" s="111" t="s">
        <v>93</v>
      </c>
      <c r="B59" s="112">
        <f>SUM(C59:E59)</f>
        <v>0</v>
      </c>
      <c r="C59" s="1147"/>
      <c r="D59" s="954"/>
      <c r="E59" s="1148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548" t="s">
        <v>95</v>
      </c>
      <c r="B61" s="2549" t="s">
        <v>96</v>
      </c>
      <c r="C61" s="2549"/>
      <c r="D61" s="2550"/>
      <c r="E61" s="2542" t="s">
        <v>97</v>
      </c>
      <c r="F61" s="2543" t="s">
        <v>98</v>
      </c>
      <c r="G61" s="2543" t="s">
        <v>99</v>
      </c>
    </row>
    <row r="62" spans="1:7" ht="29.25" customHeight="1" x14ac:dyDescent="0.25">
      <c r="A62" s="2548"/>
      <c r="B62" s="114" t="s">
        <v>100</v>
      </c>
      <c r="C62" s="115" t="s">
        <v>60</v>
      </c>
      <c r="D62" s="116" t="s">
        <v>61</v>
      </c>
      <c r="E62" s="2252"/>
      <c r="F62" s="2543"/>
      <c r="G62" s="254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149" t="s">
        <v>102</v>
      </c>
      <c r="B64" s="1150">
        <f t="shared" ref="B64:B68" si="6">SUM(C64:D64)</f>
        <v>0</v>
      </c>
      <c r="C64" s="1151"/>
      <c r="D64" s="1152"/>
      <c r="E64" s="1153"/>
      <c r="F64" s="1154"/>
      <c r="G64" s="1155"/>
    </row>
    <row r="65" spans="1:46" x14ac:dyDescent="0.25">
      <c r="A65" s="1149" t="s">
        <v>103</v>
      </c>
      <c r="B65" s="1150">
        <f>SUM(C65:D65)</f>
        <v>0</v>
      </c>
      <c r="C65" s="1151"/>
      <c r="D65" s="1152"/>
      <c r="E65" s="1153"/>
      <c r="F65" s="1154"/>
      <c r="G65" s="1155"/>
    </row>
    <row r="66" spans="1:46" x14ac:dyDescent="0.25">
      <c r="A66" s="1149" t="s">
        <v>104</v>
      </c>
      <c r="B66" s="1150">
        <f t="shared" si="6"/>
        <v>0</v>
      </c>
      <c r="C66" s="1151"/>
      <c r="D66" s="1152"/>
      <c r="E66" s="1153"/>
      <c r="F66" s="1154"/>
      <c r="G66" s="1155"/>
    </row>
    <row r="67" spans="1:46" x14ac:dyDescent="0.25">
      <c r="A67" s="1149" t="s">
        <v>105</v>
      </c>
      <c r="B67" s="1150">
        <f t="shared" si="6"/>
        <v>0</v>
      </c>
      <c r="C67" s="1151"/>
      <c r="D67" s="1152"/>
      <c r="E67" s="1153"/>
      <c r="F67" s="1154"/>
      <c r="G67" s="1155"/>
    </row>
    <row r="68" spans="1:46" x14ac:dyDescent="0.25">
      <c r="A68" s="1156" t="s">
        <v>106</v>
      </c>
      <c r="B68" s="964">
        <f t="shared" si="6"/>
        <v>0</v>
      </c>
      <c r="C68" s="1157"/>
      <c r="D68" s="610"/>
      <c r="E68" s="611"/>
      <c r="F68" s="966"/>
      <c r="G68" s="613"/>
    </row>
    <row r="69" spans="1:46" x14ac:dyDescent="0.25">
      <c r="A69" s="1057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158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947"/>
      <c r="I72" s="268"/>
      <c r="AT72" s="6"/>
    </row>
    <row r="73" spans="1:46" x14ac:dyDescent="0.25">
      <c r="A73" s="1149" t="s">
        <v>114</v>
      </c>
      <c r="B73" s="1151"/>
      <c r="C73" s="1159"/>
      <c r="D73" s="1160"/>
      <c r="E73" s="1160"/>
      <c r="F73" s="1160"/>
      <c r="G73" s="1161"/>
      <c r="H73" s="947"/>
      <c r="I73" s="1162"/>
    </row>
    <row r="74" spans="1:46" x14ac:dyDescent="0.25">
      <c r="A74" s="1149" t="s">
        <v>115</v>
      </c>
      <c r="B74" s="1151"/>
      <c r="C74" s="1159"/>
      <c r="D74" s="1160"/>
      <c r="E74" s="1160"/>
      <c r="F74" s="1160"/>
      <c r="G74" s="1161"/>
      <c r="H74" s="947"/>
      <c r="I74" s="1162"/>
    </row>
    <row r="75" spans="1:46" x14ac:dyDescent="0.25">
      <c r="A75" s="1149" t="s">
        <v>116</v>
      </c>
      <c r="B75" s="1151"/>
      <c r="C75" s="1159"/>
      <c r="D75" s="1160"/>
      <c r="E75" s="1160"/>
      <c r="F75" s="1160"/>
      <c r="G75" s="1161"/>
      <c r="H75" s="947"/>
      <c r="I75" s="1162"/>
    </row>
    <row r="76" spans="1:46" x14ac:dyDescent="0.25">
      <c r="A76" s="1156" t="s">
        <v>117</v>
      </c>
      <c r="B76" s="1157"/>
      <c r="C76" s="973"/>
      <c r="D76" s="1163"/>
      <c r="E76" s="1163"/>
      <c r="F76" s="1163"/>
      <c r="G76" s="975"/>
      <c r="H76" s="599"/>
      <c r="I76" s="1164"/>
    </row>
    <row r="77" spans="1:46" s="6" customFormat="1" ht="18" customHeight="1" x14ac:dyDescent="0.2">
      <c r="A77" s="2491" t="s">
        <v>118</v>
      </c>
      <c r="B77" s="2544"/>
      <c r="C77" s="2544"/>
      <c r="D77" s="2256"/>
      <c r="E77" s="2545"/>
      <c r="F77" s="1165"/>
      <c r="G77" s="1165"/>
      <c r="H77" s="1165"/>
      <c r="I77" s="1165"/>
    </row>
    <row r="78" spans="1:46" s="6" customFormat="1" ht="18" customHeight="1" x14ac:dyDescent="0.2">
      <c r="A78" s="2227" t="s">
        <v>119</v>
      </c>
      <c r="B78" s="2546" t="s">
        <v>120</v>
      </c>
      <c r="C78" s="2227" t="s">
        <v>34</v>
      </c>
      <c r="D78" s="2547" t="s">
        <v>47</v>
      </c>
      <c r="E78" s="2547"/>
      <c r="F78" s="2547"/>
      <c r="G78" s="2547"/>
      <c r="H78" s="2547"/>
      <c r="I78" s="2547"/>
    </row>
    <row r="79" spans="1:46" ht="24.75" customHeight="1" x14ac:dyDescent="0.25">
      <c r="A79" s="2229"/>
      <c r="B79" s="2546"/>
      <c r="C79" s="2229"/>
      <c r="D79" s="1059" t="s">
        <v>121</v>
      </c>
      <c r="E79" s="979" t="s">
        <v>122</v>
      </c>
      <c r="F79" s="980" t="s">
        <v>123</v>
      </c>
      <c r="G79" s="980" t="s">
        <v>124</v>
      </c>
      <c r="H79" s="980" t="s">
        <v>125</v>
      </c>
      <c r="I79" s="1166" t="s">
        <v>51</v>
      </c>
    </row>
    <row r="80" spans="1:46" x14ac:dyDescent="0.25">
      <c r="A80" s="2551" t="s">
        <v>126</v>
      </c>
      <c r="B80" s="2552"/>
      <c r="C80" s="1060">
        <f>SUM(D80:I80)</f>
        <v>139</v>
      </c>
      <c r="D80" s="1061">
        <v>24</v>
      </c>
      <c r="E80" s="984">
        <v>13</v>
      </c>
      <c r="F80" s="984">
        <v>26</v>
      </c>
      <c r="G80" s="984">
        <v>23</v>
      </c>
      <c r="H80" s="984">
        <v>27</v>
      </c>
      <c r="I80" s="1167">
        <v>26</v>
      </c>
    </row>
    <row r="81" spans="1:55" ht="24.95" customHeight="1" x14ac:dyDescent="0.25">
      <c r="A81" s="2553" t="s">
        <v>127</v>
      </c>
      <c r="B81" s="269" t="s">
        <v>128</v>
      </c>
      <c r="C81" s="270">
        <f>SUM(D81:I81)</f>
        <v>100</v>
      </c>
      <c r="D81" s="294">
        <v>55</v>
      </c>
      <c r="E81" s="362">
        <v>26</v>
      </c>
      <c r="F81" s="362">
        <v>19</v>
      </c>
      <c r="G81" s="362"/>
      <c r="H81" s="362"/>
      <c r="I81" s="1062"/>
    </row>
    <row r="82" spans="1:55" ht="24.95" customHeight="1" x14ac:dyDescent="0.25">
      <c r="A82" s="2266"/>
      <c r="B82" s="147" t="s">
        <v>129</v>
      </c>
      <c r="C82" s="148">
        <f>SUM(D82:I82)</f>
        <v>81</v>
      </c>
      <c r="D82" s="149">
        <v>51</v>
      </c>
      <c r="E82" s="150">
        <v>27</v>
      </c>
      <c r="F82" s="150">
        <v>3</v>
      </c>
      <c r="G82" s="150"/>
      <c r="H82" s="150"/>
      <c r="I82" s="151"/>
    </row>
    <row r="83" spans="1:55" ht="24.95" customHeight="1" x14ac:dyDescent="0.25">
      <c r="A83" s="2553" t="s">
        <v>130</v>
      </c>
      <c r="B83" s="269" t="s">
        <v>128</v>
      </c>
      <c r="C83" s="270">
        <f>SUM(D83:I83)</f>
        <v>130</v>
      </c>
      <c r="D83" s="271">
        <v>71</v>
      </c>
      <c r="E83" s="272">
        <v>38</v>
      </c>
      <c r="F83" s="272">
        <v>21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126</v>
      </c>
      <c r="D84" s="1168">
        <v>76</v>
      </c>
      <c r="E84" s="1169">
        <v>46</v>
      </c>
      <c r="F84" s="1169">
        <v>4</v>
      </c>
      <c r="G84" s="1169"/>
      <c r="H84" s="1169"/>
      <c r="I84" s="636"/>
    </row>
    <row r="85" spans="1:55" s="6" customFormat="1" ht="18" customHeight="1" x14ac:dyDescent="0.2">
      <c r="A85" s="943" t="s">
        <v>131</v>
      </c>
      <c r="B85" s="940"/>
      <c r="C85" s="940"/>
      <c r="D85" s="1170"/>
      <c r="E85" s="1170"/>
      <c r="F85" s="1170"/>
      <c r="G85" s="1170"/>
      <c r="H85" s="1171"/>
      <c r="I85" s="1171"/>
    </row>
    <row r="86" spans="1:55" ht="15" customHeight="1" x14ac:dyDescent="0.25">
      <c r="A86" s="2526" t="s">
        <v>132</v>
      </c>
      <c r="B86" s="2541" t="s">
        <v>133</v>
      </c>
      <c r="C86" s="2526"/>
      <c r="D86" s="2541" t="s">
        <v>134</v>
      </c>
      <c r="E86" s="2526"/>
      <c r="F86" s="2528" t="s">
        <v>135</v>
      </c>
      <c r="G86" s="2529"/>
      <c r="H86" s="2529"/>
      <c r="I86" s="2554"/>
      <c r="J86" s="2528" t="s">
        <v>136</v>
      </c>
      <c r="K86" s="2529"/>
      <c r="L86" s="2529"/>
      <c r="M86" s="2554"/>
      <c r="N86" s="2528" t="s">
        <v>137</v>
      </c>
      <c r="O86" s="2529"/>
      <c r="P86" s="2529"/>
      <c r="Q86" s="2554"/>
    </row>
    <row r="87" spans="1:55" ht="15" customHeight="1" x14ac:dyDescent="0.25">
      <c r="A87" s="2267"/>
      <c r="B87" s="2250"/>
      <c r="C87" s="2230"/>
      <c r="D87" s="2250"/>
      <c r="E87" s="2230"/>
      <c r="F87" s="2528" t="s">
        <v>138</v>
      </c>
      <c r="G87" s="2554"/>
      <c r="H87" s="2528" t="s">
        <v>139</v>
      </c>
      <c r="I87" s="2554"/>
      <c r="J87" s="2528" t="s">
        <v>138</v>
      </c>
      <c r="K87" s="2554"/>
      <c r="L87" s="2528" t="s">
        <v>139</v>
      </c>
      <c r="M87" s="2554"/>
      <c r="N87" s="2528" t="s">
        <v>138</v>
      </c>
      <c r="O87" s="2554"/>
      <c r="P87" s="2528" t="s">
        <v>139</v>
      </c>
      <c r="Q87" s="2554"/>
    </row>
    <row r="88" spans="1:55" ht="27.75" customHeight="1" x14ac:dyDescent="0.25">
      <c r="A88" s="2230"/>
      <c r="B88" s="1050" t="s">
        <v>50</v>
      </c>
      <c r="C88" s="1125" t="s">
        <v>140</v>
      </c>
      <c r="D88" s="1050" t="s">
        <v>50</v>
      </c>
      <c r="E88" s="1125" t="s">
        <v>140</v>
      </c>
      <c r="F88" s="1050" t="s">
        <v>50</v>
      </c>
      <c r="G88" s="1125" t="s">
        <v>140</v>
      </c>
      <c r="H88" s="1050" t="s">
        <v>50</v>
      </c>
      <c r="I88" s="992" t="s">
        <v>140</v>
      </c>
      <c r="J88" s="1050" t="s">
        <v>50</v>
      </c>
      <c r="K88" s="1125" t="s">
        <v>140</v>
      </c>
      <c r="L88" s="1050" t="s">
        <v>50</v>
      </c>
      <c r="M88" s="992" t="s">
        <v>140</v>
      </c>
      <c r="N88" s="1050" t="s">
        <v>50</v>
      </c>
      <c r="O88" s="1125" t="s">
        <v>140</v>
      </c>
      <c r="P88" s="1050" t="s">
        <v>50</v>
      </c>
      <c r="Q88" s="992" t="s">
        <v>140</v>
      </c>
    </row>
    <row r="89" spans="1:55" x14ac:dyDescent="0.25">
      <c r="A89" s="274" t="s">
        <v>141</v>
      </c>
      <c r="B89" s="294">
        <v>0</v>
      </c>
      <c r="C89" s="1062">
        <v>2</v>
      </c>
      <c r="D89" s="294">
        <v>44</v>
      </c>
      <c r="E89" s="1062">
        <v>151</v>
      </c>
      <c r="F89" s="295">
        <v>31</v>
      </c>
      <c r="G89" s="947">
        <v>103</v>
      </c>
      <c r="H89" s="295">
        <v>1</v>
      </c>
      <c r="I89" s="947">
        <v>5</v>
      </c>
      <c r="J89" s="295">
        <v>14</v>
      </c>
      <c r="K89" s="947">
        <v>53</v>
      </c>
      <c r="L89" s="295"/>
      <c r="M89" s="947"/>
      <c r="N89" s="295"/>
      <c r="O89" s="947">
        <v>2</v>
      </c>
      <c r="P89" s="295"/>
      <c r="Q89" s="947">
        <v>2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>
        <v>0</v>
      </c>
      <c r="C91" s="490">
        <v>4</v>
      </c>
      <c r="D91" s="489"/>
      <c r="E91" s="490">
        <v>4</v>
      </c>
      <c r="F91" s="491"/>
      <c r="G91" s="492">
        <v>4</v>
      </c>
      <c r="H91" s="491"/>
      <c r="I91" s="492"/>
      <c r="J91" s="491"/>
      <c r="K91" s="492"/>
      <c r="L91" s="491"/>
      <c r="M91" s="492"/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>
        <v>0</v>
      </c>
      <c r="C93" s="490">
        <v>4</v>
      </c>
      <c r="D93" s="489">
        <v>12</v>
      </c>
      <c r="E93" s="490">
        <v>76</v>
      </c>
      <c r="F93" s="491">
        <v>13</v>
      </c>
      <c r="G93" s="492">
        <v>69</v>
      </c>
      <c r="H93" s="491">
        <v>2</v>
      </c>
      <c r="I93" s="492">
        <v>3</v>
      </c>
      <c r="J93" s="491">
        <v>1</v>
      </c>
      <c r="K93" s="492">
        <v>10</v>
      </c>
      <c r="L93" s="491"/>
      <c r="M93" s="492"/>
      <c r="N93" s="491"/>
      <c r="O93" s="492"/>
      <c r="P93" s="491"/>
      <c r="Q93" s="492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/>
      <c r="C95" s="490"/>
      <c r="D95" s="489">
        <v>3</v>
      </c>
      <c r="E95" s="490"/>
      <c r="F95" s="491">
        <v>2</v>
      </c>
      <c r="G95" s="492"/>
      <c r="H95" s="491">
        <v>1</v>
      </c>
      <c r="I95" s="492"/>
      <c r="J95" s="491">
        <v>2</v>
      </c>
      <c r="K95" s="492"/>
      <c r="L95" s="491"/>
      <c r="M95" s="492"/>
      <c r="N95" s="491"/>
      <c r="O95" s="492"/>
      <c r="P95" s="491"/>
      <c r="Q95" s="492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/>
      <c r="C96" s="490"/>
      <c r="D96" s="489"/>
      <c r="E96" s="490">
        <v>346</v>
      </c>
      <c r="F96" s="491"/>
      <c r="G96" s="492">
        <v>159</v>
      </c>
      <c r="H96" s="491"/>
      <c r="I96" s="492">
        <v>8</v>
      </c>
      <c r="J96" s="491"/>
      <c r="K96" s="492">
        <v>22</v>
      </c>
      <c r="L96" s="491"/>
      <c r="M96" s="492"/>
      <c r="N96" s="491"/>
      <c r="O96" s="492">
        <v>178</v>
      </c>
      <c r="P96" s="491"/>
      <c r="Q96" s="492">
        <v>5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>
        <v>0</v>
      </c>
      <c r="C97" s="490">
        <v>1</v>
      </c>
      <c r="D97" s="489"/>
      <c r="E97" s="490">
        <v>98</v>
      </c>
      <c r="F97" s="491"/>
      <c r="G97" s="492">
        <v>52</v>
      </c>
      <c r="H97" s="491"/>
      <c r="I97" s="492">
        <v>5</v>
      </c>
      <c r="J97" s="491"/>
      <c r="K97" s="492">
        <v>49</v>
      </c>
      <c r="L97" s="491"/>
      <c r="M97" s="492"/>
      <c r="N97" s="491"/>
      <c r="O97" s="492">
        <v>2</v>
      </c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/>
      <c r="C98" s="490"/>
      <c r="D98" s="489"/>
      <c r="E98" s="490"/>
      <c r="F98" s="491"/>
      <c r="G98" s="492"/>
      <c r="H98" s="491"/>
      <c r="I98" s="492"/>
      <c r="J98" s="491"/>
      <c r="K98" s="492"/>
      <c r="L98" s="491"/>
      <c r="M98" s="492"/>
      <c r="N98" s="491"/>
      <c r="O98" s="492"/>
      <c r="P98" s="491"/>
      <c r="Q98" s="492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>
        <v>0</v>
      </c>
      <c r="C99" s="490">
        <v>1</v>
      </c>
      <c r="D99" s="489"/>
      <c r="E99" s="490">
        <v>12</v>
      </c>
      <c r="F99" s="491"/>
      <c r="G99" s="492">
        <v>8</v>
      </c>
      <c r="H99" s="491"/>
      <c r="I99" s="492">
        <v>1</v>
      </c>
      <c r="J99" s="491"/>
      <c r="K99" s="492">
        <v>5</v>
      </c>
      <c r="L99" s="491"/>
      <c r="M99" s="492"/>
      <c r="N99" s="491"/>
      <c r="O99" s="492"/>
      <c r="P99" s="491"/>
      <c r="Q99" s="492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/>
      <c r="C100" s="490"/>
      <c r="D100" s="489"/>
      <c r="E100" s="490">
        <v>37</v>
      </c>
      <c r="F100" s="491"/>
      <c r="G100" s="492">
        <v>1</v>
      </c>
      <c r="H100" s="491"/>
      <c r="I100" s="492"/>
      <c r="J100" s="491"/>
      <c r="K100" s="492">
        <v>1</v>
      </c>
      <c r="L100" s="491"/>
      <c r="M100" s="492"/>
      <c r="N100" s="491"/>
      <c r="O100" s="492">
        <v>35</v>
      </c>
      <c r="P100" s="491"/>
      <c r="Q100" s="492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063" t="s">
        <v>34</v>
      </c>
      <c r="B102" s="1064">
        <f t="shared" ref="B102:I102" si="11">SUM(B89:B101)</f>
        <v>0</v>
      </c>
      <c r="C102" s="1065">
        <f t="shared" si="11"/>
        <v>12</v>
      </c>
      <c r="D102" s="1064">
        <f t="shared" si="11"/>
        <v>59</v>
      </c>
      <c r="E102" s="1065">
        <f t="shared" si="11"/>
        <v>724</v>
      </c>
      <c r="F102" s="1064">
        <f t="shared" si="11"/>
        <v>46</v>
      </c>
      <c r="G102" s="1065">
        <f t="shared" si="11"/>
        <v>396</v>
      </c>
      <c r="H102" s="1064">
        <f t="shared" si="11"/>
        <v>4</v>
      </c>
      <c r="I102" s="1172">
        <f t="shared" si="11"/>
        <v>22</v>
      </c>
      <c r="J102" s="1064">
        <f>SUM(J89:J101)</f>
        <v>17</v>
      </c>
      <c r="K102" s="1065">
        <f t="shared" ref="K102:M102" si="12">SUM(K89:K101)</f>
        <v>140</v>
      </c>
      <c r="L102" s="1064">
        <f t="shared" si="12"/>
        <v>0</v>
      </c>
      <c r="M102" s="1172">
        <f t="shared" si="12"/>
        <v>0</v>
      </c>
      <c r="N102" s="1064">
        <f>SUM(N89:N101)</f>
        <v>0</v>
      </c>
      <c r="O102" s="1065">
        <f t="shared" ref="O102:Q102" si="13">SUM(O89:O101)</f>
        <v>217</v>
      </c>
      <c r="P102" s="1064">
        <f t="shared" si="13"/>
        <v>0</v>
      </c>
      <c r="Q102" s="1172">
        <f t="shared" si="13"/>
        <v>7</v>
      </c>
    </row>
    <row r="103" spans="1:55" s="6" customFormat="1" ht="18" customHeight="1" x14ac:dyDescent="0.2">
      <c r="A103" s="2555" t="s">
        <v>154</v>
      </c>
      <c r="B103" s="2555"/>
      <c r="C103" s="2555"/>
      <c r="D103" s="2555"/>
      <c r="E103" s="2555"/>
      <c r="F103" s="2555"/>
      <c r="G103" s="2555"/>
    </row>
    <row r="104" spans="1:55" x14ac:dyDescent="0.25">
      <c r="A104" s="2556" t="s">
        <v>155</v>
      </c>
      <c r="B104" s="2528" t="s">
        <v>156</v>
      </c>
      <c r="C104" s="2529"/>
      <c r="D104" s="2529"/>
      <c r="E104" s="2529"/>
      <c r="F104" s="2529"/>
      <c r="G104" s="2554"/>
    </row>
    <row r="105" spans="1:55" x14ac:dyDescent="0.25">
      <c r="A105" s="2271"/>
      <c r="B105" s="1055" t="s">
        <v>157</v>
      </c>
      <c r="C105" s="1050" t="s">
        <v>50</v>
      </c>
      <c r="D105" s="1049" t="s">
        <v>140</v>
      </c>
      <c r="E105" s="1056" t="s">
        <v>20</v>
      </c>
      <c r="F105" s="992" t="s">
        <v>21</v>
      </c>
      <c r="G105" s="992" t="s">
        <v>22</v>
      </c>
    </row>
    <row r="106" spans="1:55" x14ac:dyDescent="0.25">
      <c r="A106" s="274" t="s">
        <v>158</v>
      </c>
      <c r="B106" s="250">
        <f t="shared" ref="B106:B113" si="14">SUM(C106+D106)</f>
        <v>15</v>
      </c>
      <c r="C106" s="295">
        <v>2</v>
      </c>
      <c r="D106" s="1066">
        <v>13</v>
      </c>
      <c r="E106" s="1067">
        <v>15</v>
      </c>
      <c r="F106" s="296"/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173" t="s">
        <v>159</v>
      </c>
      <c r="B107" s="1174">
        <f t="shared" si="14"/>
        <v>12</v>
      </c>
      <c r="C107" s="491">
        <v>1</v>
      </c>
      <c r="D107" s="1175">
        <v>11</v>
      </c>
      <c r="E107" s="1176">
        <v>12</v>
      </c>
      <c r="F107" s="1177"/>
      <c r="G107" s="1177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1174">
        <f t="shared" si="14"/>
        <v>0</v>
      </c>
      <c r="C108" s="491"/>
      <c r="D108" s="1175"/>
      <c r="E108" s="1176"/>
      <c r="F108" s="1177"/>
      <c r="G108" s="1177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1174">
        <f t="shared" si="14"/>
        <v>0</v>
      </c>
      <c r="C109" s="491"/>
      <c r="D109" s="1175"/>
      <c r="E109" s="1176"/>
      <c r="F109" s="1177"/>
      <c r="G109" s="1177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1174">
        <f t="shared" si="14"/>
        <v>6</v>
      </c>
      <c r="C110" s="491">
        <v>1</v>
      </c>
      <c r="D110" s="1175">
        <v>5</v>
      </c>
      <c r="E110" s="1176">
        <v>6</v>
      </c>
      <c r="F110" s="1177"/>
      <c r="G110" s="1177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1174">
        <f t="shared" si="14"/>
        <v>0</v>
      </c>
      <c r="C111" s="491"/>
      <c r="D111" s="1175"/>
      <c r="E111" s="1176"/>
      <c r="F111" s="1177"/>
      <c r="G111" s="1177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173" t="s">
        <v>164</v>
      </c>
      <c r="B112" s="1174">
        <f t="shared" si="14"/>
        <v>0</v>
      </c>
      <c r="C112" s="491"/>
      <c r="D112" s="1175"/>
      <c r="E112" s="1176"/>
      <c r="F112" s="1177"/>
      <c r="G112" s="1177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1175"/>
      <c r="E113" s="1176"/>
      <c r="F113" s="1178"/>
      <c r="G113" s="1178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179" t="s">
        <v>34</v>
      </c>
      <c r="B114" s="1053">
        <f t="shared" ref="B114:G114" si="18">SUM(B106:B113)</f>
        <v>33</v>
      </c>
      <c r="C114" s="1068">
        <f t="shared" si="18"/>
        <v>4</v>
      </c>
      <c r="D114" s="1069">
        <f t="shared" si="18"/>
        <v>29</v>
      </c>
      <c r="E114" s="1070">
        <f t="shared" si="18"/>
        <v>33</v>
      </c>
      <c r="F114" s="1006">
        <f t="shared" si="18"/>
        <v>0</v>
      </c>
      <c r="G114" s="100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557" t="s">
        <v>49</v>
      </c>
      <c r="B116" s="2557" t="s">
        <v>167</v>
      </c>
      <c r="C116" s="2558" t="s">
        <v>47</v>
      </c>
      <c r="D116" s="2559"/>
      <c r="E116" s="2560"/>
      <c r="F116" s="2561" t="s">
        <v>168</v>
      </c>
      <c r="G116" s="2562"/>
    </row>
    <row r="117" spans="1:56" ht="21" x14ac:dyDescent="0.25">
      <c r="A117" s="2273"/>
      <c r="B117" s="2273"/>
      <c r="C117" s="1071" t="s">
        <v>169</v>
      </c>
      <c r="D117" s="1008" t="s">
        <v>170</v>
      </c>
      <c r="E117" s="1180" t="s">
        <v>171</v>
      </c>
      <c r="F117" s="1072" t="s">
        <v>172</v>
      </c>
      <c r="G117" s="1181" t="s">
        <v>173</v>
      </c>
    </row>
    <row r="118" spans="1:56" x14ac:dyDescent="0.25">
      <c r="A118" s="275" t="s">
        <v>174</v>
      </c>
      <c r="B118" s="276">
        <f>SUM(C118:E118)</f>
        <v>17</v>
      </c>
      <c r="C118" s="255"/>
      <c r="D118" s="277">
        <v>10</v>
      </c>
      <c r="E118" s="262">
        <v>7</v>
      </c>
      <c r="F118" s="278">
        <v>0</v>
      </c>
      <c r="G118" s="1182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183" t="s">
        <v>175</v>
      </c>
      <c r="B119" s="1184">
        <f>SUM(C119:E119)</f>
        <v>0</v>
      </c>
      <c r="C119" s="1185"/>
      <c r="D119" s="1186"/>
      <c r="E119" s="611"/>
      <c r="F119" s="1187"/>
      <c r="G119" s="1188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115" t="s">
        <v>132</v>
      </c>
      <c r="B121" s="1073" t="s">
        <v>6</v>
      </c>
      <c r="C121" s="1074" t="s">
        <v>177</v>
      </c>
      <c r="D121" s="1018" t="s">
        <v>178</v>
      </c>
      <c r="E121" s="1189" t="s">
        <v>179</v>
      </c>
      <c r="F121" s="1074" t="s">
        <v>180</v>
      </c>
      <c r="G121" s="1018" t="s">
        <v>181</v>
      </c>
      <c r="H121" s="1189" t="s">
        <v>182</v>
      </c>
      <c r="I121" s="199"/>
    </row>
    <row r="122" spans="1:56" x14ac:dyDescent="0.25">
      <c r="A122" s="1051" t="s">
        <v>34</v>
      </c>
      <c r="B122" s="1075">
        <f>SUM(B123:B124)</f>
        <v>1</v>
      </c>
      <c r="C122" s="1076">
        <f t="shared" ref="C122:H122" si="19">SUM(C123:C124)</f>
        <v>93</v>
      </c>
      <c r="D122" s="1022">
        <f t="shared" si="19"/>
        <v>0</v>
      </c>
      <c r="E122" s="1190">
        <f t="shared" si="19"/>
        <v>0</v>
      </c>
      <c r="F122" s="1076">
        <f t="shared" si="19"/>
        <v>76</v>
      </c>
      <c r="G122" s="1022">
        <f>SUM(G123:G124)</f>
        <v>0</v>
      </c>
      <c r="H122" s="1190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93</v>
      </c>
      <c r="D123" s="282">
        <v>0</v>
      </c>
      <c r="E123" s="283">
        <v>0</v>
      </c>
      <c r="F123" s="281">
        <v>76</v>
      </c>
      <c r="G123" s="282">
        <v>0</v>
      </c>
      <c r="H123" s="283">
        <v>0</v>
      </c>
      <c r="I123" s="206"/>
    </row>
    <row r="124" spans="1:56" x14ac:dyDescent="0.25">
      <c r="A124" s="1191" t="s">
        <v>184</v>
      </c>
      <c r="B124" s="1192"/>
      <c r="C124" s="1193"/>
      <c r="D124" s="1194"/>
      <c r="E124" s="1195"/>
      <c r="F124" s="1193"/>
      <c r="G124" s="1194"/>
      <c r="H124" s="1196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124" t="s">
        <v>132</v>
      </c>
      <c r="B126" s="1077" t="s">
        <v>186</v>
      </c>
      <c r="C126" s="1078" t="s">
        <v>187</v>
      </c>
      <c r="D126" s="1077" t="s">
        <v>188</v>
      </c>
      <c r="E126" s="1078" t="s">
        <v>189</v>
      </c>
      <c r="F126" s="1077" t="s">
        <v>190</v>
      </c>
      <c r="G126" s="1078" t="s">
        <v>191</v>
      </c>
      <c r="H126" s="1077" t="s">
        <v>192</v>
      </c>
      <c r="I126" s="1197" t="s">
        <v>193</v>
      </c>
    </row>
    <row r="127" spans="1:56" x14ac:dyDescent="0.25">
      <c r="A127" s="274" t="s">
        <v>141</v>
      </c>
      <c r="B127" s="294"/>
      <c r="C127" s="1062"/>
      <c r="D127" s="295"/>
      <c r="E127" s="947"/>
      <c r="F127" s="295"/>
      <c r="G127" s="947"/>
      <c r="H127" s="295"/>
      <c r="I127" s="947"/>
    </row>
    <row r="128" spans="1:56" x14ac:dyDescent="0.25">
      <c r="A128" s="488" t="s">
        <v>143</v>
      </c>
      <c r="B128" s="489">
        <v>0</v>
      </c>
      <c r="C128" s="490">
        <v>47</v>
      </c>
      <c r="D128" s="491">
        <v>48</v>
      </c>
      <c r="E128" s="492">
        <v>1</v>
      </c>
      <c r="F128" s="491">
        <v>0</v>
      </c>
      <c r="G128" s="492">
        <v>0</v>
      </c>
      <c r="H128" s="491">
        <v>0</v>
      </c>
      <c r="I128" s="1198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947"/>
    </row>
    <row r="130" spans="1:10" x14ac:dyDescent="0.25">
      <c r="A130" s="488" t="s">
        <v>194</v>
      </c>
      <c r="B130" s="489">
        <v>0</v>
      </c>
      <c r="C130" s="490">
        <v>6</v>
      </c>
      <c r="D130" s="491">
        <v>7</v>
      </c>
      <c r="E130" s="492">
        <v>1</v>
      </c>
      <c r="F130" s="491">
        <v>0</v>
      </c>
      <c r="G130" s="492">
        <v>0</v>
      </c>
      <c r="H130" s="491">
        <v>0</v>
      </c>
      <c r="I130" s="947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947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947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947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947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947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947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947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1079" t="s">
        <v>34</v>
      </c>
      <c r="B139" s="1080">
        <f t="shared" ref="B139:I139" si="20">SUM(B127:B138)</f>
        <v>0</v>
      </c>
      <c r="C139" s="1199">
        <f t="shared" si="20"/>
        <v>53</v>
      </c>
      <c r="D139" s="1080">
        <f t="shared" si="20"/>
        <v>55</v>
      </c>
      <c r="E139" s="1199">
        <f t="shared" si="20"/>
        <v>2</v>
      </c>
      <c r="F139" s="1080">
        <f t="shared" si="20"/>
        <v>0</v>
      </c>
      <c r="G139" s="1199">
        <f t="shared" si="20"/>
        <v>0</v>
      </c>
      <c r="H139" s="1080">
        <f t="shared" si="20"/>
        <v>0</v>
      </c>
      <c r="I139" s="1199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546" t="s">
        <v>197</v>
      </c>
      <c r="B141" s="2554" t="s">
        <v>100</v>
      </c>
      <c r="C141" s="2566" t="s">
        <v>198</v>
      </c>
      <c r="D141" s="2566"/>
      <c r="E141" s="2566" t="s">
        <v>199</v>
      </c>
      <c r="F141" s="2567"/>
      <c r="G141" s="2568" t="s">
        <v>41</v>
      </c>
      <c r="H141" s="2543" t="s">
        <v>40</v>
      </c>
      <c r="I141" s="2563" t="s">
        <v>200</v>
      </c>
      <c r="J141" s="2564" t="s">
        <v>39</v>
      </c>
    </row>
    <row r="142" spans="1:10" x14ac:dyDescent="0.25">
      <c r="A142" s="2546"/>
      <c r="B142" s="2554"/>
      <c r="C142" s="1200" t="s">
        <v>201</v>
      </c>
      <c r="D142" s="221" t="s">
        <v>61</v>
      </c>
      <c r="E142" s="1200" t="s">
        <v>201</v>
      </c>
      <c r="F142" s="222" t="s">
        <v>61</v>
      </c>
      <c r="G142" s="2568"/>
      <c r="H142" s="2543"/>
      <c r="I142" s="2563"/>
      <c r="J142" s="2565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947"/>
      <c r="H143" s="298"/>
      <c r="I143" s="299"/>
      <c r="J143" s="1081"/>
    </row>
    <row r="144" spans="1:10" x14ac:dyDescent="0.25">
      <c r="A144" s="1201" t="s">
        <v>203</v>
      </c>
      <c r="B144" s="224">
        <f t="shared" ref="B144:B151" si="21">SUM(C144:F144)</f>
        <v>0</v>
      </c>
      <c r="C144" s="1202"/>
      <c r="D144" s="1203"/>
      <c r="E144" s="1202"/>
      <c r="F144" s="1175"/>
      <c r="G144" s="947"/>
      <c r="H144" s="1204"/>
      <c r="I144" s="1205"/>
      <c r="J144" s="947"/>
    </row>
    <row r="145" spans="1:10" x14ac:dyDescent="0.25">
      <c r="A145" s="1201" t="s">
        <v>204</v>
      </c>
      <c r="B145" s="224">
        <f t="shared" si="21"/>
        <v>0</v>
      </c>
      <c r="C145" s="1202"/>
      <c r="D145" s="1203"/>
      <c r="E145" s="1202"/>
      <c r="F145" s="1175"/>
      <c r="G145" s="947"/>
      <c r="H145" s="1204"/>
      <c r="I145" s="1206"/>
      <c r="J145" s="1081"/>
    </row>
    <row r="146" spans="1:10" x14ac:dyDescent="0.25">
      <c r="A146" s="1201" t="s">
        <v>205</v>
      </c>
      <c r="B146" s="224">
        <f t="shared" si="21"/>
        <v>0</v>
      </c>
      <c r="C146" s="1202"/>
      <c r="D146" s="1203"/>
      <c r="E146" s="1202"/>
      <c r="F146" s="1175"/>
      <c r="G146" s="947"/>
      <c r="H146" s="1204"/>
      <c r="I146" s="1206"/>
      <c r="J146" s="1081"/>
    </row>
    <row r="147" spans="1:10" x14ac:dyDescent="0.25">
      <c r="A147" s="1201" t="s">
        <v>206</v>
      </c>
      <c r="B147" s="224">
        <f t="shared" si="21"/>
        <v>0</v>
      </c>
      <c r="C147" s="1202"/>
      <c r="D147" s="1203"/>
      <c r="E147" s="1202"/>
      <c r="F147" s="1175"/>
      <c r="G147" s="947"/>
      <c r="H147" s="1204"/>
      <c r="I147" s="1206"/>
      <c r="J147" s="1081"/>
    </row>
    <row r="148" spans="1:10" x14ac:dyDescent="0.25">
      <c r="A148" s="1201" t="s">
        <v>207</v>
      </c>
      <c r="B148" s="224">
        <f t="shared" si="21"/>
        <v>0</v>
      </c>
      <c r="C148" s="1202"/>
      <c r="D148" s="1203"/>
      <c r="E148" s="1202"/>
      <c r="F148" s="1175"/>
      <c r="G148" s="947"/>
      <c r="H148" s="1204"/>
      <c r="I148" s="1206"/>
      <c r="J148" s="1081"/>
    </row>
    <row r="149" spans="1:10" x14ac:dyDescent="0.25">
      <c r="A149" s="1201" t="s">
        <v>208</v>
      </c>
      <c r="B149" s="224">
        <f t="shared" si="21"/>
        <v>0</v>
      </c>
      <c r="C149" s="1202"/>
      <c r="D149" s="1203"/>
      <c r="E149" s="1202"/>
      <c r="F149" s="1175"/>
      <c r="G149" s="947"/>
      <c r="H149" s="1204"/>
      <c r="I149" s="1206"/>
      <c r="J149" s="1081"/>
    </row>
    <row r="150" spans="1:10" x14ac:dyDescent="0.25">
      <c r="A150" s="1201" t="s">
        <v>209</v>
      </c>
      <c r="B150" s="224">
        <f t="shared" si="21"/>
        <v>0</v>
      </c>
      <c r="C150" s="1202"/>
      <c r="D150" s="1203"/>
      <c r="E150" s="1202"/>
      <c r="F150" s="1175"/>
      <c r="G150" s="947"/>
      <c r="H150" s="1207"/>
      <c r="I150" s="1206"/>
      <c r="J150" s="1081"/>
    </row>
    <row r="151" spans="1:10" x14ac:dyDescent="0.25">
      <c r="A151" s="1201" t="s">
        <v>210</v>
      </c>
      <c r="B151" s="224">
        <f t="shared" si="21"/>
        <v>0</v>
      </c>
      <c r="C151" s="1202"/>
      <c r="D151" s="1203"/>
      <c r="E151" s="1202"/>
      <c r="F151" s="1175"/>
      <c r="G151" s="947"/>
      <c r="H151" s="1207"/>
      <c r="I151" s="1206"/>
      <c r="J151" s="1081"/>
    </row>
    <row r="152" spans="1:10" x14ac:dyDescent="0.25">
      <c r="A152" s="1079" t="s">
        <v>34</v>
      </c>
      <c r="B152" s="1199">
        <f>SUM(B143:B151)</f>
        <v>0</v>
      </c>
      <c r="C152" s="1080">
        <f t="shared" ref="C152:H152" si="22">SUM(C143:C151)</f>
        <v>0</v>
      </c>
      <c r="D152" s="1199">
        <f t="shared" si="22"/>
        <v>0</v>
      </c>
      <c r="E152" s="1080">
        <f t="shared" si="22"/>
        <v>0</v>
      </c>
      <c r="F152" s="1082">
        <f t="shared" si="22"/>
        <v>0</v>
      </c>
      <c r="G152" s="1208">
        <f t="shared" si="22"/>
        <v>0</v>
      </c>
      <c r="H152" s="234">
        <f t="shared" si="22"/>
        <v>0</v>
      </c>
      <c r="I152" s="1083">
        <f>I144</f>
        <v>0</v>
      </c>
      <c r="J152" s="1199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19651.620000000003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930CB184-4FCC-4404-94E1-7133FA8A4FCE}">
      <formula1>0</formula1>
      <formula2>9.99999999999999E+35</formula2>
    </dataValidation>
    <dataValidation type="whole" allowBlank="1" showInputMessage="1" showErrorMessage="1" sqref="B72:I76 D80:I84 B89:Q101" xr:uid="{BD88FF7F-D0E8-4157-9855-4F1796DAAE54}">
      <formula1>0</formula1>
      <formula2>9.99999999999999E+34</formula2>
    </dataValidation>
    <dataValidation type="whole" allowBlank="1" showInputMessage="1" showErrorMessage="1" sqref="B127:I138" xr:uid="{439EEC4A-FFE7-43D9-BEC5-A1167CF8565D}">
      <formula1>0</formula1>
      <formula2>9.99999999999999E+37</formula2>
    </dataValidation>
    <dataValidation allowBlank="1" showInputMessage="1" showErrorMessage="1" sqref="A70" xr:uid="{328F18E0-2071-4727-8872-F2A1C61C418A}"/>
    <dataValidation type="decimal" operator="greaterThanOrEqual" allowBlank="1" showInputMessage="1" showErrorMessage="1" sqref="AD14:AE17 AA14:AB17 H14:J17 L14:O17 Q14:T17 V14:Y17 C14:F17 B122 B123:H124" xr:uid="{C2DA4518-17FA-427B-B478-CF76FCC6261C}">
      <formula1>0</formula1>
    </dataValidation>
    <dataValidation allowBlank="1" showInputMessage="1" showErrorMessage="1" error="Valor no Permitido" sqref="A118 A115:A116 B115:B119 C115:E115" xr:uid="{4C15E775-BB40-4F49-BC58-E4BCF3326AF5}"/>
    <dataValidation type="whole" allowBlank="1" showInputMessage="1" showErrorMessage="1" sqref="D102:Q102" xr:uid="{059326C0-1A19-4D0E-AB95-4FB5CD39F015}">
      <formula1>0</formula1>
      <formula2>10000000</formula2>
    </dataValidation>
    <dataValidation type="whole" allowBlank="1" showInputMessage="1" showErrorMessage="1" sqref="B56 C115:D115 A71:A76 E70:H70 B69:G71 C62:D62 A69 C60:D60 E61:F61 H72:I76" xr:uid="{0B047EA1-E96F-49FF-9954-30B44062DFE7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D29DD28B-63A1-48F8-B409-D0BD3F9C8FBE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",[7]NOMBRE!B2, " (",[7]NOMBRE!C2,[7]NOMBRE!D2,[7]NOMBRE!E2,[7]NOMBRE!F2,[7]NOMBRE!G2,")")</f>
        <v>COMUNA: LINARES (07401)</v>
      </c>
    </row>
    <row r="3" spans="1:31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31" x14ac:dyDescent="0.25">
      <c r="A4" s="1" t="str">
        <f>CONCATENATE("MES: ",[7]NOMBRE!B6, " (",[7]NOMBRE!C6,[7]NOMBRE!D6,")")</f>
        <v>MES: JUNIO (06)</v>
      </c>
    </row>
    <row r="5" spans="1:31" x14ac:dyDescent="0.25">
      <c r="A5" s="1" t="str">
        <f>CONCATENATE("AÑO: ",[7]NOMBRE!B7)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569" t="s">
        <v>6</v>
      </c>
      <c r="C9" s="2570" t="s">
        <v>7</v>
      </c>
      <c r="D9" s="2570" t="s">
        <v>8</v>
      </c>
      <c r="E9" s="2570" t="s">
        <v>9</v>
      </c>
      <c r="F9" s="2571" t="s">
        <v>10</v>
      </c>
      <c r="G9" s="2572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573"/>
      <c r="Z9" s="2574" t="s">
        <v>12</v>
      </c>
      <c r="AA9" s="2574"/>
      <c r="AB9" s="2574"/>
      <c r="AC9" s="2574"/>
      <c r="AD9" s="2574"/>
      <c r="AE9" s="2575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576" t="s">
        <v>13</v>
      </c>
      <c r="H10" s="2222"/>
      <c r="I10" s="2222"/>
      <c r="J10" s="2571"/>
      <c r="K10" s="2576" t="s">
        <v>14</v>
      </c>
      <c r="L10" s="2222"/>
      <c r="M10" s="2222"/>
      <c r="N10" s="2222"/>
      <c r="O10" s="2571"/>
      <c r="P10" s="2576" t="s">
        <v>15</v>
      </c>
      <c r="Q10" s="2222"/>
      <c r="R10" s="2222"/>
      <c r="S10" s="2222"/>
      <c r="T10" s="2571"/>
      <c r="U10" s="2576" t="s">
        <v>16</v>
      </c>
      <c r="V10" s="2222"/>
      <c r="W10" s="2222"/>
      <c r="X10" s="2222"/>
      <c r="Y10" s="2577"/>
      <c r="Z10" s="2222" t="s">
        <v>17</v>
      </c>
      <c r="AA10" s="2222"/>
      <c r="AB10" s="2571"/>
      <c r="AC10" s="2576" t="s">
        <v>18</v>
      </c>
      <c r="AD10" s="2222"/>
      <c r="AE10" s="2571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084" t="s">
        <v>19</v>
      </c>
      <c r="H12" s="1045" t="s">
        <v>20</v>
      </c>
      <c r="I12" s="1045" t="s">
        <v>21</v>
      </c>
      <c r="J12" s="1209" t="s">
        <v>22</v>
      </c>
      <c r="K12" s="1084" t="s">
        <v>19</v>
      </c>
      <c r="L12" s="1045" t="s">
        <v>20</v>
      </c>
      <c r="M12" s="1045" t="s">
        <v>21</v>
      </c>
      <c r="N12" s="1045" t="s">
        <v>22</v>
      </c>
      <c r="O12" s="1209" t="s">
        <v>23</v>
      </c>
      <c r="P12" s="1084" t="s">
        <v>19</v>
      </c>
      <c r="Q12" s="1045" t="s">
        <v>20</v>
      </c>
      <c r="R12" s="1045" t="s">
        <v>21</v>
      </c>
      <c r="S12" s="1045" t="s">
        <v>22</v>
      </c>
      <c r="T12" s="1209" t="s">
        <v>23</v>
      </c>
      <c r="U12" s="1084" t="s">
        <v>19</v>
      </c>
      <c r="V12" s="1045" t="s">
        <v>20</v>
      </c>
      <c r="W12" s="1045" t="s">
        <v>21</v>
      </c>
      <c r="X12" s="1045" t="s">
        <v>22</v>
      </c>
      <c r="Y12" s="1086" t="s">
        <v>23</v>
      </c>
      <c r="Z12" s="1087" t="s">
        <v>19</v>
      </c>
      <c r="AA12" s="1045" t="s">
        <v>24</v>
      </c>
      <c r="AB12" s="1210" t="s">
        <v>25</v>
      </c>
      <c r="AC12" s="1084" t="s">
        <v>19</v>
      </c>
      <c r="AD12" s="1045" t="s">
        <v>24</v>
      </c>
      <c r="AE12" s="1210" t="s">
        <v>25</v>
      </c>
    </row>
    <row r="13" spans="1:31" x14ac:dyDescent="0.25">
      <c r="A13" s="1088" t="s">
        <v>26</v>
      </c>
      <c r="B13" s="1089">
        <f t="shared" ref="B13:AE13" si="0">SUM(B14:B17)</f>
        <v>6</v>
      </c>
      <c r="C13" s="1090">
        <f t="shared" si="0"/>
        <v>6</v>
      </c>
      <c r="D13" s="1047">
        <f t="shared" si="0"/>
        <v>6</v>
      </c>
      <c r="E13" s="1047">
        <f t="shared" si="0"/>
        <v>1505</v>
      </c>
      <c r="F13" s="1211">
        <f t="shared" si="0"/>
        <v>1441</v>
      </c>
      <c r="G13" s="1092">
        <f t="shared" si="0"/>
        <v>745</v>
      </c>
      <c r="H13" s="1047">
        <f t="shared" si="0"/>
        <v>745</v>
      </c>
      <c r="I13" s="1047">
        <f t="shared" si="0"/>
        <v>0</v>
      </c>
      <c r="J13" s="1211">
        <f t="shared" si="0"/>
        <v>0</v>
      </c>
      <c r="K13" s="1092">
        <f t="shared" si="0"/>
        <v>772.18</v>
      </c>
      <c r="L13" s="1047">
        <f t="shared" si="0"/>
        <v>621</v>
      </c>
      <c r="M13" s="1047">
        <f t="shared" si="0"/>
        <v>0.85</v>
      </c>
      <c r="N13" s="1047">
        <f t="shared" si="0"/>
        <v>0</v>
      </c>
      <c r="O13" s="1211">
        <f t="shared" si="0"/>
        <v>150.32999999999998</v>
      </c>
      <c r="P13" s="1092">
        <f t="shared" si="0"/>
        <v>316.51</v>
      </c>
      <c r="Q13" s="1047">
        <f t="shared" si="0"/>
        <v>145.35</v>
      </c>
      <c r="R13" s="1047">
        <f t="shared" si="0"/>
        <v>168.23</v>
      </c>
      <c r="S13" s="1047">
        <f t="shared" si="0"/>
        <v>2.93</v>
      </c>
      <c r="T13" s="1211">
        <f t="shared" si="0"/>
        <v>0</v>
      </c>
      <c r="U13" s="1092">
        <f t="shared" si="0"/>
        <v>218.35000000000002</v>
      </c>
      <c r="V13" s="1047">
        <f t="shared" si="0"/>
        <v>131.01</v>
      </c>
      <c r="W13" s="1047">
        <f t="shared" si="0"/>
        <v>10.68</v>
      </c>
      <c r="X13" s="1047">
        <f t="shared" si="0"/>
        <v>0</v>
      </c>
      <c r="Y13" s="1093">
        <f t="shared" si="0"/>
        <v>76.66</v>
      </c>
      <c r="Z13" s="1090">
        <f t="shared" si="0"/>
        <v>56.44</v>
      </c>
      <c r="AA13" s="1047">
        <f>SUM(AA14:AA17)</f>
        <v>36.159999999999997</v>
      </c>
      <c r="AB13" s="1212">
        <f t="shared" si="0"/>
        <v>20.28</v>
      </c>
      <c r="AC13" s="1092">
        <f t="shared" si="0"/>
        <v>29.189999999999998</v>
      </c>
      <c r="AD13" s="1047">
        <f t="shared" si="0"/>
        <v>18.259999999999998</v>
      </c>
      <c r="AE13" s="1212">
        <f t="shared" si="0"/>
        <v>10.93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5</v>
      </c>
      <c r="E14" s="316">
        <v>785</v>
      </c>
      <c r="F14" s="316">
        <v>745</v>
      </c>
      <c r="G14" s="314">
        <f>SUM(H14:J14)</f>
        <v>745</v>
      </c>
      <c r="H14" s="315">
        <v>745</v>
      </c>
      <c r="I14" s="316">
        <v>0</v>
      </c>
      <c r="J14" s="316">
        <v>0</v>
      </c>
      <c r="K14" s="247">
        <f>SUM(L14:O14)</f>
        <v>690.88</v>
      </c>
      <c r="L14" s="315">
        <v>556.03</v>
      </c>
      <c r="M14" s="316">
        <v>0.85</v>
      </c>
      <c r="N14" s="1213">
        <v>0</v>
      </c>
      <c r="O14" s="318">
        <v>134</v>
      </c>
      <c r="P14" s="247">
        <f>SUM(Q14:T14)</f>
        <v>198.71</v>
      </c>
      <c r="Q14" s="315">
        <v>27.55</v>
      </c>
      <c r="R14" s="316">
        <v>168.23</v>
      </c>
      <c r="S14" s="1213">
        <v>2.93</v>
      </c>
      <c r="T14" s="318">
        <v>0</v>
      </c>
      <c r="U14" s="247">
        <f>SUM(V14:Y14)</f>
        <v>137.99</v>
      </c>
      <c r="V14" s="315">
        <v>62.98</v>
      </c>
      <c r="W14" s="316">
        <v>10.68</v>
      </c>
      <c r="X14" s="1213">
        <v>0</v>
      </c>
      <c r="Y14" s="319">
        <v>64.33</v>
      </c>
      <c r="Z14" s="248">
        <f>SUM(AA14:AB14)</f>
        <v>47.54</v>
      </c>
      <c r="AA14" s="316">
        <v>30.06</v>
      </c>
      <c r="AB14" s="26">
        <v>17.48</v>
      </c>
      <c r="AC14" s="247">
        <f>SUM(AD14:AE14)</f>
        <v>12.93</v>
      </c>
      <c r="AD14" s="316">
        <v>11.35</v>
      </c>
      <c r="AE14" s="26">
        <v>1.58</v>
      </c>
    </row>
    <row r="15" spans="1:31" x14ac:dyDescent="0.25">
      <c r="A15" s="1214" t="s">
        <v>28</v>
      </c>
      <c r="B15" s="28">
        <v>1</v>
      </c>
      <c r="C15" s="29">
        <v>1</v>
      </c>
      <c r="D15" s="29">
        <v>1</v>
      </c>
      <c r="E15" s="29">
        <v>720</v>
      </c>
      <c r="F15" s="29">
        <v>696</v>
      </c>
      <c r="G15" s="1215">
        <f>SUM(H15:J15)</f>
        <v>0</v>
      </c>
      <c r="H15" s="31">
        <v>0</v>
      </c>
      <c r="I15" s="29">
        <v>0</v>
      </c>
      <c r="J15" s="31">
        <v>0</v>
      </c>
      <c r="K15" s="1215">
        <f>SUM(L15:O15)</f>
        <v>81.3</v>
      </c>
      <c r="L15" s="31">
        <v>64.97</v>
      </c>
      <c r="M15" s="31">
        <v>0</v>
      </c>
      <c r="N15" s="1216">
        <v>0</v>
      </c>
      <c r="O15" s="1217">
        <v>16.329999999999998</v>
      </c>
      <c r="P15" s="1215">
        <f>SUM(Q15:T15)</f>
        <v>117.8</v>
      </c>
      <c r="Q15" s="31">
        <v>117.8</v>
      </c>
      <c r="R15" s="29">
        <v>0</v>
      </c>
      <c r="S15" s="1216">
        <v>0</v>
      </c>
      <c r="T15" s="1217">
        <v>0</v>
      </c>
      <c r="U15" s="1215">
        <f>SUM(V15:Y15)</f>
        <v>80.36</v>
      </c>
      <c r="V15" s="31">
        <v>68.03</v>
      </c>
      <c r="W15" s="29">
        <v>0</v>
      </c>
      <c r="X15" s="1216">
        <v>0</v>
      </c>
      <c r="Y15" s="1218">
        <v>12.33</v>
      </c>
      <c r="Z15" s="1219">
        <f>SUM(AA15:AB15)</f>
        <v>8.8999999999999986</v>
      </c>
      <c r="AA15" s="29">
        <v>6.1</v>
      </c>
      <c r="AB15" s="33">
        <v>2.8</v>
      </c>
      <c r="AC15" s="1215">
        <f>SUM(AD15:AE15)</f>
        <v>16.259999999999998</v>
      </c>
      <c r="AD15" s="29">
        <v>6.91</v>
      </c>
      <c r="AE15" s="33">
        <v>9.35</v>
      </c>
    </row>
    <row r="16" spans="1:31" x14ac:dyDescent="0.25">
      <c r="A16" s="1220" t="s">
        <v>29</v>
      </c>
      <c r="B16" s="28"/>
      <c r="C16" s="29"/>
      <c r="D16" s="29"/>
      <c r="E16" s="29"/>
      <c r="F16" s="29"/>
      <c r="G16" s="1215">
        <f>SUM(H16:J16)</f>
        <v>0</v>
      </c>
      <c r="H16" s="31"/>
      <c r="I16" s="29"/>
      <c r="J16" s="35"/>
      <c r="K16" s="1215">
        <f>SUM(L16:O16)</f>
        <v>0</v>
      </c>
      <c r="L16" s="31"/>
      <c r="M16" s="35"/>
      <c r="N16" s="1221"/>
      <c r="O16" s="1222"/>
      <c r="P16" s="1215">
        <f>SUM(Q16:T16)</f>
        <v>0</v>
      </c>
      <c r="Q16" s="31"/>
      <c r="R16" s="35"/>
      <c r="S16" s="1221"/>
      <c r="T16" s="1222"/>
      <c r="U16" s="1215">
        <f>SUM(V16:Y16)</f>
        <v>0</v>
      </c>
      <c r="V16" s="31"/>
      <c r="W16" s="35"/>
      <c r="X16" s="1221"/>
      <c r="Y16" s="1223"/>
      <c r="Z16" s="1219">
        <f>SUM(AA16:AB16)</f>
        <v>0</v>
      </c>
      <c r="AA16" s="29"/>
      <c r="AB16" s="33"/>
      <c r="AC16" s="1215">
        <f>SUM(AD16:AE16)</f>
        <v>0</v>
      </c>
      <c r="AD16" s="29"/>
      <c r="AE16" s="33"/>
    </row>
    <row r="17" spans="1:65" x14ac:dyDescent="0.25">
      <c r="A17" s="1224" t="s">
        <v>30</v>
      </c>
      <c r="B17" s="1225"/>
      <c r="C17" s="1226"/>
      <c r="D17" s="37"/>
      <c r="E17" s="37"/>
      <c r="F17" s="38"/>
      <c r="G17" s="39">
        <f>SUM(H17:J17)</f>
        <v>0</v>
      </c>
      <c r="H17" s="40"/>
      <c r="I17" s="41"/>
      <c r="J17" s="1227"/>
      <c r="K17" s="1228">
        <f>SUM(L17:O17)</f>
        <v>0</v>
      </c>
      <c r="L17" s="40"/>
      <c r="M17" s="1229"/>
      <c r="N17" s="1230"/>
      <c r="O17" s="1227"/>
      <c r="P17" s="1228">
        <f>SUM(Q17:T17)</f>
        <v>0</v>
      </c>
      <c r="Q17" s="1229"/>
      <c r="R17" s="1226"/>
      <c r="S17" s="1230"/>
      <c r="T17" s="1227"/>
      <c r="U17" s="1228">
        <f>SUM(V17:Y17)</f>
        <v>0</v>
      </c>
      <c r="V17" s="1229"/>
      <c r="W17" s="1226"/>
      <c r="X17" s="1230"/>
      <c r="Y17" s="1231"/>
      <c r="Z17" s="43">
        <f>SUM(AA17:AB17)</f>
        <v>0</v>
      </c>
      <c r="AA17" s="1226"/>
      <c r="AB17" s="338"/>
      <c r="AC17" s="39">
        <f>SUM(AD17:AE17)</f>
        <v>0</v>
      </c>
      <c r="AD17" s="1226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232"/>
      <c r="D19" s="1232"/>
      <c r="E19" s="1232"/>
      <c r="F19" s="1232"/>
      <c r="G19" s="46"/>
    </row>
    <row r="20" spans="1:65" ht="32.25" customHeight="1" x14ac:dyDescent="0.25">
      <c r="A20" s="1233" t="s">
        <v>33</v>
      </c>
      <c r="B20" s="1234" t="s">
        <v>34</v>
      </c>
      <c r="C20" s="1235" t="s">
        <v>35</v>
      </c>
      <c r="D20" s="1235" t="s">
        <v>36</v>
      </c>
      <c r="E20" s="1235" t="s">
        <v>37</v>
      </c>
      <c r="F20" s="1236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237" t="s">
        <v>40</v>
      </c>
      <c r="B22" s="1238">
        <f>SUM(C22:F22)</f>
        <v>459</v>
      </c>
      <c r="C22" s="1239"/>
      <c r="D22" s="1239">
        <v>459</v>
      </c>
      <c r="E22" s="1239"/>
      <c r="F22" s="1240"/>
    </row>
    <row r="23" spans="1:65" ht="15" customHeight="1" x14ac:dyDescent="0.25">
      <c r="A23" s="1237" t="s">
        <v>41</v>
      </c>
      <c r="B23" s="1238">
        <f>SUM(C23:F23)</f>
        <v>459</v>
      </c>
      <c r="C23" s="1239"/>
      <c r="D23" s="1239">
        <v>459</v>
      </c>
      <c r="E23" s="1239"/>
      <c r="F23" s="1240"/>
    </row>
    <row r="24" spans="1:65" ht="15" customHeight="1" x14ac:dyDescent="0.25">
      <c r="A24" s="1237" t="s">
        <v>42</v>
      </c>
      <c r="B24" s="1238">
        <f>SUM(C24:F24)</f>
        <v>459</v>
      </c>
      <c r="C24" s="1239"/>
      <c r="D24" s="1239">
        <v>459</v>
      </c>
      <c r="E24" s="1239"/>
      <c r="F24" s="1240"/>
    </row>
    <row r="25" spans="1:65" ht="15" customHeight="1" x14ac:dyDescent="0.25">
      <c r="A25" s="60" t="s">
        <v>43</v>
      </c>
      <c r="B25" s="1241">
        <f>SUM(C25:F25)</f>
        <v>459</v>
      </c>
      <c r="C25" s="62"/>
      <c r="D25" s="62">
        <v>459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242"/>
      <c r="D28" s="1242"/>
      <c r="E28" s="1242"/>
      <c r="F28" s="1242"/>
      <c r="G28" s="1242"/>
      <c r="H28" s="1242"/>
      <c r="I28" s="1243"/>
      <c r="J28" s="1243"/>
      <c r="K28" s="1244"/>
      <c r="L28" s="1244"/>
    </row>
    <row r="29" spans="1:65" x14ac:dyDescent="0.25">
      <c r="A29" s="2227" t="s">
        <v>33</v>
      </c>
      <c r="B29" s="2578"/>
      <c r="C29" s="2579" t="s">
        <v>34</v>
      </c>
      <c r="D29" s="2580" t="s">
        <v>47</v>
      </c>
      <c r="E29" s="2581"/>
      <c r="F29" s="2581"/>
      <c r="G29" s="2582"/>
      <c r="H29" s="2583" t="s">
        <v>48</v>
      </c>
      <c r="I29" s="2584"/>
      <c r="J29" s="2584"/>
      <c r="K29" s="2584"/>
      <c r="L29" s="2584"/>
      <c r="M29" s="2585"/>
      <c r="N29" s="2586" t="s">
        <v>49</v>
      </c>
      <c r="O29" s="2587"/>
    </row>
    <row r="30" spans="1:65" ht="21" x14ac:dyDescent="0.25">
      <c r="A30" s="2229"/>
      <c r="B30" s="2230"/>
      <c r="C30" s="2232"/>
      <c r="D30" s="1050" t="s">
        <v>50</v>
      </c>
      <c r="E30" s="918" t="s">
        <v>51</v>
      </c>
      <c r="F30" s="918" t="s">
        <v>52</v>
      </c>
      <c r="G30" s="1247" t="s">
        <v>53</v>
      </c>
      <c r="H30" s="1248" t="s">
        <v>54</v>
      </c>
      <c r="I30" s="1249" t="s">
        <v>55</v>
      </c>
      <c r="J30" s="1249" t="s">
        <v>56</v>
      </c>
      <c r="K30" s="1249" t="s">
        <v>57</v>
      </c>
      <c r="L30" s="1249" t="s">
        <v>58</v>
      </c>
      <c r="M30" s="1249" t="s">
        <v>59</v>
      </c>
      <c r="N30" s="1250" t="s">
        <v>60</v>
      </c>
      <c r="O30" s="1250" t="s">
        <v>61</v>
      </c>
    </row>
    <row r="31" spans="1:65" ht="15" customHeight="1" x14ac:dyDescent="0.25">
      <c r="A31" s="2217" t="s">
        <v>40</v>
      </c>
      <c r="B31" s="2218"/>
      <c r="C31" s="1127">
        <f>SUM(D31:G31)</f>
        <v>101</v>
      </c>
      <c r="D31" s="294">
        <v>0</v>
      </c>
      <c r="E31" s="362">
        <v>1</v>
      </c>
      <c r="F31" s="362">
        <v>23</v>
      </c>
      <c r="G31" s="363">
        <v>77</v>
      </c>
      <c r="H31" s="1062">
        <v>5</v>
      </c>
      <c r="I31" s="364">
        <v>57</v>
      </c>
      <c r="J31" s="364">
        <v>31</v>
      </c>
      <c r="K31" s="364">
        <v>4</v>
      </c>
      <c r="L31" s="364">
        <v>0</v>
      </c>
      <c r="M31" s="364">
        <v>4</v>
      </c>
      <c r="N31" s="364">
        <v>34</v>
      </c>
      <c r="O31" s="364">
        <v>67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588" t="s">
        <v>41</v>
      </c>
      <c r="B32" s="2589"/>
      <c r="C32" s="1127">
        <f t="shared" ref="C32:C37" si="2">SUM(D32:G32)</f>
        <v>131</v>
      </c>
      <c r="D32" s="1251">
        <v>0</v>
      </c>
      <c r="E32" s="1252">
        <v>1</v>
      </c>
      <c r="F32" s="1252">
        <v>29</v>
      </c>
      <c r="G32" s="1253">
        <v>101</v>
      </c>
      <c r="H32" s="1131"/>
      <c r="I32" s="368"/>
      <c r="J32" s="368"/>
      <c r="K32" s="368"/>
      <c r="L32" s="368"/>
      <c r="M32" s="368"/>
      <c r="N32" s="364">
        <v>51</v>
      </c>
      <c r="O32" s="364">
        <v>80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588" t="s">
        <v>42</v>
      </c>
      <c r="B33" s="2589"/>
      <c r="C33" s="1127">
        <f t="shared" si="2"/>
        <v>907</v>
      </c>
      <c r="D33" s="1251">
        <v>0</v>
      </c>
      <c r="E33" s="1252">
        <v>4</v>
      </c>
      <c r="F33" s="1252">
        <v>213</v>
      </c>
      <c r="G33" s="1253">
        <v>690</v>
      </c>
      <c r="H33" s="1131"/>
      <c r="I33" s="368"/>
      <c r="J33" s="368"/>
      <c r="K33" s="368"/>
      <c r="L33" s="368"/>
      <c r="M33" s="368"/>
      <c r="N33" s="364">
        <v>326</v>
      </c>
      <c r="O33" s="364">
        <v>581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590" t="s">
        <v>43</v>
      </c>
      <c r="B34" s="2377"/>
      <c r="C34" s="79">
        <f t="shared" si="2"/>
        <v>90</v>
      </c>
      <c r="D34" s="1255">
        <v>0</v>
      </c>
      <c r="E34" s="1256">
        <v>1</v>
      </c>
      <c r="F34" s="1256">
        <v>25</v>
      </c>
      <c r="G34" s="1257">
        <v>64</v>
      </c>
      <c r="H34" s="574"/>
      <c r="I34" s="1258"/>
      <c r="J34" s="1258"/>
      <c r="K34" s="1258"/>
      <c r="L34" s="1258"/>
      <c r="M34" s="1258"/>
      <c r="N34" s="1259">
        <v>30</v>
      </c>
      <c r="O34" s="1259">
        <v>60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538" t="s">
        <v>62</v>
      </c>
      <c r="B35" s="82" t="s">
        <v>63</v>
      </c>
      <c r="C35" s="250">
        <f t="shared" si="2"/>
        <v>2</v>
      </c>
      <c r="D35" s="294">
        <v>0</v>
      </c>
      <c r="E35" s="362">
        <v>0</v>
      </c>
      <c r="F35" s="362">
        <v>0</v>
      </c>
      <c r="G35" s="363">
        <v>2</v>
      </c>
      <c r="H35" s="1131"/>
      <c r="I35" s="368"/>
      <c r="J35" s="368"/>
      <c r="K35" s="368"/>
      <c r="L35" s="368"/>
      <c r="M35" s="368"/>
      <c r="N35" s="364">
        <v>2</v>
      </c>
      <c r="O35" s="364">
        <v>0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254" t="s">
        <v>64</v>
      </c>
      <c r="C36" s="84">
        <f t="shared" si="2"/>
        <v>0</v>
      </c>
      <c r="D36" s="1255">
        <v>0</v>
      </c>
      <c r="E36" s="1256">
        <v>0</v>
      </c>
      <c r="F36" s="1256">
        <v>0</v>
      </c>
      <c r="G36" s="1257">
        <v>0</v>
      </c>
      <c r="H36" s="375"/>
      <c r="I36" s="86"/>
      <c r="J36" s="86"/>
      <c r="K36" s="86"/>
      <c r="L36" s="86"/>
      <c r="M36" s="86"/>
      <c r="N36" s="1259">
        <v>0</v>
      </c>
      <c r="O36" s="1259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591" t="s">
        <v>65</v>
      </c>
      <c r="B37" s="2592"/>
      <c r="C37" s="1260">
        <f t="shared" si="2"/>
        <v>11</v>
      </c>
      <c r="D37" s="89">
        <v>0</v>
      </c>
      <c r="E37" s="90">
        <v>0</v>
      </c>
      <c r="F37" s="90">
        <v>0</v>
      </c>
      <c r="G37" s="91">
        <v>11</v>
      </c>
      <c r="H37" s="375"/>
      <c r="I37" s="86"/>
      <c r="J37" s="86"/>
      <c r="K37" s="86"/>
      <c r="L37" s="86"/>
      <c r="M37" s="86"/>
      <c r="N37" s="1261">
        <v>5</v>
      </c>
      <c r="O37" s="1261">
        <v>6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262" t="s">
        <v>66</v>
      </c>
      <c r="B38" s="1263"/>
    </row>
    <row r="39" spans="1:65" ht="30" customHeight="1" x14ac:dyDescent="0.25">
      <c r="A39" s="1249" t="s">
        <v>67</v>
      </c>
      <c r="B39" s="1249" t="s">
        <v>68</v>
      </c>
    </row>
    <row r="40" spans="1:65" ht="15" customHeight="1" x14ac:dyDescent="0.25">
      <c r="A40" s="1127" t="s">
        <v>69</v>
      </c>
      <c r="B40" s="364">
        <v>263</v>
      </c>
    </row>
    <row r="41" spans="1:65" ht="15" customHeight="1" x14ac:dyDescent="0.25">
      <c r="A41" s="1127" t="s">
        <v>70</v>
      </c>
      <c r="B41" s="364">
        <v>715</v>
      </c>
    </row>
    <row r="42" spans="1:65" ht="15" customHeight="1" x14ac:dyDescent="0.25">
      <c r="A42" s="1127" t="s">
        <v>71</v>
      </c>
      <c r="B42" s="364">
        <v>1033</v>
      </c>
    </row>
    <row r="43" spans="1:65" ht="15" customHeight="1" x14ac:dyDescent="0.25">
      <c r="A43" s="1127" t="s">
        <v>72</v>
      </c>
      <c r="B43" s="364">
        <v>0</v>
      </c>
    </row>
    <row r="44" spans="1:65" ht="15" customHeight="1" x14ac:dyDescent="0.25">
      <c r="A44" s="1127" t="s">
        <v>73</v>
      </c>
      <c r="B44" s="364">
        <v>610</v>
      </c>
    </row>
    <row r="45" spans="1:65" ht="15" customHeight="1" x14ac:dyDescent="0.25">
      <c r="A45" s="1127" t="s">
        <v>74</v>
      </c>
      <c r="B45" s="364">
        <v>0</v>
      </c>
    </row>
    <row r="46" spans="1:65" ht="15" customHeight="1" x14ac:dyDescent="0.25">
      <c r="A46" s="1127" t="s">
        <v>75</v>
      </c>
      <c r="B46" s="364">
        <v>34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264" t="s">
        <v>77</v>
      </c>
      <c r="B48" s="1259">
        <v>0</v>
      </c>
    </row>
    <row r="49" spans="1:7" s="6" customFormat="1" ht="18" customHeight="1" x14ac:dyDescent="0.2">
      <c r="A49" s="1137" t="s">
        <v>78</v>
      </c>
      <c r="B49" s="64"/>
      <c r="C49" s="5"/>
      <c r="D49" s="1138"/>
      <c r="E49" s="1138"/>
    </row>
    <row r="50" spans="1:7" ht="31.5" x14ac:dyDescent="0.25">
      <c r="A50" s="1249" t="s">
        <v>33</v>
      </c>
      <c r="B50" s="1249" t="s">
        <v>34</v>
      </c>
      <c r="C50" s="1249" t="s">
        <v>79</v>
      </c>
      <c r="D50" s="1249" t="s">
        <v>80</v>
      </c>
      <c r="E50" s="1249" t="s">
        <v>81</v>
      </c>
    </row>
    <row r="51" spans="1:7" x14ac:dyDescent="0.25">
      <c r="A51" s="1127" t="s">
        <v>82</v>
      </c>
      <c r="B51" s="383">
        <f>SUM(C51:E51)</f>
        <v>1020</v>
      </c>
      <c r="C51" s="384">
        <v>900</v>
      </c>
      <c r="D51" s="384">
        <v>120</v>
      </c>
      <c r="E51" s="384"/>
    </row>
    <row r="52" spans="1:7" x14ac:dyDescent="0.25">
      <c r="A52" s="1127" t="s">
        <v>83</v>
      </c>
      <c r="B52" s="383">
        <f>SUM(C52:E52)</f>
        <v>907</v>
      </c>
      <c r="C52" s="384">
        <v>900</v>
      </c>
      <c r="D52" s="384">
        <v>7</v>
      </c>
      <c r="E52" s="384"/>
    </row>
    <row r="53" spans="1:7" x14ac:dyDescent="0.25">
      <c r="A53" s="1264" t="s">
        <v>84</v>
      </c>
      <c r="B53" s="1265">
        <f>SUM(C53:E53)</f>
        <v>113</v>
      </c>
      <c r="C53" s="1266">
        <v>0</v>
      </c>
      <c r="D53" s="1266">
        <v>113</v>
      </c>
      <c r="E53" s="1266"/>
    </row>
    <row r="54" spans="1:7" ht="18" customHeight="1" x14ac:dyDescent="0.25">
      <c r="A54" s="1139" t="s">
        <v>85</v>
      </c>
      <c r="B54" s="101"/>
    </row>
    <row r="55" spans="1:7" s="6" customFormat="1" ht="18" customHeight="1" x14ac:dyDescent="0.2">
      <c r="A55" s="1139" t="s">
        <v>86</v>
      </c>
      <c r="B55" s="102"/>
      <c r="C55" s="103"/>
      <c r="D55" s="103"/>
      <c r="E55" s="1267"/>
      <c r="F55" s="1267"/>
    </row>
    <row r="56" spans="1:7" ht="31.5" x14ac:dyDescent="0.25">
      <c r="A56" s="1268" t="s">
        <v>87</v>
      </c>
      <c r="B56" s="1268" t="s">
        <v>34</v>
      </c>
      <c r="C56" s="1269" t="s">
        <v>88</v>
      </c>
      <c r="D56" s="1270" t="s">
        <v>89</v>
      </c>
      <c r="E56" s="1247" t="s">
        <v>90</v>
      </c>
      <c r="F56" s="1248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141"/>
    </row>
    <row r="58" spans="1:7" x14ac:dyDescent="0.25">
      <c r="A58" s="1271" t="s">
        <v>92</v>
      </c>
      <c r="B58" s="1272">
        <f>SUM(C58:E58)</f>
        <v>0</v>
      </c>
      <c r="C58" s="1273"/>
      <c r="D58" s="1274"/>
      <c r="E58" s="1275"/>
      <c r="F58" s="1141"/>
    </row>
    <row r="59" spans="1:7" x14ac:dyDescent="0.25">
      <c r="A59" s="111" t="s">
        <v>93</v>
      </c>
      <c r="B59" s="112">
        <f>SUM(C59:E59)</f>
        <v>0</v>
      </c>
      <c r="C59" s="1276"/>
      <c r="D59" s="1277"/>
      <c r="E59" s="1278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598" t="s">
        <v>95</v>
      </c>
      <c r="B61" s="2599" t="s">
        <v>96</v>
      </c>
      <c r="C61" s="2599"/>
      <c r="D61" s="2600"/>
      <c r="E61" s="2542" t="s">
        <v>97</v>
      </c>
      <c r="F61" s="2593" t="s">
        <v>98</v>
      </c>
      <c r="G61" s="2593" t="s">
        <v>99</v>
      </c>
    </row>
    <row r="62" spans="1:7" ht="29.25" customHeight="1" x14ac:dyDescent="0.25">
      <c r="A62" s="2598"/>
      <c r="B62" s="114" t="s">
        <v>100</v>
      </c>
      <c r="C62" s="115" t="s">
        <v>60</v>
      </c>
      <c r="D62" s="116" t="s">
        <v>61</v>
      </c>
      <c r="E62" s="2252"/>
      <c r="F62" s="2593"/>
      <c r="G62" s="259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279" t="s">
        <v>102</v>
      </c>
      <c r="B64" s="1280">
        <f t="shared" ref="B64:B68" si="6">SUM(C64:D64)</f>
        <v>0</v>
      </c>
      <c r="C64" s="1281"/>
      <c r="D64" s="1282"/>
      <c r="E64" s="1283"/>
      <c r="F64" s="1284"/>
      <c r="G64" s="1285"/>
    </row>
    <row r="65" spans="1:46" x14ac:dyDescent="0.25">
      <c r="A65" s="1279" t="s">
        <v>103</v>
      </c>
      <c r="B65" s="1280">
        <f>SUM(C65:D65)</f>
        <v>0</v>
      </c>
      <c r="C65" s="1281"/>
      <c r="D65" s="1282"/>
      <c r="E65" s="1283"/>
      <c r="F65" s="1284"/>
      <c r="G65" s="1285"/>
    </row>
    <row r="66" spans="1:46" x14ac:dyDescent="0.25">
      <c r="A66" s="1279" t="s">
        <v>104</v>
      </c>
      <c r="B66" s="1280">
        <f t="shared" si="6"/>
        <v>0</v>
      </c>
      <c r="C66" s="1281"/>
      <c r="D66" s="1282"/>
      <c r="E66" s="1283"/>
      <c r="F66" s="1284"/>
      <c r="G66" s="1285"/>
    </row>
    <row r="67" spans="1:46" x14ac:dyDescent="0.25">
      <c r="A67" s="1279" t="s">
        <v>105</v>
      </c>
      <c r="B67" s="1280">
        <f t="shared" si="6"/>
        <v>0</v>
      </c>
      <c r="C67" s="1281"/>
      <c r="D67" s="1282"/>
      <c r="E67" s="1283"/>
      <c r="F67" s="1284"/>
      <c r="G67" s="1285"/>
    </row>
    <row r="68" spans="1:46" x14ac:dyDescent="0.25">
      <c r="A68" s="1286" t="s">
        <v>106</v>
      </c>
      <c r="B68" s="1287">
        <f t="shared" si="6"/>
        <v>0</v>
      </c>
      <c r="C68" s="1288"/>
      <c r="D68" s="610"/>
      <c r="E68" s="611"/>
      <c r="F68" s="1289"/>
      <c r="G68" s="613"/>
    </row>
    <row r="69" spans="1:46" x14ac:dyDescent="0.25">
      <c r="A69" s="1290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291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947"/>
      <c r="I72" s="268"/>
      <c r="AT72" s="6"/>
    </row>
    <row r="73" spans="1:46" x14ac:dyDescent="0.25">
      <c r="A73" s="1279" t="s">
        <v>114</v>
      </c>
      <c r="B73" s="1281"/>
      <c r="C73" s="1292"/>
      <c r="D73" s="1293"/>
      <c r="E73" s="1293"/>
      <c r="F73" s="1293"/>
      <c r="G73" s="1294"/>
      <c r="H73" s="947"/>
      <c r="I73" s="1295"/>
    </row>
    <row r="74" spans="1:46" x14ac:dyDescent="0.25">
      <c r="A74" s="1279" t="s">
        <v>115</v>
      </c>
      <c r="B74" s="1281"/>
      <c r="C74" s="1292"/>
      <c r="D74" s="1293"/>
      <c r="E74" s="1293"/>
      <c r="F74" s="1293"/>
      <c r="G74" s="1294"/>
      <c r="H74" s="947"/>
      <c r="I74" s="1295"/>
    </row>
    <row r="75" spans="1:46" x14ac:dyDescent="0.25">
      <c r="A75" s="1279" t="s">
        <v>116</v>
      </c>
      <c r="B75" s="1281"/>
      <c r="C75" s="1292"/>
      <c r="D75" s="1293"/>
      <c r="E75" s="1293"/>
      <c r="F75" s="1293"/>
      <c r="G75" s="1294"/>
      <c r="H75" s="947"/>
      <c r="I75" s="1295"/>
    </row>
    <row r="76" spans="1:46" x14ac:dyDescent="0.25">
      <c r="A76" s="1286" t="s">
        <v>117</v>
      </c>
      <c r="B76" s="1288"/>
      <c r="C76" s="1296"/>
      <c r="D76" s="1297"/>
      <c r="E76" s="1297"/>
      <c r="F76" s="1297"/>
      <c r="G76" s="1298"/>
      <c r="H76" s="599"/>
      <c r="I76" s="1299"/>
    </row>
    <row r="77" spans="1:46" s="6" customFormat="1" ht="18" customHeight="1" x14ac:dyDescent="0.2">
      <c r="A77" s="2594" t="s">
        <v>118</v>
      </c>
      <c r="B77" s="2595"/>
      <c r="C77" s="2595"/>
      <c r="D77" s="2256"/>
      <c r="E77" s="2545"/>
      <c r="F77" s="1300"/>
      <c r="G77" s="1300"/>
      <c r="H77" s="1300"/>
      <c r="I77" s="1300"/>
    </row>
    <row r="78" spans="1:46" s="6" customFormat="1" ht="18" customHeight="1" x14ac:dyDescent="0.2">
      <c r="A78" s="2227" t="s">
        <v>119</v>
      </c>
      <c r="B78" s="2596" t="s">
        <v>120</v>
      </c>
      <c r="C78" s="2227" t="s">
        <v>34</v>
      </c>
      <c r="D78" s="2597" t="s">
        <v>47</v>
      </c>
      <c r="E78" s="2597"/>
      <c r="F78" s="2597"/>
      <c r="G78" s="2597"/>
      <c r="H78" s="2597"/>
      <c r="I78" s="2597"/>
    </row>
    <row r="79" spans="1:46" ht="24.75" customHeight="1" x14ac:dyDescent="0.25">
      <c r="A79" s="2229"/>
      <c r="B79" s="2596"/>
      <c r="C79" s="2229"/>
      <c r="D79" s="1301" t="s">
        <v>121</v>
      </c>
      <c r="E79" s="979" t="s">
        <v>122</v>
      </c>
      <c r="F79" s="980" t="s">
        <v>123</v>
      </c>
      <c r="G79" s="980" t="s">
        <v>124</v>
      </c>
      <c r="H79" s="980" t="s">
        <v>125</v>
      </c>
      <c r="I79" s="1302" t="s">
        <v>51</v>
      </c>
    </row>
    <row r="80" spans="1:46" x14ac:dyDescent="0.25">
      <c r="A80" s="2601" t="s">
        <v>126</v>
      </c>
      <c r="B80" s="2602"/>
      <c r="C80" s="1303">
        <f>SUM(D80:I80)</f>
        <v>136</v>
      </c>
      <c r="D80" s="1304">
        <v>24</v>
      </c>
      <c r="E80" s="984">
        <v>11</v>
      </c>
      <c r="F80" s="984">
        <v>29</v>
      </c>
      <c r="G80" s="984">
        <v>18</v>
      </c>
      <c r="H80" s="984">
        <v>26</v>
      </c>
      <c r="I80" s="1305">
        <v>28</v>
      </c>
    </row>
    <row r="81" spans="1:55" ht="24.95" customHeight="1" x14ac:dyDescent="0.25">
      <c r="A81" s="2553" t="s">
        <v>127</v>
      </c>
      <c r="B81" s="269" t="s">
        <v>128</v>
      </c>
      <c r="C81" s="270">
        <f>SUM(D81:I81)</f>
        <v>103</v>
      </c>
      <c r="D81" s="294">
        <v>58</v>
      </c>
      <c r="E81" s="362">
        <v>23</v>
      </c>
      <c r="F81" s="362">
        <v>22</v>
      </c>
      <c r="G81" s="362"/>
      <c r="H81" s="362"/>
      <c r="I81" s="1062"/>
    </row>
    <row r="82" spans="1:55" ht="24.95" customHeight="1" x14ac:dyDescent="0.25">
      <c r="A82" s="2266"/>
      <c r="B82" s="147" t="s">
        <v>129</v>
      </c>
      <c r="C82" s="148">
        <f>SUM(D82:I82)</f>
        <v>101</v>
      </c>
      <c r="D82" s="149">
        <v>51</v>
      </c>
      <c r="E82" s="150">
        <v>33</v>
      </c>
      <c r="F82" s="150">
        <v>17</v>
      </c>
      <c r="G82" s="150"/>
      <c r="H82" s="150"/>
      <c r="I82" s="151"/>
    </row>
    <row r="83" spans="1:55" ht="24.95" customHeight="1" x14ac:dyDescent="0.25">
      <c r="A83" s="2553" t="s">
        <v>130</v>
      </c>
      <c r="B83" s="269" t="s">
        <v>128</v>
      </c>
      <c r="C83" s="270">
        <f>SUM(D83:I83)</f>
        <v>137</v>
      </c>
      <c r="D83" s="271">
        <v>68</v>
      </c>
      <c r="E83" s="272">
        <v>41</v>
      </c>
      <c r="F83" s="272">
        <v>28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127</v>
      </c>
      <c r="D84" s="1306">
        <v>72</v>
      </c>
      <c r="E84" s="1307">
        <v>48</v>
      </c>
      <c r="F84" s="1307">
        <v>7</v>
      </c>
      <c r="G84" s="1307"/>
      <c r="H84" s="1307"/>
      <c r="I84" s="636"/>
    </row>
    <row r="85" spans="1:55" s="6" customFormat="1" ht="18" customHeight="1" x14ac:dyDescent="0.2">
      <c r="A85" s="943" t="s">
        <v>131</v>
      </c>
      <c r="B85" s="940"/>
      <c r="C85" s="940"/>
      <c r="D85" s="1308"/>
      <c r="E85" s="1308"/>
      <c r="F85" s="1308"/>
      <c r="G85" s="1308"/>
      <c r="H85" s="1309"/>
      <c r="I85" s="1309"/>
    </row>
    <row r="86" spans="1:55" ht="15" customHeight="1" x14ac:dyDescent="0.25">
      <c r="A86" s="2526" t="s">
        <v>132</v>
      </c>
      <c r="B86" s="2541" t="s">
        <v>133</v>
      </c>
      <c r="C86" s="2526"/>
      <c r="D86" s="2541" t="s">
        <v>134</v>
      </c>
      <c r="E86" s="2526"/>
      <c r="F86" s="2580" t="s">
        <v>135</v>
      </c>
      <c r="G86" s="2581"/>
      <c r="H86" s="2581"/>
      <c r="I86" s="2603"/>
      <c r="J86" s="2580" t="s">
        <v>136</v>
      </c>
      <c r="K86" s="2581"/>
      <c r="L86" s="2581"/>
      <c r="M86" s="2603"/>
      <c r="N86" s="2580" t="s">
        <v>137</v>
      </c>
      <c r="O86" s="2581"/>
      <c r="P86" s="2581"/>
      <c r="Q86" s="2603"/>
    </row>
    <row r="87" spans="1:55" ht="15" customHeight="1" x14ac:dyDescent="0.25">
      <c r="A87" s="2267"/>
      <c r="B87" s="2250"/>
      <c r="C87" s="2230"/>
      <c r="D87" s="2250"/>
      <c r="E87" s="2230"/>
      <c r="F87" s="2580" t="s">
        <v>138</v>
      </c>
      <c r="G87" s="2603"/>
      <c r="H87" s="2580" t="s">
        <v>139</v>
      </c>
      <c r="I87" s="2603"/>
      <c r="J87" s="2580" t="s">
        <v>138</v>
      </c>
      <c r="K87" s="2603"/>
      <c r="L87" s="2580" t="s">
        <v>139</v>
      </c>
      <c r="M87" s="2603"/>
      <c r="N87" s="2580" t="s">
        <v>138</v>
      </c>
      <c r="O87" s="2603"/>
      <c r="P87" s="2580" t="s">
        <v>139</v>
      </c>
      <c r="Q87" s="2603"/>
    </row>
    <row r="88" spans="1:55" ht="27.75" customHeight="1" x14ac:dyDescent="0.25">
      <c r="A88" s="2230"/>
      <c r="B88" s="1269" t="s">
        <v>50</v>
      </c>
      <c r="C88" s="1245" t="s">
        <v>140</v>
      </c>
      <c r="D88" s="1269" t="s">
        <v>50</v>
      </c>
      <c r="E88" s="1245" t="s">
        <v>140</v>
      </c>
      <c r="F88" s="1269" t="s">
        <v>50</v>
      </c>
      <c r="G88" s="1245" t="s">
        <v>140</v>
      </c>
      <c r="H88" s="1269" t="s">
        <v>50</v>
      </c>
      <c r="I88" s="992" t="s">
        <v>140</v>
      </c>
      <c r="J88" s="1269" t="s">
        <v>50</v>
      </c>
      <c r="K88" s="1245" t="s">
        <v>140</v>
      </c>
      <c r="L88" s="1269" t="s">
        <v>50</v>
      </c>
      <c r="M88" s="992" t="s">
        <v>140</v>
      </c>
      <c r="N88" s="1269" t="s">
        <v>50</v>
      </c>
      <c r="O88" s="1245" t="s">
        <v>140</v>
      </c>
      <c r="P88" s="1269" t="s">
        <v>50</v>
      </c>
      <c r="Q88" s="992" t="s">
        <v>140</v>
      </c>
    </row>
    <row r="89" spans="1:55" x14ac:dyDescent="0.25">
      <c r="A89" s="274" t="s">
        <v>141</v>
      </c>
      <c r="B89" s="294"/>
      <c r="C89" s="1062">
        <v>3</v>
      </c>
      <c r="D89" s="294">
        <v>64</v>
      </c>
      <c r="E89" s="1062">
        <v>164</v>
      </c>
      <c r="F89" s="295">
        <v>42</v>
      </c>
      <c r="G89" s="947">
        <v>115</v>
      </c>
      <c r="H89" s="295">
        <v>1</v>
      </c>
      <c r="I89" s="947">
        <v>3</v>
      </c>
      <c r="J89" s="295">
        <v>23</v>
      </c>
      <c r="K89" s="947">
        <v>53</v>
      </c>
      <c r="L89" s="295"/>
      <c r="M89" s="947">
        <v>1</v>
      </c>
      <c r="N89" s="295"/>
      <c r="O89" s="947"/>
      <c r="P89" s="295"/>
      <c r="Q89" s="947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310" t="s">
        <v>142</v>
      </c>
      <c r="B90" s="1311"/>
      <c r="C90" s="1312"/>
      <c r="D90" s="1311"/>
      <c r="E90" s="1312"/>
      <c r="F90" s="1313"/>
      <c r="G90" s="1314"/>
      <c r="H90" s="1313"/>
      <c r="I90" s="1314"/>
      <c r="J90" s="1313"/>
      <c r="K90" s="1314"/>
      <c r="L90" s="1313"/>
      <c r="M90" s="1314"/>
      <c r="N90" s="1313"/>
      <c r="O90" s="1314"/>
      <c r="P90" s="1313"/>
      <c r="Q90" s="1314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310" t="s">
        <v>143</v>
      </c>
      <c r="B91" s="1311"/>
      <c r="C91" s="1312"/>
      <c r="D91" s="1311"/>
      <c r="E91" s="1312">
        <v>4</v>
      </c>
      <c r="F91" s="1313"/>
      <c r="G91" s="1314">
        <v>4</v>
      </c>
      <c r="H91" s="1313"/>
      <c r="I91" s="1314"/>
      <c r="J91" s="1313"/>
      <c r="K91" s="1314"/>
      <c r="L91" s="1313"/>
      <c r="M91" s="1314"/>
      <c r="N91" s="1313"/>
      <c r="O91" s="1314"/>
      <c r="P91" s="1313"/>
      <c r="Q91" s="1314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310" t="s">
        <v>144</v>
      </c>
      <c r="B92" s="1311"/>
      <c r="C92" s="1312"/>
      <c r="D92" s="1311"/>
      <c r="E92" s="1312"/>
      <c r="F92" s="1313"/>
      <c r="G92" s="1314"/>
      <c r="H92" s="1313"/>
      <c r="I92" s="1314"/>
      <c r="J92" s="1313"/>
      <c r="K92" s="1314"/>
      <c r="L92" s="1313"/>
      <c r="M92" s="1314"/>
      <c r="N92" s="1313"/>
      <c r="O92" s="1314"/>
      <c r="P92" s="1313"/>
      <c r="Q92" s="1314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310" t="s">
        <v>145</v>
      </c>
      <c r="B93" s="1311">
        <v>2</v>
      </c>
      <c r="C93" s="1312">
        <v>2</v>
      </c>
      <c r="D93" s="1311">
        <v>10</v>
      </c>
      <c r="E93" s="1312">
        <v>95</v>
      </c>
      <c r="F93" s="1313">
        <v>15</v>
      </c>
      <c r="G93" s="1314">
        <v>76</v>
      </c>
      <c r="H93" s="1313">
        <v>5</v>
      </c>
      <c r="I93" s="1314">
        <v>2</v>
      </c>
      <c r="J93" s="1313"/>
      <c r="K93" s="1314">
        <v>22</v>
      </c>
      <c r="L93" s="1313"/>
      <c r="M93" s="1314">
        <v>1</v>
      </c>
      <c r="N93" s="1313"/>
      <c r="O93" s="1314"/>
      <c r="P93" s="1313"/>
      <c r="Q93" s="1314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310" t="s">
        <v>146</v>
      </c>
      <c r="B94" s="1311"/>
      <c r="C94" s="1312"/>
      <c r="D94" s="1311"/>
      <c r="E94" s="1312"/>
      <c r="F94" s="1313"/>
      <c r="G94" s="1314"/>
      <c r="H94" s="1313"/>
      <c r="I94" s="1314"/>
      <c r="J94" s="1313"/>
      <c r="K94" s="1314"/>
      <c r="L94" s="1313"/>
      <c r="M94" s="1314"/>
      <c r="N94" s="1313"/>
      <c r="O94" s="1314"/>
      <c r="P94" s="1313"/>
      <c r="Q94" s="1314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310" t="s">
        <v>147</v>
      </c>
      <c r="B95" s="1311"/>
      <c r="C95" s="1312"/>
      <c r="D95" s="1311">
        <v>12</v>
      </c>
      <c r="E95" s="1312">
        <v>3</v>
      </c>
      <c r="F95" s="1313"/>
      <c r="G95" s="1314"/>
      <c r="H95" s="1313"/>
      <c r="I95" s="1314"/>
      <c r="J95" s="1313">
        <v>2</v>
      </c>
      <c r="K95" s="1314"/>
      <c r="L95" s="1313"/>
      <c r="M95" s="1314"/>
      <c r="N95" s="1313">
        <v>10</v>
      </c>
      <c r="O95" s="1314">
        <v>3</v>
      </c>
      <c r="P95" s="1313"/>
      <c r="Q95" s="1314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310" t="s">
        <v>148</v>
      </c>
      <c r="B96" s="1311"/>
      <c r="C96" s="1312"/>
      <c r="D96" s="1311"/>
      <c r="E96" s="1312">
        <v>236</v>
      </c>
      <c r="F96" s="1313"/>
      <c r="G96" s="1314">
        <v>51</v>
      </c>
      <c r="H96" s="1313"/>
      <c r="I96" s="1314">
        <v>6</v>
      </c>
      <c r="J96" s="1313"/>
      <c r="K96" s="1314">
        <v>18</v>
      </c>
      <c r="L96" s="1313"/>
      <c r="M96" s="1314"/>
      <c r="N96" s="1313"/>
      <c r="O96" s="1314">
        <v>177</v>
      </c>
      <c r="P96" s="1313"/>
      <c r="Q96" s="1314">
        <v>4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310" t="s">
        <v>149</v>
      </c>
      <c r="B97" s="1311"/>
      <c r="C97" s="1312">
        <v>1</v>
      </c>
      <c r="D97" s="1311"/>
      <c r="E97" s="1312">
        <v>89</v>
      </c>
      <c r="F97" s="1313"/>
      <c r="G97" s="1314">
        <v>51</v>
      </c>
      <c r="H97" s="1313"/>
      <c r="I97" s="1314">
        <v>6</v>
      </c>
      <c r="J97" s="1313"/>
      <c r="K97" s="1314">
        <v>44</v>
      </c>
      <c r="L97" s="1313"/>
      <c r="M97" s="1314">
        <v>1</v>
      </c>
      <c r="N97" s="1313"/>
      <c r="O97" s="1314">
        <v>1</v>
      </c>
      <c r="P97" s="1313"/>
      <c r="Q97" s="1314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310" t="s">
        <v>150</v>
      </c>
      <c r="B98" s="1311"/>
      <c r="C98" s="1312"/>
      <c r="D98" s="1311"/>
      <c r="E98" s="1312"/>
      <c r="F98" s="1313"/>
      <c r="G98" s="1314"/>
      <c r="H98" s="1313"/>
      <c r="I98" s="1314"/>
      <c r="J98" s="1313"/>
      <c r="K98" s="1314"/>
      <c r="L98" s="1313"/>
      <c r="M98" s="1314"/>
      <c r="N98" s="1313"/>
      <c r="O98" s="1314"/>
      <c r="P98" s="1313"/>
      <c r="Q98" s="1314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310" t="s">
        <v>151</v>
      </c>
      <c r="B99" s="1311"/>
      <c r="C99" s="1312">
        <v>2</v>
      </c>
      <c r="D99" s="1311"/>
      <c r="E99" s="1312">
        <v>11</v>
      </c>
      <c r="F99" s="1313"/>
      <c r="G99" s="1314">
        <v>4</v>
      </c>
      <c r="H99" s="1313"/>
      <c r="I99" s="1314"/>
      <c r="J99" s="1313"/>
      <c r="K99" s="1314">
        <v>5</v>
      </c>
      <c r="L99" s="1313"/>
      <c r="M99" s="1314"/>
      <c r="N99" s="1313"/>
      <c r="O99" s="1314">
        <v>2</v>
      </c>
      <c r="P99" s="1313"/>
      <c r="Q99" s="1314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310" t="s">
        <v>152</v>
      </c>
      <c r="B100" s="1311"/>
      <c r="C100" s="1312">
        <v>8</v>
      </c>
      <c r="D100" s="1311"/>
      <c r="E100" s="1312">
        <v>7</v>
      </c>
      <c r="F100" s="1313"/>
      <c r="G100" s="1314">
        <v>2</v>
      </c>
      <c r="H100" s="1313"/>
      <c r="I100" s="1314"/>
      <c r="J100" s="1313"/>
      <c r="K100" s="1314"/>
      <c r="L100" s="1313"/>
      <c r="M100" s="1314"/>
      <c r="N100" s="1313"/>
      <c r="O100" s="1314">
        <v>5</v>
      </c>
      <c r="P100" s="1313"/>
      <c r="Q100" s="1314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310" t="s">
        <v>153</v>
      </c>
      <c r="B101" s="1311"/>
      <c r="C101" s="1312"/>
      <c r="D101" s="1311"/>
      <c r="E101" s="1312"/>
      <c r="F101" s="1313"/>
      <c r="G101" s="1314"/>
      <c r="H101" s="1313"/>
      <c r="I101" s="1314"/>
      <c r="J101" s="1313"/>
      <c r="K101" s="1314"/>
      <c r="L101" s="1313"/>
      <c r="M101" s="1314"/>
      <c r="N101" s="1313"/>
      <c r="O101" s="1314"/>
      <c r="P101" s="1313"/>
      <c r="Q101" s="1314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315" t="s">
        <v>34</v>
      </c>
      <c r="B102" s="1316">
        <f t="shared" ref="B102:I102" si="11">SUM(B89:B101)</f>
        <v>2</v>
      </c>
      <c r="C102" s="1317">
        <f t="shared" si="11"/>
        <v>16</v>
      </c>
      <c r="D102" s="1316">
        <f t="shared" si="11"/>
        <v>86</v>
      </c>
      <c r="E102" s="1317">
        <f t="shared" si="11"/>
        <v>609</v>
      </c>
      <c r="F102" s="1316">
        <f t="shared" si="11"/>
        <v>57</v>
      </c>
      <c r="G102" s="1317">
        <f t="shared" si="11"/>
        <v>303</v>
      </c>
      <c r="H102" s="1316">
        <f t="shared" si="11"/>
        <v>6</v>
      </c>
      <c r="I102" s="1318">
        <f t="shared" si="11"/>
        <v>17</v>
      </c>
      <c r="J102" s="1316">
        <f>SUM(J89:J101)</f>
        <v>25</v>
      </c>
      <c r="K102" s="1317">
        <f t="shared" ref="K102:M102" si="12">SUM(K89:K101)</f>
        <v>142</v>
      </c>
      <c r="L102" s="1316">
        <f t="shared" si="12"/>
        <v>0</v>
      </c>
      <c r="M102" s="1318">
        <f t="shared" si="12"/>
        <v>3</v>
      </c>
      <c r="N102" s="1316">
        <f>SUM(N89:N101)</f>
        <v>10</v>
      </c>
      <c r="O102" s="1317">
        <f t="shared" ref="O102:Q102" si="13">SUM(O89:O101)</f>
        <v>188</v>
      </c>
      <c r="P102" s="1316">
        <f t="shared" si="13"/>
        <v>0</v>
      </c>
      <c r="Q102" s="1318">
        <f t="shared" si="13"/>
        <v>4</v>
      </c>
    </row>
    <row r="103" spans="1:55" s="6" customFormat="1" ht="18" customHeight="1" x14ac:dyDescent="0.2">
      <c r="A103" s="2604" t="s">
        <v>154</v>
      </c>
      <c r="B103" s="2604"/>
      <c r="C103" s="2604"/>
      <c r="D103" s="2604"/>
      <c r="E103" s="2604"/>
      <c r="F103" s="2604"/>
      <c r="G103" s="2604"/>
    </row>
    <row r="104" spans="1:55" x14ac:dyDescent="0.25">
      <c r="A104" s="2556" t="s">
        <v>155</v>
      </c>
      <c r="B104" s="2580" t="s">
        <v>156</v>
      </c>
      <c r="C104" s="2581"/>
      <c r="D104" s="2581"/>
      <c r="E104" s="2581"/>
      <c r="F104" s="2581"/>
      <c r="G104" s="2603"/>
    </row>
    <row r="105" spans="1:55" x14ac:dyDescent="0.25">
      <c r="A105" s="2271"/>
      <c r="B105" s="1268" t="s">
        <v>157</v>
      </c>
      <c r="C105" s="1269" t="s">
        <v>50</v>
      </c>
      <c r="D105" s="1246" t="s">
        <v>140</v>
      </c>
      <c r="E105" s="1270" t="s">
        <v>20</v>
      </c>
      <c r="F105" s="992" t="s">
        <v>21</v>
      </c>
      <c r="G105" s="992" t="s">
        <v>22</v>
      </c>
    </row>
    <row r="106" spans="1:55" x14ac:dyDescent="0.25">
      <c r="A106" s="274" t="s">
        <v>158</v>
      </c>
      <c r="B106" s="250">
        <f t="shared" ref="B106:B113" si="14">SUM(C106+D106)</f>
        <v>12</v>
      </c>
      <c r="C106" s="295">
        <v>2</v>
      </c>
      <c r="D106" s="1066">
        <v>10</v>
      </c>
      <c r="E106" s="1067">
        <v>12</v>
      </c>
      <c r="F106" s="296"/>
      <c r="G106" s="296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319" t="s">
        <v>159</v>
      </c>
      <c r="B107" s="1320">
        <f t="shared" si="14"/>
        <v>6</v>
      </c>
      <c r="C107" s="491">
        <v>1</v>
      </c>
      <c r="D107" s="1321">
        <v>5</v>
      </c>
      <c r="E107" s="1322">
        <v>5</v>
      </c>
      <c r="F107" s="1323">
        <v>1</v>
      </c>
      <c r="G107" s="1323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1320">
        <f t="shared" si="14"/>
        <v>0</v>
      </c>
      <c r="C108" s="491"/>
      <c r="D108" s="1321"/>
      <c r="E108" s="1322"/>
      <c r="F108" s="1323"/>
      <c r="G108" s="1323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1320">
        <f t="shared" si="14"/>
        <v>3</v>
      </c>
      <c r="C109" s="491">
        <v>1</v>
      </c>
      <c r="D109" s="1321">
        <v>2</v>
      </c>
      <c r="E109" s="1322">
        <v>3</v>
      </c>
      <c r="F109" s="1323"/>
      <c r="G109" s="1323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1320">
        <f t="shared" si="14"/>
        <v>9</v>
      </c>
      <c r="C110" s="491">
        <v>2</v>
      </c>
      <c r="D110" s="1321">
        <v>7</v>
      </c>
      <c r="E110" s="1322">
        <v>8</v>
      </c>
      <c r="F110" s="1323">
        <v>1</v>
      </c>
      <c r="G110" s="1323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1320">
        <f t="shared" si="14"/>
        <v>0</v>
      </c>
      <c r="C111" s="491"/>
      <c r="D111" s="1321"/>
      <c r="E111" s="1322"/>
      <c r="F111" s="1323"/>
      <c r="G111" s="1323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319" t="s">
        <v>164</v>
      </c>
      <c r="B112" s="1320">
        <f t="shared" si="14"/>
        <v>0</v>
      </c>
      <c r="C112" s="491"/>
      <c r="D112" s="1321"/>
      <c r="E112" s="1322"/>
      <c r="F112" s="1323"/>
      <c r="G112" s="1323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1321"/>
      <c r="E113" s="1322"/>
      <c r="F113" s="1324"/>
      <c r="G113" s="1324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179" t="s">
        <v>34</v>
      </c>
      <c r="B114" s="1260">
        <f t="shared" ref="B114:G114" si="18">SUM(B106:B113)</f>
        <v>30</v>
      </c>
      <c r="C114" s="1325">
        <f t="shared" si="18"/>
        <v>6</v>
      </c>
      <c r="D114" s="1326">
        <f t="shared" si="18"/>
        <v>24</v>
      </c>
      <c r="E114" s="1327">
        <f t="shared" si="18"/>
        <v>28</v>
      </c>
      <c r="F114" s="1006">
        <f t="shared" si="18"/>
        <v>2</v>
      </c>
      <c r="G114" s="100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557" t="s">
        <v>49</v>
      </c>
      <c r="B116" s="2557" t="s">
        <v>167</v>
      </c>
      <c r="C116" s="2605" t="s">
        <v>47</v>
      </c>
      <c r="D116" s="2606"/>
      <c r="E116" s="2607"/>
      <c r="F116" s="2608" t="s">
        <v>168</v>
      </c>
      <c r="G116" s="2609"/>
    </row>
    <row r="117" spans="1:56" ht="21" x14ac:dyDescent="0.25">
      <c r="A117" s="2273"/>
      <c r="B117" s="2273"/>
      <c r="C117" s="1328" t="s">
        <v>169</v>
      </c>
      <c r="D117" s="1008" t="s">
        <v>170</v>
      </c>
      <c r="E117" s="1329" t="s">
        <v>171</v>
      </c>
      <c r="F117" s="1330" t="s">
        <v>172</v>
      </c>
      <c r="G117" s="1011" t="s">
        <v>173</v>
      </c>
    </row>
    <row r="118" spans="1:56" x14ac:dyDescent="0.25">
      <c r="A118" s="275" t="s">
        <v>174</v>
      </c>
      <c r="B118" s="276">
        <f>SUM(C118:E118)</f>
        <v>21</v>
      </c>
      <c r="C118" s="255">
        <v>1</v>
      </c>
      <c r="D118" s="277">
        <v>11</v>
      </c>
      <c r="E118" s="262">
        <v>9</v>
      </c>
      <c r="F118" s="278">
        <v>0</v>
      </c>
      <c r="G118" s="1331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183" t="s">
        <v>175</v>
      </c>
      <c r="B119" s="1184">
        <f>SUM(C119:E119)</f>
        <v>0</v>
      </c>
      <c r="C119" s="1276"/>
      <c r="D119" s="1332"/>
      <c r="E119" s="611"/>
      <c r="F119" s="1333"/>
      <c r="G119" s="1334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115" t="s">
        <v>132</v>
      </c>
      <c r="B121" s="1335" t="s">
        <v>6</v>
      </c>
      <c r="C121" s="1336" t="s">
        <v>177</v>
      </c>
      <c r="D121" s="1018" t="s">
        <v>178</v>
      </c>
      <c r="E121" s="1019" t="s">
        <v>179</v>
      </c>
      <c r="F121" s="1336" t="s">
        <v>180</v>
      </c>
      <c r="G121" s="1018" t="s">
        <v>181</v>
      </c>
      <c r="H121" s="1019" t="s">
        <v>182</v>
      </c>
      <c r="I121" s="199"/>
    </row>
    <row r="122" spans="1:56" x14ac:dyDescent="0.25">
      <c r="A122" s="1249" t="s">
        <v>34</v>
      </c>
      <c r="B122" s="1337">
        <f>SUM(B123:B124)</f>
        <v>1</v>
      </c>
      <c r="C122" s="1338">
        <f t="shared" ref="C122:H122" si="19">SUM(C123:C124)</f>
        <v>91</v>
      </c>
      <c r="D122" s="1022">
        <f t="shared" si="19"/>
        <v>0</v>
      </c>
      <c r="E122" s="1023">
        <f t="shared" si="19"/>
        <v>0</v>
      </c>
      <c r="F122" s="1338">
        <f t="shared" si="19"/>
        <v>67</v>
      </c>
      <c r="G122" s="1022">
        <f>SUM(G123:G124)</f>
        <v>0</v>
      </c>
      <c r="H122" s="1023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91</v>
      </c>
      <c r="D123" s="282">
        <v>0</v>
      </c>
      <c r="E123" s="283">
        <v>0</v>
      </c>
      <c r="F123" s="281">
        <v>67</v>
      </c>
      <c r="G123" s="282">
        <v>0</v>
      </c>
      <c r="H123" s="283">
        <v>0</v>
      </c>
      <c r="I123" s="206"/>
    </row>
    <row r="124" spans="1:56" x14ac:dyDescent="0.25">
      <c r="A124" s="1191" t="s">
        <v>184</v>
      </c>
      <c r="B124" s="1192"/>
      <c r="C124" s="1193"/>
      <c r="D124" s="1339"/>
      <c r="E124" s="1340"/>
      <c r="F124" s="1193"/>
      <c r="G124" s="1339"/>
      <c r="H124" s="1341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124" t="s">
        <v>132</v>
      </c>
      <c r="B126" s="1342" t="s">
        <v>186</v>
      </c>
      <c r="C126" s="1343" t="s">
        <v>187</v>
      </c>
      <c r="D126" s="1342" t="s">
        <v>188</v>
      </c>
      <c r="E126" s="1343" t="s">
        <v>189</v>
      </c>
      <c r="F126" s="1342" t="s">
        <v>190</v>
      </c>
      <c r="G126" s="1343" t="s">
        <v>191</v>
      </c>
      <c r="H126" s="1342" t="s">
        <v>192</v>
      </c>
      <c r="I126" s="1344" t="s">
        <v>193</v>
      </c>
    </row>
    <row r="127" spans="1:56" x14ac:dyDescent="0.25">
      <c r="A127" s="274" t="s">
        <v>141</v>
      </c>
      <c r="B127" s="294"/>
      <c r="C127" s="1062"/>
      <c r="D127" s="295"/>
      <c r="E127" s="947"/>
      <c r="F127" s="295"/>
      <c r="G127" s="947"/>
      <c r="H127" s="295"/>
      <c r="I127" s="947"/>
    </row>
    <row r="128" spans="1:56" x14ac:dyDescent="0.25">
      <c r="A128" s="488" t="s">
        <v>143</v>
      </c>
      <c r="B128" s="489">
        <v>0</v>
      </c>
      <c r="C128" s="490">
        <v>36</v>
      </c>
      <c r="D128" s="491">
        <v>41</v>
      </c>
      <c r="E128" s="492">
        <v>5</v>
      </c>
      <c r="F128" s="491">
        <v>0</v>
      </c>
      <c r="G128" s="492">
        <v>0</v>
      </c>
      <c r="H128" s="491">
        <v>0</v>
      </c>
      <c r="I128" s="1345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947"/>
    </row>
    <row r="130" spans="1:10" x14ac:dyDescent="0.25">
      <c r="A130" s="488" t="s">
        <v>194</v>
      </c>
      <c r="B130" s="489">
        <v>0</v>
      </c>
      <c r="C130" s="490">
        <v>12</v>
      </c>
      <c r="D130" s="491">
        <v>12</v>
      </c>
      <c r="E130" s="492">
        <v>0</v>
      </c>
      <c r="F130" s="491">
        <v>0</v>
      </c>
      <c r="G130" s="492">
        <v>0</v>
      </c>
      <c r="H130" s="491">
        <v>0</v>
      </c>
      <c r="I130" s="947">
        <v>0</v>
      </c>
    </row>
    <row r="131" spans="1:10" x14ac:dyDescent="0.25">
      <c r="A131" s="488" t="s">
        <v>145</v>
      </c>
      <c r="B131" s="489"/>
      <c r="C131" s="490"/>
      <c r="D131" s="491"/>
      <c r="E131" s="492"/>
      <c r="F131" s="491"/>
      <c r="G131" s="492"/>
      <c r="H131" s="491"/>
      <c r="I131" s="947"/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947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947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947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947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947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947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1346" t="s">
        <v>34</v>
      </c>
      <c r="B139" s="1347">
        <f t="shared" ref="B139:I139" si="20">SUM(B127:B138)</f>
        <v>0</v>
      </c>
      <c r="C139" s="1348">
        <f t="shared" si="20"/>
        <v>48</v>
      </c>
      <c r="D139" s="1347">
        <f t="shared" si="20"/>
        <v>53</v>
      </c>
      <c r="E139" s="1348">
        <f t="shared" si="20"/>
        <v>5</v>
      </c>
      <c r="F139" s="1347">
        <f t="shared" si="20"/>
        <v>0</v>
      </c>
      <c r="G139" s="1348">
        <f t="shared" si="20"/>
        <v>0</v>
      </c>
      <c r="H139" s="1347">
        <f t="shared" si="20"/>
        <v>0</v>
      </c>
      <c r="I139" s="1348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596" t="s">
        <v>197</v>
      </c>
      <c r="B141" s="2603" t="s">
        <v>100</v>
      </c>
      <c r="C141" s="2612" t="s">
        <v>198</v>
      </c>
      <c r="D141" s="2612"/>
      <c r="E141" s="2612" t="s">
        <v>199</v>
      </c>
      <c r="F141" s="2613"/>
      <c r="G141" s="2614" t="s">
        <v>41</v>
      </c>
      <c r="H141" s="2593" t="s">
        <v>40</v>
      </c>
      <c r="I141" s="2610" t="s">
        <v>200</v>
      </c>
      <c r="J141" s="2611" t="s">
        <v>39</v>
      </c>
    </row>
    <row r="142" spans="1:10" x14ac:dyDescent="0.25">
      <c r="A142" s="2596"/>
      <c r="B142" s="2603"/>
      <c r="C142" s="1200" t="s">
        <v>201</v>
      </c>
      <c r="D142" s="221" t="s">
        <v>61</v>
      </c>
      <c r="E142" s="1200" t="s">
        <v>201</v>
      </c>
      <c r="F142" s="222" t="s">
        <v>61</v>
      </c>
      <c r="G142" s="2614"/>
      <c r="H142" s="2593"/>
      <c r="I142" s="2610"/>
      <c r="J142" s="2565"/>
    </row>
    <row r="143" spans="1:10" x14ac:dyDescent="0.25">
      <c r="A143" s="297" t="s">
        <v>202</v>
      </c>
      <c r="B143" s="224">
        <f>SUM(C143:F143)</f>
        <v>0</v>
      </c>
      <c r="C143" s="225"/>
      <c r="D143" s="226"/>
      <c r="E143" s="225"/>
      <c r="F143" s="227"/>
      <c r="G143" s="947"/>
      <c r="H143" s="298"/>
      <c r="I143" s="299"/>
      <c r="J143" s="1081"/>
    </row>
    <row r="144" spans="1:10" x14ac:dyDescent="0.25">
      <c r="A144" s="1349" t="s">
        <v>203</v>
      </c>
      <c r="B144" s="224">
        <f t="shared" ref="B144:B151" si="21">SUM(C144:F144)</f>
        <v>0</v>
      </c>
      <c r="C144" s="1350"/>
      <c r="D144" s="1351"/>
      <c r="E144" s="1350"/>
      <c r="F144" s="1321"/>
      <c r="G144" s="947"/>
      <c r="H144" s="1352"/>
      <c r="I144" s="1353"/>
      <c r="J144" s="947"/>
    </row>
    <row r="145" spans="1:10" x14ac:dyDescent="0.25">
      <c r="A145" s="1349" t="s">
        <v>204</v>
      </c>
      <c r="B145" s="224">
        <f t="shared" si="21"/>
        <v>0</v>
      </c>
      <c r="C145" s="1350"/>
      <c r="D145" s="1351"/>
      <c r="E145" s="1350"/>
      <c r="F145" s="1321"/>
      <c r="G145" s="947"/>
      <c r="H145" s="1352"/>
      <c r="I145" s="1354"/>
      <c r="J145" s="1081"/>
    </row>
    <row r="146" spans="1:10" x14ac:dyDescent="0.25">
      <c r="A146" s="1349" t="s">
        <v>205</v>
      </c>
      <c r="B146" s="224">
        <f t="shared" si="21"/>
        <v>0</v>
      </c>
      <c r="C146" s="1350"/>
      <c r="D146" s="1351"/>
      <c r="E146" s="1350"/>
      <c r="F146" s="1321"/>
      <c r="G146" s="947"/>
      <c r="H146" s="1352"/>
      <c r="I146" s="1354"/>
      <c r="J146" s="1081"/>
    </row>
    <row r="147" spans="1:10" x14ac:dyDescent="0.25">
      <c r="A147" s="1349" t="s">
        <v>206</v>
      </c>
      <c r="B147" s="224">
        <f t="shared" si="21"/>
        <v>0</v>
      </c>
      <c r="C147" s="1350"/>
      <c r="D147" s="1351"/>
      <c r="E147" s="1350"/>
      <c r="F147" s="1321"/>
      <c r="G147" s="947"/>
      <c r="H147" s="1352"/>
      <c r="I147" s="1354"/>
      <c r="J147" s="1081"/>
    </row>
    <row r="148" spans="1:10" x14ac:dyDescent="0.25">
      <c r="A148" s="1349" t="s">
        <v>207</v>
      </c>
      <c r="B148" s="224">
        <f t="shared" si="21"/>
        <v>0</v>
      </c>
      <c r="C148" s="1350"/>
      <c r="D148" s="1351"/>
      <c r="E148" s="1350"/>
      <c r="F148" s="1321"/>
      <c r="G148" s="947"/>
      <c r="H148" s="1352"/>
      <c r="I148" s="1354"/>
      <c r="J148" s="1081"/>
    </row>
    <row r="149" spans="1:10" x14ac:dyDescent="0.25">
      <c r="A149" s="1349" t="s">
        <v>208</v>
      </c>
      <c r="B149" s="224">
        <f t="shared" si="21"/>
        <v>0</v>
      </c>
      <c r="C149" s="1350"/>
      <c r="D149" s="1351"/>
      <c r="E149" s="1350"/>
      <c r="F149" s="1321"/>
      <c r="G149" s="947"/>
      <c r="H149" s="1352"/>
      <c r="I149" s="1354"/>
      <c r="J149" s="1081"/>
    </row>
    <row r="150" spans="1:10" x14ac:dyDescent="0.25">
      <c r="A150" s="1349" t="s">
        <v>209</v>
      </c>
      <c r="B150" s="224">
        <f t="shared" si="21"/>
        <v>0</v>
      </c>
      <c r="C150" s="1350"/>
      <c r="D150" s="1351"/>
      <c r="E150" s="1350"/>
      <c r="F150" s="1321"/>
      <c r="G150" s="947"/>
      <c r="H150" s="1355"/>
      <c r="I150" s="1354"/>
      <c r="J150" s="1081"/>
    </row>
    <row r="151" spans="1:10" x14ac:dyDescent="0.25">
      <c r="A151" s="1349" t="s">
        <v>210</v>
      </c>
      <c r="B151" s="224">
        <f t="shared" si="21"/>
        <v>0</v>
      </c>
      <c r="C151" s="1350"/>
      <c r="D151" s="1351"/>
      <c r="E151" s="1350"/>
      <c r="F151" s="1321"/>
      <c r="G151" s="947"/>
      <c r="H151" s="1355"/>
      <c r="I151" s="1354"/>
      <c r="J151" s="1081"/>
    </row>
    <row r="152" spans="1:10" x14ac:dyDescent="0.25">
      <c r="A152" s="1346" t="s">
        <v>34</v>
      </c>
      <c r="B152" s="1348">
        <f>SUM(B143:B151)</f>
        <v>0</v>
      </c>
      <c r="C152" s="1347">
        <f t="shared" ref="C152:H152" si="22">SUM(C143:C151)</f>
        <v>0</v>
      </c>
      <c r="D152" s="1348">
        <f t="shared" si="22"/>
        <v>0</v>
      </c>
      <c r="E152" s="1347">
        <f t="shared" si="22"/>
        <v>0</v>
      </c>
      <c r="F152" s="1356">
        <f t="shared" si="22"/>
        <v>0</v>
      </c>
      <c r="G152" s="1357">
        <f t="shared" si="22"/>
        <v>0</v>
      </c>
      <c r="H152" s="234">
        <f t="shared" si="22"/>
        <v>0</v>
      </c>
      <c r="I152" s="1358">
        <f>I144</f>
        <v>0</v>
      </c>
      <c r="J152" s="1348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19548.010000000002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13B722C5-17A0-49F5-8DDA-BB417F9CAEB1}">
      <formula1>0</formula1>
      <formula2>9.99999999999999E+35</formula2>
    </dataValidation>
    <dataValidation type="whole" allowBlank="1" showInputMessage="1" showErrorMessage="1" sqref="B72:I76 D80:I84 B89:Q101" xr:uid="{ACC1ADE3-376F-4D9D-99DA-80EC5776CC06}">
      <formula1>0</formula1>
      <formula2>9.99999999999999E+34</formula2>
    </dataValidation>
    <dataValidation type="whole" allowBlank="1" showInputMessage="1" showErrorMessage="1" sqref="B127:I138" xr:uid="{B5556BB6-B9D5-4341-8324-C9A99604BF3C}">
      <formula1>0</formula1>
      <formula2>9.99999999999999E+37</formula2>
    </dataValidation>
    <dataValidation allowBlank="1" showInputMessage="1" showErrorMessage="1" sqref="A70" xr:uid="{BD8E0F44-FC82-4F84-9219-F78CEA8978F9}"/>
    <dataValidation type="decimal" operator="greaterThanOrEqual" allowBlank="1" showInputMessage="1" showErrorMessage="1" sqref="AD14:AE17 AA14:AB17 H14:J17 L14:O17 Q14:T17 V14:Y17 C14:F17 B122 B123:H124" xr:uid="{38532D8D-0A16-4843-ADE5-733434B791A7}">
      <formula1>0</formula1>
    </dataValidation>
    <dataValidation allowBlank="1" showInputMessage="1" showErrorMessage="1" error="Valor no Permitido" sqref="A118 A115:A116 B115:B119 C115:E115" xr:uid="{9DA93FE7-64D0-4099-8F87-C08470E01375}"/>
    <dataValidation type="whole" allowBlank="1" showInputMessage="1" showErrorMessage="1" sqref="D102:Q102" xr:uid="{980385E5-F3DF-4496-9C2B-017E8B7D8E77}">
      <formula1>0</formula1>
      <formula2>10000000</formula2>
    </dataValidation>
    <dataValidation type="whole" allowBlank="1" showInputMessage="1" showErrorMessage="1" sqref="B56 C115:D115 A71:A76 E70:H70 B69:G71 C62:D62 A69 C60:D60 E61:F61 H72:I76" xr:uid="{EEC28D3F-D8A4-4AFC-87F0-1B5AF6D346EE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88DA3197-D96E-41EB-939D-2AE0F837F74D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O204"/>
  <sheetViews>
    <sheetView workbookViewId="0">
      <selection activeCell="D34" sqref="D34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",[8]NOMBRE!B2, " (",[8]NOMBRE!C2,[8]NOMBRE!D2,[8]NOMBRE!E2,[8]NOMBRE!F2,[8]NOMBRE!G2,")")</f>
        <v>COMUNA: LINARES (07401)</v>
      </c>
    </row>
    <row r="3" spans="1:31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31" x14ac:dyDescent="0.25">
      <c r="A4" s="1" t="str">
        <f>CONCATENATE("MES: ",[8]NOMBRE!B6, " (",[8]NOMBRE!C6,[8]NOMBRE!D6,")")</f>
        <v>MES: JULIO (07)</v>
      </c>
    </row>
    <row r="5" spans="1:31" x14ac:dyDescent="0.25">
      <c r="A5" s="1" t="str">
        <f>CONCATENATE("AÑO: ",[8]NOMBRE!B7)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569" t="s">
        <v>6</v>
      </c>
      <c r="C9" s="2570" t="s">
        <v>7</v>
      </c>
      <c r="D9" s="2570" t="s">
        <v>8</v>
      </c>
      <c r="E9" s="2570" t="s">
        <v>9</v>
      </c>
      <c r="F9" s="2571" t="s">
        <v>10</v>
      </c>
      <c r="G9" s="2572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573"/>
      <c r="Z9" s="2574" t="s">
        <v>12</v>
      </c>
      <c r="AA9" s="2574"/>
      <c r="AB9" s="2574"/>
      <c r="AC9" s="2574"/>
      <c r="AD9" s="2574"/>
      <c r="AE9" s="2615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576" t="s">
        <v>13</v>
      </c>
      <c r="H10" s="2222"/>
      <c r="I10" s="2222"/>
      <c r="J10" s="2571"/>
      <c r="K10" s="2576" t="s">
        <v>14</v>
      </c>
      <c r="L10" s="2222"/>
      <c r="M10" s="2222"/>
      <c r="N10" s="2222"/>
      <c r="O10" s="2571"/>
      <c r="P10" s="2576" t="s">
        <v>15</v>
      </c>
      <c r="Q10" s="2222"/>
      <c r="R10" s="2222"/>
      <c r="S10" s="2222"/>
      <c r="T10" s="2571"/>
      <c r="U10" s="2576" t="s">
        <v>16</v>
      </c>
      <c r="V10" s="2222"/>
      <c r="W10" s="2222"/>
      <c r="X10" s="2222"/>
      <c r="Y10" s="2577"/>
      <c r="Z10" s="2222" t="s">
        <v>17</v>
      </c>
      <c r="AA10" s="2222"/>
      <c r="AB10" s="2571"/>
      <c r="AC10" s="2576" t="s">
        <v>18</v>
      </c>
      <c r="AD10" s="2222"/>
      <c r="AE10" s="2571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359" t="s">
        <v>19</v>
      </c>
      <c r="H12" s="1045" t="s">
        <v>20</v>
      </c>
      <c r="I12" s="1045" t="s">
        <v>21</v>
      </c>
      <c r="J12" s="1360" t="s">
        <v>22</v>
      </c>
      <c r="K12" s="1359" t="s">
        <v>19</v>
      </c>
      <c r="L12" s="1045" t="s">
        <v>20</v>
      </c>
      <c r="M12" s="1045" t="s">
        <v>21</v>
      </c>
      <c r="N12" s="1045" t="s">
        <v>22</v>
      </c>
      <c r="O12" s="1360" t="s">
        <v>23</v>
      </c>
      <c r="P12" s="1359" t="s">
        <v>19</v>
      </c>
      <c r="Q12" s="1045" t="s">
        <v>20</v>
      </c>
      <c r="R12" s="1045" t="s">
        <v>21</v>
      </c>
      <c r="S12" s="1045" t="s">
        <v>22</v>
      </c>
      <c r="T12" s="1360" t="s">
        <v>23</v>
      </c>
      <c r="U12" s="1359" t="s">
        <v>19</v>
      </c>
      <c r="V12" s="1045" t="s">
        <v>20</v>
      </c>
      <c r="W12" s="1045" t="s">
        <v>21</v>
      </c>
      <c r="X12" s="1045" t="s">
        <v>22</v>
      </c>
      <c r="Y12" s="1361" t="s">
        <v>23</v>
      </c>
      <c r="Z12" s="1362" t="s">
        <v>19</v>
      </c>
      <c r="AA12" s="1045" t="s">
        <v>24</v>
      </c>
      <c r="AB12" s="1046" t="s">
        <v>25</v>
      </c>
      <c r="AC12" s="1359" t="s">
        <v>19</v>
      </c>
      <c r="AD12" s="1045" t="s">
        <v>24</v>
      </c>
      <c r="AE12" s="1046" t="s">
        <v>25</v>
      </c>
    </row>
    <row r="13" spans="1:31" x14ac:dyDescent="0.25">
      <c r="A13" s="1363" t="s">
        <v>26</v>
      </c>
      <c r="B13" s="1364">
        <f t="shared" ref="B13:AE13" si="0">SUM(B14:B17)</f>
        <v>6</v>
      </c>
      <c r="C13" s="1365">
        <f t="shared" si="0"/>
        <v>6</v>
      </c>
      <c r="D13" s="1047">
        <f t="shared" si="0"/>
        <v>6</v>
      </c>
      <c r="E13" s="1047">
        <f t="shared" si="0"/>
        <v>1604</v>
      </c>
      <c r="F13" s="1366">
        <f t="shared" si="0"/>
        <v>1548</v>
      </c>
      <c r="G13" s="1367">
        <f t="shared" si="0"/>
        <v>815</v>
      </c>
      <c r="H13" s="1047">
        <f t="shared" si="0"/>
        <v>815</v>
      </c>
      <c r="I13" s="1047">
        <f t="shared" si="0"/>
        <v>0</v>
      </c>
      <c r="J13" s="1366">
        <f t="shared" si="0"/>
        <v>0</v>
      </c>
      <c r="K13" s="1367">
        <f t="shared" si="0"/>
        <v>855.21</v>
      </c>
      <c r="L13" s="1047">
        <f t="shared" si="0"/>
        <v>704.93999999999994</v>
      </c>
      <c r="M13" s="1047">
        <f t="shared" si="0"/>
        <v>1.1200000000000001</v>
      </c>
      <c r="N13" s="1047">
        <f t="shared" si="0"/>
        <v>8.4</v>
      </c>
      <c r="O13" s="1366">
        <f t="shared" si="0"/>
        <v>140.75</v>
      </c>
      <c r="P13" s="1367">
        <f t="shared" si="0"/>
        <v>370.26</v>
      </c>
      <c r="Q13" s="1047">
        <f t="shared" si="0"/>
        <v>148.75</v>
      </c>
      <c r="R13" s="1047">
        <f t="shared" si="0"/>
        <v>149.80000000000001</v>
      </c>
      <c r="S13" s="1047">
        <f t="shared" si="0"/>
        <v>8.2100000000000009</v>
      </c>
      <c r="T13" s="1366">
        <f t="shared" si="0"/>
        <v>63.5</v>
      </c>
      <c r="U13" s="1367">
        <f t="shared" si="0"/>
        <v>147.37</v>
      </c>
      <c r="V13" s="1047">
        <f t="shared" si="0"/>
        <v>92</v>
      </c>
      <c r="W13" s="1047">
        <f t="shared" si="0"/>
        <v>8.9499999999999993</v>
      </c>
      <c r="X13" s="1047">
        <f t="shared" si="0"/>
        <v>3.17</v>
      </c>
      <c r="Y13" s="1368">
        <f t="shared" si="0"/>
        <v>43.25</v>
      </c>
      <c r="Z13" s="1365">
        <f t="shared" si="0"/>
        <v>79.3</v>
      </c>
      <c r="AA13" s="1047">
        <f>SUM(AA14:AA17)</f>
        <v>58.539999999999992</v>
      </c>
      <c r="AB13" s="1048">
        <f t="shared" si="0"/>
        <v>20.759999999999998</v>
      </c>
      <c r="AC13" s="1367">
        <f t="shared" si="0"/>
        <v>41.769999999999996</v>
      </c>
      <c r="AD13" s="1047">
        <f t="shared" si="0"/>
        <v>32.46</v>
      </c>
      <c r="AE13" s="1048">
        <f t="shared" si="0"/>
        <v>9.31</v>
      </c>
    </row>
    <row r="14" spans="1:31" x14ac:dyDescent="0.25">
      <c r="A14" s="313" t="s">
        <v>27</v>
      </c>
      <c r="B14" s="523">
        <v>5</v>
      </c>
      <c r="C14" s="316">
        <v>5</v>
      </c>
      <c r="D14" s="316">
        <v>5</v>
      </c>
      <c r="E14" s="316">
        <v>860</v>
      </c>
      <c r="F14" s="316">
        <v>815</v>
      </c>
      <c r="G14" s="314">
        <f>SUM(H14:J14)</f>
        <v>815</v>
      </c>
      <c r="H14" s="315">
        <v>815</v>
      </c>
      <c r="I14" s="316">
        <v>0</v>
      </c>
      <c r="J14" s="316">
        <v>0</v>
      </c>
      <c r="K14" s="247">
        <f>SUM(L14:O14)</f>
        <v>756.52</v>
      </c>
      <c r="L14" s="315">
        <v>630.16999999999996</v>
      </c>
      <c r="M14" s="316">
        <v>0</v>
      </c>
      <c r="N14" s="1369">
        <v>0.35</v>
      </c>
      <c r="O14" s="318">
        <v>126</v>
      </c>
      <c r="P14" s="247">
        <f>SUM(Q14:T14)</f>
        <v>241.25000000000003</v>
      </c>
      <c r="Q14" s="315">
        <v>42.12</v>
      </c>
      <c r="R14" s="316">
        <v>149.80000000000001</v>
      </c>
      <c r="S14" s="1369">
        <v>4.33</v>
      </c>
      <c r="T14" s="318">
        <v>45</v>
      </c>
      <c r="U14" s="247">
        <f>SUM(V14:Y14)</f>
        <v>93.929999999999993</v>
      </c>
      <c r="V14" s="315">
        <v>48.73</v>
      </c>
      <c r="W14" s="316">
        <v>8.9499999999999993</v>
      </c>
      <c r="X14" s="1369">
        <v>0</v>
      </c>
      <c r="Y14" s="319">
        <v>36.25</v>
      </c>
      <c r="Z14" s="248">
        <f>SUM(AA14:AB14)</f>
        <v>60.41</v>
      </c>
      <c r="AA14" s="316">
        <v>42.23</v>
      </c>
      <c r="AB14" s="26">
        <v>18.18</v>
      </c>
      <c r="AC14" s="247">
        <f>SUM(AD14:AE14)</f>
        <v>16.36</v>
      </c>
      <c r="AD14" s="316">
        <v>14.76</v>
      </c>
      <c r="AE14" s="26">
        <v>1.6</v>
      </c>
    </row>
    <row r="15" spans="1:31" x14ac:dyDescent="0.25">
      <c r="A15" s="1370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733</v>
      </c>
      <c r="G15" s="1371">
        <f>SUM(H15:J15)</f>
        <v>0</v>
      </c>
      <c r="H15" s="31">
        <v>0</v>
      </c>
      <c r="I15" s="29">
        <v>0</v>
      </c>
      <c r="J15" s="31">
        <v>0</v>
      </c>
      <c r="K15" s="1371">
        <f>SUM(L15:O15)</f>
        <v>98.69</v>
      </c>
      <c r="L15" s="31">
        <v>74.77</v>
      </c>
      <c r="M15" s="31">
        <v>1.1200000000000001</v>
      </c>
      <c r="N15" s="1372">
        <v>8.0500000000000007</v>
      </c>
      <c r="O15" s="1373">
        <v>14.75</v>
      </c>
      <c r="P15" s="1371">
        <f>SUM(Q15:T15)</f>
        <v>129.01</v>
      </c>
      <c r="Q15" s="31">
        <v>106.63</v>
      </c>
      <c r="R15" s="29">
        <v>0</v>
      </c>
      <c r="S15" s="1372">
        <v>3.88</v>
      </c>
      <c r="T15" s="1373">
        <v>18.5</v>
      </c>
      <c r="U15" s="1371">
        <f>SUM(V15:Y15)</f>
        <v>53.440000000000005</v>
      </c>
      <c r="V15" s="31">
        <v>43.27</v>
      </c>
      <c r="W15" s="29">
        <v>0</v>
      </c>
      <c r="X15" s="1372">
        <v>3.17</v>
      </c>
      <c r="Y15" s="1374">
        <v>7</v>
      </c>
      <c r="Z15" s="1375">
        <f>SUM(AA15:AB15)</f>
        <v>18.89</v>
      </c>
      <c r="AA15" s="29">
        <v>16.309999999999999</v>
      </c>
      <c r="AB15" s="33">
        <v>2.58</v>
      </c>
      <c r="AC15" s="1371">
        <f>SUM(AD15:AE15)</f>
        <v>25.41</v>
      </c>
      <c r="AD15" s="29">
        <v>17.7</v>
      </c>
      <c r="AE15" s="33">
        <v>7.71</v>
      </c>
    </row>
    <row r="16" spans="1:31" x14ac:dyDescent="0.25">
      <c r="A16" s="1376" t="s">
        <v>29</v>
      </c>
      <c r="B16" s="28"/>
      <c r="C16" s="29"/>
      <c r="D16" s="29"/>
      <c r="E16" s="29"/>
      <c r="F16" s="29"/>
      <c r="G16" s="1371">
        <f>SUM(H16:J16)</f>
        <v>0</v>
      </c>
      <c r="H16" s="31"/>
      <c r="I16" s="29"/>
      <c r="J16" s="35"/>
      <c r="K16" s="1371">
        <f>SUM(L16:O16)</f>
        <v>0</v>
      </c>
      <c r="L16" s="31"/>
      <c r="M16" s="35"/>
      <c r="N16" s="1377"/>
      <c r="O16" s="1378"/>
      <c r="P16" s="1371">
        <f>SUM(Q16:T16)</f>
        <v>0</v>
      </c>
      <c r="Q16" s="31"/>
      <c r="R16" s="35"/>
      <c r="S16" s="1377"/>
      <c r="T16" s="1378"/>
      <c r="U16" s="1371">
        <f>SUM(V16:Y16)</f>
        <v>0</v>
      </c>
      <c r="V16" s="31"/>
      <c r="W16" s="35"/>
      <c r="X16" s="1377"/>
      <c r="Y16" s="1379"/>
      <c r="Z16" s="1375">
        <f>SUM(AA16:AB16)</f>
        <v>0</v>
      </c>
      <c r="AA16" s="29"/>
      <c r="AB16" s="33"/>
      <c r="AC16" s="1371">
        <f>SUM(AD16:AE16)</f>
        <v>0</v>
      </c>
      <c r="AD16" s="29"/>
      <c r="AE16" s="33"/>
    </row>
    <row r="17" spans="1:65" x14ac:dyDescent="0.25">
      <c r="A17" s="1224" t="s">
        <v>30</v>
      </c>
      <c r="B17" s="1380"/>
      <c r="C17" s="1381"/>
      <c r="D17" s="37"/>
      <c r="E17" s="37"/>
      <c r="F17" s="38"/>
      <c r="G17" s="39">
        <f>SUM(H17:J17)</f>
        <v>0</v>
      </c>
      <c r="H17" s="40"/>
      <c r="I17" s="41"/>
      <c r="J17" s="1382"/>
      <c r="K17" s="1383">
        <f>SUM(L17:O17)</f>
        <v>0</v>
      </c>
      <c r="L17" s="40"/>
      <c r="M17" s="1384"/>
      <c r="N17" s="1385"/>
      <c r="O17" s="1382"/>
      <c r="P17" s="1383">
        <f>SUM(Q17:T17)</f>
        <v>0</v>
      </c>
      <c r="Q17" s="1384"/>
      <c r="R17" s="1386"/>
      <c r="S17" s="1385"/>
      <c r="T17" s="1382"/>
      <c r="U17" s="1383">
        <f>SUM(V17:Y17)</f>
        <v>0</v>
      </c>
      <c r="V17" s="1384"/>
      <c r="W17" s="1386"/>
      <c r="X17" s="1385"/>
      <c r="Y17" s="1387"/>
      <c r="Z17" s="43">
        <f>SUM(AA17:AB17)</f>
        <v>0</v>
      </c>
      <c r="AA17" s="1386"/>
      <c r="AB17" s="338"/>
      <c r="AC17" s="39">
        <f>SUM(AD17:AE17)</f>
        <v>0</v>
      </c>
      <c r="AD17" s="1386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388"/>
      <c r="D19" s="1388"/>
      <c r="E19" s="1388"/>
      <c r="F19" s="1388"/>
      <c r="G19" s="46"/>
    </row>
    <row r="20" spans="1:65" ht="32.25" customHeight="1" x14ac:dyDescent="0.25">
      <c r="A20" s="1389" t="s">
        <v>33</v>
      </c>
      <c r="B20" s="1390" t="s">
        <v>34</v>
      </c>
      <c r="C20" s="1391" t="s">
        <v>35</v>
      </c>
      <c r="D20" s="1391" t="s">
        <v>36</v>
      </c>
      <c r="E20" s="1391" t="s">
        <v>37</v>
      </c>
      <c r="F20" s="1392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393" t="s">
        <v>40</v>
      </c>
      <c r="B22" s="1394">
        <f>SUM(C22:F22)</f>
        <v>479</v>
      </c>
      <c r="C22" s="1395"/>
      <c r="D22" s="1395">
        <v>479</v>
      </c>
      <c r="E22" s="1395"/>
      <c r="F22" s="1396"/>
    </row>
    <row r="23" spans="1:65" ht="15" customHeight="1" x14ac:dyDescent="0.25">
      <c r="A23" s="1393" t="s">
        <v>41</v>
      </c>
      <c r="B23" s="1394">
        <f>SUM(C23:F23)</f>
        <v>479</v>
      </c>
      <c r="C23" s="1395"/>
      <c r="D23" s="1395">
        <v>479</v>
      </c>
      <c r="E23" s="1395"/>
      <c r="F23" s="1396"/>
    </row>
    <row r="24" spans="1:65" ht="15" customHeight="1" x14ac:dyDescent="0.25">
      <c r="A24" s="1393" t="s">
        <v>42</v>
      </c>
      <c r="B24" s="1394">
        <f>SUM(C24:F24)</f>
        <v>479</v>
      </c>
      <c r="C24" s="1395"/>
      <c r="D24" s="1395">
        <v>479</v>
      </c>
      <c r="E24" s="1395"/>
      <c r="F24" s="1396"/>
    </row>
    <row r="25" spans="1:65" ht="15" customHeight="1" x14ac:dyDescent="0.25">
      <c r="A25" s="60" t="s">
        <v>43</v>
      </c>
      <c r="B25" s="1241">
        <f>SUM(C25:F25)</f>
        <v>480</v>
      </c>
      <c r="C25" s="62"/>
      <c r="D25" s="62">
        <v>480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397"/>
      <c r="D28" s="1397"/>
      <c r="E28" s="1397"/>
      <c r="F28" s="1397"/>
      <c r="G28" s="1397"/>
      <c r="H28" s="1397"/>
      <c r="I28" s="1398"/>
      <c r="J28" s="1398"/>
      <c r="K28" s="1399"/>
      <c r="L28" s="1399"/>
    </row>
    <row r="29" spans="1:65" x14ac:dyDescent="0.25">
      <c r="A29" s="2227" t="s">
        <v>33</v>
      </c>
      <c r="B29" s="2616"/>
      <c r="C29" s="2617" t="s">
        <v>34</v>
      </c>
      <c r="D29" s="2618" t="s">
        <v>47</v>
      </c>
      <c r="E29" s="2619"/>
      <c r="F29" s="2619"/>
      <c r="G29" s="2620"/>
      <c r="H29" s="2621" t="s">
        <v>48</v>
      </c>
      <c r="I29" s="2622"/>
      <c r="J29" s="2622"/>
      <c r="K29" s="2622"/>
      <c r="L29" s="2622"/>
      <c r="M29" s="2623"/>
      <c r="N29" s="2624" t="s">
        <v>49</v>
      </c>
      <c r="O29" s="2625"/>
    </row>
    <row r="30" spans="1:65" ht="21" x14ac:dyDescent="0.25">
      <c r="A30" s="2229"/>
      <c r="B30" s="2230"/>
      <c r="C30" s="2232"/>
      <c r="D30" s="1403" t="s">
        <v>50</v>
      </c>
      <c r="E30" s="1404" t="s">
        <v>51</v>
      </c>
      <c r="F30" s="1404" t="s">
        <v>52</v>
      </c>
      <c r="G30" s="1405" t="s">
        <v>53</v>
      </c>
      <c r="H30" s="1406" t="s">
        <v>54</v>
      </c>
      <c r="I30" s="1407" t="s">
        <v>55</v>
      </c>
      <c r="J30" s="1407" t="s">
        <v>56</v>
      </c>
      <c r="K30" s="1407" t="s">
        <v>57</v>
      </c>
      <c r="L30" s="1407" t="s">
        <v>58</v>
      </c>
      <c r="M30" s="1407" t="s">
        <v>59</v>
      </c>
      <c r="N30" s="1408" t="s">
        <v>60</v>
      </c>
      <c r="O30" s="1408" t="s">
        <v>61</v>
      </c>
    </row>
    <row r="31" spans="1:65" ht="15" customHeight="1" x14ac:dyDescent="0.25">
      <c r="A31" s="2217" t="s">
        <v>40</v>
      </c>
      <c r="B31" s="2218"/>
      <c r="C31" s="1127">
        <f>SUM(D31:G31)</f>
        <v>136</v>
      </c>
      <c r="D31" s="294">
        <v>0</v>
      </c>
      <c r="E31" s="362">
        <v>2</v>
      </c>
      <c r="F31" s="362">
        <v>32</v>
      </c>
      <c r="G31" s="363">
        <v>102</v>
      </c>
      <c r="H31" s="1062">
        <v>7</v>
      </c>
      <c r="I31" s="364">
        <v>64</v>
      </c>
      <c r="J31" s="364">
        <v>46</v>
      </c>
      <c r="K31" s="364">
        <v>18</v>
      </c>
      <c r="L31" s="364">
        <v>0</v>
      </c>
      <c r="M31" s="364">
        <v>1</v>
      </c>
      <c r="N31" s="364">
        <v>70</v>
      </c>
      <c r="O31" s="364">
        <v>66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626" t="s">
        <v>41</v>
      </c>
      <c r="B32" s="2627"/>
      <c r="C32" s="1127">
        <f t="shared" ref="C32:C37" si="2">SUM(D32:G32)</f>
        <v>164</v>
      </c>
      <c r="D32" s="1409">
        <v>0</v>
      </c>
      <c r="E32" s="1410">
        <v>2</v>
      </c>
      <c r="F32" s="1410">
        <v>36</v>
      </c>
      <c r="G32" s="1411">
        <v>126</v>
      </c>
      <c r="H32" s="1131"/>
      <c r="I32" s="368"/>
      <c r="J32" s="368"/>
      <c r="K32" s="368"/>
      <c r="L32" s="368"/>
      <c r="M32" s="368"/>
      <c r="N32" s="364">
        <v>84</v>
      </c>
      <c r="O32" s="364">
        <v>80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626" t="s">
        <v>42</v>
      </c>
      <c r="B33" s="2627"/>
      <c r="C33" s="1127">
        <f t="shared" si="2"/>
        <v>1118</v>
      </c>
      <c r="D33" s="1409">
        <v>0</v>
      </c>
      <c r="E33" s="1410">
        <v>15</v>
      </c>
      <c r="F33" s="1410">
        <v>262</v>
      </c>
      <c r="G33" s="1411">
        <v>841</v>
      </c>
      <c r="H33" s="1131"/>
      <c r="I33" s="368"/>
      <c r="J33" s="368"/>
      <c r="K33" s="368"/>
      <c r="L33" s="368"/>
      <c r="M33" s="368"/>
      <c r="N33" s="364">
        <v>607</v>
      </c>
      <c r="O33" s="364">
        <v>511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590" t="s">
        <v>43</v>
      </c>
      <c r="B34" s="2377"/>
      <c r="C34" s="79">
        <f t="shared" si="2"/>
        <v>116</v>
      </c>
      <c r="D34" s="1412">
        <v>0</v>
      </c>
      <c r="E34" s="1413">
        <v>1</v>
      </c>
      <c r="F34" s="1413">
        <v>27</v>
      </c>
      <c r="G34" s="1414">
        <v>88</v>
      </c>
      <c r="H34" s="574"/>
      <c r="I34" s="1258"/>
      <c r="J34" s="1258"/>
      <c r="K34" s="1258"/>
      <c r="L34" s="1258"/>
      <c r="M34" s="1258"/>
      <c r="N34" s="1259">
        <v>61</v>
      </c>
      <c r="O34" s="1259">
        <v>55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628" t="s">
        <v>62</v>
      </c>
      <c r="B35" s="82" t="s">
        <v>63</v>
      </c>
      <c r="C35" s="250">
        <f t="shared" si="2"/>
        <v>5</v>
      </c>
      <c r="D35" s="294">
        <v>0</v>
      </c>
      <c r="E35" s="362">
        <v>0</v>
      </c>
      <c r="F35" s="362">
        <v>0</v>
      </c>
      <c r="G35" s="363">
        <v>5</v>
      </c>
      <c r="H35" s="1131"/>
      <c r="I35" s="368"/>
      <c r="J35" s="368"/>
      <c r="K35" s="368"/>
      <c r="L35" s="368"/>
      <c r="M35" s="368"/>
      <c r="N35" s="364">
        <v>2</v>
      </c>
      <c r="O35" s="364">
        <v>3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254" t="s">
        <v>64</v>
      </c>
      <c r="C36" s="84">
        <f t="shared" si="2"/>
        <v>0</v>
      </c>
      <c r="D36" s="1412">
        <v>0</v>
      </c>
      <c r="E36" s="1413">
        <v>0</v>
      </c>
      <c r="F36" s="1413">
        <v>0</v>
      </c>
      <c r="G36" s="1414">
        <v>0</v>
      </c>
      <c r="H36" s="375"/>
      <c r="I36" s="86"/>
      <c r="J36" s="86"/>
      <c r="K36" s="86"/>
      <c r="L36" s="86"/>
      <c r="M36" s="86"/>
      <c r="N36" s="1259">
        <v>0</v>
      </c>
      <c r="O36" s="1259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629" t="s">
        <v>65</v>
      </c>
      <c r="B37" s="2630"/>
      <c r="C37" s="1415">
        <f t="shared" si="2"/>
        <v>6</v>
      </c>
      <c r="D37" s="89">
        <v>0</v>
      </c>
      <c r="E37" s="90">
        <v>0</v>
      </c>
      <c r="F37" s="90">
        <v>1</v>
      </c>
      <c r="G37" s="91">
        <v>5</v>
      </c>
      <c r="H37" s="375"/>
      <c r="I37" s="86"/>
      <c r="J37" s="86"/>
      <c r="K37" s="86"/>
      <c r="L37" s="86"/>
      <c r="M37" s="86"/>
      <c r="N37" s="1416">
        <v>4</v>
      </c>
      <c r="O37" s="1416">
        <v>2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417" t="s">
        <v>66</v>
      </c>
      <c r="B38" s="1418"/>
    </row>
    <row r="39" spans="1:65" ht="30" customHeight="1" x14ac:dyDescent="0.25">
      <c r="A39" s="1407" t="s">
        <v>67</v>
      </c>
      <c r="B39" s="1407" t="s">
        <v>68</v>
      </c>
    </row>
    <row r="40" spans="1:65" ht="15" customHeight="1" x14ac:dyDescent="0.25">
      <c r="A40" s="1127" t="s">
        <v>69</v>
      </c>
      <c r="B40" s="364">
        <v>315</v>
      </c>
    </row>
    <row r="41" spans="1:65" ht="15" customHeight="1" x14ac:dyDescent="0.25">
      <c r="A41" s="1127" t="s">
        <v>70</v>
      </c>
      <c r="B41" s="364">
        <v>871</v>
      </c>
    </row>
    <row r="42" spans="1:65" ht="15" customHeight="1" x14ac:dyDescent="0.25">
      <c r="A42" s="1127" t="s">
        <v>71</v>
      </c>
      <c r="B42" s="364">
        <v>1236</v>
      </c>
    </row>
    <row r="43" spans="1:65" ht="15" customHeight="1" x14ac:dyDescent="0.25">
      <c r="A43" s="1127" t="s">
        <v>72</v>
      </c>
      <c r="B43" s="364">
        <v>0</v>
      </c>
    </row>
    <row r="44" spans="1:65" ht="15" customHeight="1" x14ac:dyDescent="0.25">
      <c r="A44" s="1127" t="s">
        <v>73</v>
      </c>
      <c r="B44" s="364">
        <v>548</v>
      </c>
    </row>
    <row r="45" spans="1:65" ht="15" customHeight="1" x14ac:dyDescent="0.25">
      <c r="A45" s="1127" t="s">
        <v>74</v>
      </c>
      <c r="B45" s="364">
        <v>0</v>
      </c>
    </row>
    <row r="46" spans="1:65" ht="15" customHeight="1" x14ac:dyDescent="0.25">
      <c r="A46" s="1127" t="s">
        <v>75</v>
      </c>
      <c r="B46" s="364">
        <v>39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264" t="s">
        <v>77</v>
      </c>
      <c r="B48" s="1259">
        <v>0</v>
      </c>
    </row>
    <row r="49" spans="1:7" s="6" customFormat="1" ht="18" customHeight="1" x14ac:dyDescent="0.2">
      <c r="A49" s="1137" t="s">
        <v>78</v>
      </c>
      <c r="B49" s="64"/>
      <c r="C49" s="5"/>
      <c r="D49" s="1138"/>
      <c r="E49" s="1138"/>
    </row>
    <row r="50" spans="1:7" ht="31.5" x14ac:dyDescent="0.25">
      <c r="A50" s="1407" t="s">
        <v>33</v>
      </c>
      <c r="B50" s="1407" t="s">
        <v>34</v>
      </c>
      <c r="C50" s="1407" t="s">
        <v>79</v>
      </c>
      <c r="D50" s="1407" t="s">
        <v>80</v>
      </c>
      <c r="E50" s="1407" t="s">
        <v>81</v>
      </c>
    </row>
    <row r="51" spans="1:7" x14ac:dyDescent="0.25">
      <c r="A51" s="1127" t="s">
        <v>82</v>
      </c>
      <c r="B51" s="383">
        <f>SUM(C51:E51)</f>
        <v>1290</v>
      </c>
      <c r="C51" s="384">
        <v>930</v>
      </c>
      <c r="D51" s="384">
        <v>360</v>
      </c>
      <c r="E51" s="384"/>
    </row>
    <row r="52" spans="1:7" x14ac:dyDescent="0.25">
      <c r="A52" s="1127" t="s">
        <v>83</v>
      </c>
      <c r="B52" s="383">
        <f>SUM(C52:E52)</f>
        <v>1118</v>
      </c>
      <c r="C52" s="384">
        <v>805</v>
      </c>
      <c r="D52" s="384">
        <v>313</v>
      </c>
      <c r="E52" s="384"/>
    </row>
    <row r="53" spans="1:7" x14ac:dyDescent="0.25">
      <c r="A53" s="1264" t="s">
        <v>84</v>
      </c>
      <c r="B53" s="1265">
        <f>SUM(C53:E53)</f>
        <v>172</v>
      </c>
      <c r="C53" s="1266">
        <v>125</v>
      </c>
      <c r="D53" s="1266">
        <v>47</v>
      </c>
      <c r="E53" s="1266"/>
    </row>
    <row r="54" spans="1:7" ht="18" customHeight="1" x14ac:dyDescent="0.25">
      <c r="A54" s="1139" t="s">
        <v>85</v>
      </c>
      <c r="B54" s="101"/>
    </row>
    <row r="55" spans="1:7" s="6" customFormat="1" ht="18" customHeight="1" x14ac:dyDescent="0.2">
      <c r="A55" s="1139" t="s">
        <v>86</v>
      </c>
      <c r="B55" s="102"/>
      <c r="C55" s="103"/>
      <c r="D55" s="103"/>
      <c r="E55" s="1419"/>
      <c r="F55" s="1419"/>
    </row>
    <row r="56" spans="1:7" ht="31.5" x14ac:dyDescent="0.25">
      <c r="A56" s="1420" t="s">
        <v>87</v>
      </c>
      <c r="B56" s="1420" t="s">
        <v>34</v>
      </c>
      <c r="C56" s="1403" t="s">
        <v>88</v>
      </c>
      <c r="D56" s="1421" t="s">
        <v>89</v>
      </c>
      <c r="E56" s="1405" t="s">
        <v>90</v>
      </c>
      <c r="F56" s="1406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141"/>
    </row>
    <row r="58" spans="1:7" x14ac:dyDescent="0.25">
      <c r="A58" s="1422" t="s">
        <v>92</v>
      </c>
      <c r="B58" s="1423">
        <f>SUM(C58:E58)</f>
        <v>0</v>
      </c>
      <c r="C58" s="1424"/>
      <c r="D58" s="1425"/>
      <c r="E58" s="1426"/>
      <c r="F58" s="1141"/>
    </row>
    <row r="59" spans="1:7" x14ac:dyDescent="0.25">
      <c r="A59" s="111" t="s">
        <v>93</v>
      </c>
      <c r="B59" s="112">
        <f>SUM(C59:E59)</f>
        <v>0</v>
      </c>
      <c r="C59" s="1427"/>
      <c r="D59" s="1277"/>
      <c r="E59" s="1428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639" t="s">
        <v>95</v>
      </c>
      <c r="B61" s="2640" t="s">
        <v>96</v>
      </c>
      <c r="C61" s="2640"/>
      <c r="D61" s="2641"/>
      <c r="E61" s="2632" t="s">
        <v>97</v>
      </c>
      <c r="F61" s="2633" t="s">
        <v>98</v>
      </c>
      <c r="G61" s="2633" t="s">
        <v>99</v>
      </c>
    </row>
    <row r="62" spans="1:7" ht="29.25" customHeight="1" x14ac:dyDescent="0.25">
      <c r="A62" s="2639"/>
      <c r="B62" s="114" t="s">
        <v>100</v>
      </c>
      <c r="C62" s="115" t="s">
        <v>60</v>
      </c>
      <c r="D62" s="116" t="s">
        <v>61</v>
      </c>
      <c r="E62" s="2252"/>
      <c r="F62" s="2633"/>
      <c r="G62" s="263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429" t="s">
        <v>102</v>
      </c>
      <c r="B64" s="1430">
        <f t="shared" ref="B64:B68" si="6">SUM(C64:D64)</f>
        <v>0</v>
      </c>
      <c r="C64" s="1431"/>
      <c r="D64" s="1432"/>
      <c r="E64" s="1433"/>
      <c r="F64" s="1434"/>
      <c r="G64" s="1435"/>
    </row>
    <row r="65" spans="1:46" x14ac:dyDescent="0.25">
      <c r="A65" s="1429" t="s">
        <v>103</v>
      </c>
      <c r="B65" s="1430">
        <f>SUM(C65:D65)</f>
        <v>0</v>
      </c>
      <c r="C65" s="1431"/>
      <c r="D65" s="1432"/>
      <c r="E65" s="1433"/>
      <c r="F65" s="1434"/>
      <c r="G65" s="1435"/>
    </row>
    <row r="66" spans="1:46" x14ac:dyDescent="0.25">
      <c r="A66" s="1429" t="s">
        <v>104</v>
      </c>
      <c r="B66" s="1430">
        <f t="shared" si="6"/>
        <v>0</v>
      </c>
      <c r="C66" s="1431"/>
      <c r="D66" s="1432"/>
      <c r="E66" s="1433"/>
      <c r="F66" s="1434"/>
      <c r="G66" s="1435"/>
    </row>
    <row r="67" spans="1:46" x14ac:dyDescent="0.25">
      <c r="A67" s="1429" t="s">
        <v>105</v>
      </c>
      <c r="B67" s="1430">
        <f t="shared" si="6"/>
        <v>0</v>
      </c>
      <c r="C67" s="1431"/>
      <c r="D67" s="1432"/>
      <c r="E67" s="1433"/>
      <c r="F67" s="1434"/>
      <c r="G67" s="1435"/>
    </row>
    <row r="68" spans="1:46" x14ac:dyDescent="0.25">
      <c r="A68" s="1436" t="s">
        <v>106</v>
      </c>
      <c r="B68" s="1287">
        <f t="shared" si="6"/>
        <v>0</v>
      </c>
      <c r="C68" s="1437"/>
      <c r="D68" s="610"/>
      <c r="E68" s="611"/>
      <c r="F68" s="1289"/>
      <c r="G68" s="613"/>
    </row>
    <row r="69" spans="1:46" x14ac:dyDescent="0.25">
      <c r="A69" s="1438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439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413" t="s">
        <v>113</v>
      </c>
      <c r="B72" s="260"/>
      <c r="C72" s="265"/>
      <c r="D72" s="266"/>
      <c r="E72" s="266"/>
      <c r="F72" s="266"/>
      <c r="G72" s="267"/>
      <c r="H72" s="1141"/>
      <c r="I72" s="268"/>
      <c r="AT72" s="6"/>
    </row>
    <row r="73" spans="1:46" x14ac:dyDescent="0.25">
      <c r="A73" s="1429" t="s">
        <v>114</v>
      </c>
      <c r="B73" s="1431"/>
      <c r="C73" s="1440"/>
      <c r="D73" s="1441"/>
      <c r="E73" s="1441"/>
      <c r="F73" s="1441"/>
      <c r="G73" s="1442"/>
      <c r="H73" s="1141"/>
      <c r="I73" s="1443"/>
    </row>
    <row r="74" spans="1:46" x14ac:dyDescent="0.25">
      <c r="A74" s="1429" t="s">
        <v>115</v>
      </c>
      <c r="B74" s="1431"/>
      <c r="C74" s="1440"/>
      <c r="D74" s="1441"/>
      <c r="E74" s="1441"/>
      <c r="F74" s="1441"/>
      <c r="G74" s="1442"/>
      <c r="H74" s="1141"/>
      <c r="I74" s="1443"/>
    </row>
    <row r="75" spans="1:46" x14ac:dyDescent="0.25">
      <c r="A75" s="1429" t="s">
        <v>116</v>
      </c>
      <c r="B75" s="1431"/>
      <c r="C75" s="1440"/>
      <c r="D75" s="1441"/>
      <c r="E75" s="1441"/>
      <c r="F75" s="1441"/>
      <c r="G75" s="1442"/>
      <c r="H75" s="1141"/>
      <c r="I75" s="1443"/>
    </row>
    <row r="76" spans="1:46" x14ac:dyDescent="0.25">
      <c r="A76" s="1436" t="s">
        <v>117</v>
      </c>
      <c r="B76" s="1437"/>
      <c r="C76" s="1296"/>
      <c r="D76" s="1444"/>
      <c r="E76" s="1444"/>
      <c r="F76" s="1444"/>
      <c r="G76" s="1298"/>
      <c r="H76" s="599"/>
      <c r="I76" s="1445"/>
    </row>
    <row r="77" spans="1:46" s="6" customFormat="1" ht="18" customHeight="1" x14ac:dyDescent="0.2">
      <c r="A77" s="2634" t="s">
        <v>118</v>
      </c>
      <c r="B77" s="2635"/>
      <c r="C77" s="2635"/>
      <c r="D77" s="2256"/>
      <c r="E77" s="2636"/>
      <c r="F77" s="1446"/>
      <c r="G77" s="1446"/>
      <c r="H77" s="1446"/>
      <c r="I77" s="1446"/>
    </row>
    <row r="78" spans="1:46" s="6" customFormat="1" ht="18" customHeight="1" x14ac:dyDescent="0.2">
      <c r="A78" s="2227" t="s">
        <v>119</v>
      </c>
      <c r="B78" s="2637" t="s">
        <v>120</v>
      </c>
      <c r="C78" s="2227" t="s">
        <v>34</v>
      </c>
      <c r="D78" s="2638" t="s">
        <v>47</v>
      </c>
      <c r="E78" s="2638"/>
      <c r="F78" s="2638"/>
      <c r="G78" s="2638"/>
      <c r="H78" s="2638"/>
      <c r="I78" s="2638"/>
    </row>
    <row r="79" spans="1:46" ht="24.75" customHeight="1" x14ac:dyDescent="0.25">
      <c r="A79" s="2229"/>
      <c r="B79" s="2637"/>
      <c r="C79" s="2229"/>
      <c r="D79" s="1447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1450" t="s">
        <v>51</v>
      </c>
    </row>
    <row r="80" spans="1:46" x14ac:dyDescent="0.25">
      <c r="A80" s="2642" t="s">
        <v>126</v>
      </c>
      <c r="B80" s="2643"/>
      <c r="C80" s="1451">
        <f>SUM(D80:I80)</f>
        <v>170</v>
      </c>
      <c r="D80" s="1452">
        <v>27</v>
      </c>
      <c r="E80" s="1453">
        <v>14</v>
      </c>
      <c r="F80" s="1453">
        <v>32</v>
      </c>
      <c r="G80" s="1453">
        <v>30</v>
      </c>
      <c r="H80" s="1453">
        <v>31</v>
      </c>
      <c r="I80" s="1454">
        <v>36</v>
      </c>
    </row>
    <row r="81" spans="1:55" ht="24.95" customHeight="1" x14ac:dyDescent="0.25">
      <c r="A81" s="2644" t="s">
        <v>127</v>
      </c>
      <c r="B81" s="269" t="s">
        <v>128</v>
      </c>
      <c r="C81" s="270">
        <f>SUM(D81:I81)</f>
        <v>62</v>
      </c>
      <c r="D81" s="294">
        <v>31</v>
      </c>
      <c r="E81" s="362">
        <v>12</v>
      </c>
      <c r="F81" s="362">
        <v>19</v>
      </c>
      <c r="G81" s="362"/>
      <c r="H81" s="362"/>
      <c r="I81" s="1455"/>
    </row>
    <row r="82" spans="1:55" ht="24.95" customHeight="1" x14ac:dyDescent="0.25">
      <c r="A82" s="2266"/>
      <c r="B82" s="147" t="s">
        <v>129</v>
      </c>
      <c r="C82" s="148">
        <f>SUM(D82:I82)</f>
        <v>37</v>
      </c>
      <c r="D82" s="149">
        <v>27</v>
      </c>
      <c r="E82" s="150">
        <v>9</v>
      </c>
      <c r="F82" s="150">
        <v>1</v>
      </c>
      <c r="G82" s="150"/>
      <c r="H82" s="150"/>
      <c r="I82" s="151"/>
    </row>
    <row r="83" spans="1:55" ht="24.95" customHeight="1" x14ac:dyDescent="0.25">
      <c r="A83" s="2644" t="s">
        <v>130</v>
      </c>
      <c r="B83" s="269" t="s">
        <v>128</v>
      </c>
      <c r="C83" s="270">
        <f>SUM(D83:I83)</f>
        <v>154</v>
      </c>
      <c r="D83" s="271">
        <v>66</v>
      </c>
      <c r="E83" s="272">
        <v>64</v>
      </c>
      <c r="F83" s="272">
        <v>24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144</v>
      </c>
      <c r="D84" s="1456">
        <v>76</v>
      </c>
      <c r="E84" s="1457">
        <v>67</v>
      </c>
      <c r="F84" s="1457">
        <v>1</v>
      </c>
      <c r="G84" s="1457"/>
      <c r="H84" s="1457"/>
      <c r="I84" s="636"/>
    </row>
    <row r="85" spans="1:55" s="6" customFormat="1" ht="18" customHeight="1" x14ac:dyDescent="0.2">
      <c r="A85" s="988" t="s">
        <v>131</v>
      </c>
      <c r="B85" s="989"/>
      <c r="C85" s="989"/>
      <c r="D85" s="1458"/>
      <c r="E85" s="1458"/>
      <c r="F85" s="1458"/>
      <c r="G85" s="1458"/>
      <c r="H85" s="1459"/>
      <c r="I85" s="1459"/>
    </row>
    <row r="86" spans="1:55" ht="15" customHeight="1" x14ac:dyDescent="0.25">
      <c r="A86" s="2616" t="s">
        <v>132</v>
      </c>
      <c r="B86" s="2631" t="s">
        <v>133</v>
      </c>
      <c r="C86" s="2616"/>
      <c r="D86" s="2631" t="s">
        <v>134</v>
      </c>
      <c r="E86" s="2616"/>
      <c r="F86" s="2618" t="s">
        <v>135</v>
      </c>
      <c r="G86" s="2619"/>
      <c r="H86" s="2619"/>
      <c r="I86" s="2645"/>
      <c r="J86" s="2618" t="s">
        <v>136</v>
      </c>
      <c r="K86" s="2619"/>
      <c r="L86" s="2619"/>
      <c r="M86" s="2645"/>
      <c r="N86" s="2618" t="s">
        <v>137</v>
      </c>
      <c r="O86" s="2619"/>
      <c r="P86" s="2619"/>
      <c r="Q86" s="2645"/>
    </row>
    <row r="87" spans="1:55" ht="15" customHeight="1" x14ac:dyDescent="0.25">
      <c r="A87" s="2267"/>
      <c r="B87" s="2250"/>
      <c r="C87" s="2230"/>
      <c r="D87" s="2250"/>
      <c r="E87" s="2230"/>
      <c r="F87" s="2618" t="s">
        <v>138</v>
      </c>
      <c r="G87" s="2645"/>
      <c r="H87" s="2618" t="s">
        <v>139</v>
      </c>
      <c r="I87" s="2645"/>
      <c r="J87" s="2618" t="s">
        <v>138</v>
      </c>
      <c r="K87" s="2645"/>
      <c r="L87" s="2618" t="s">
        <v>139</v>
      </c>
      <c r="M87" s="2645"/>
      <c r="N87" s="2618" t="s">
        <v>138</v>
      </c>
      <c r="O87" s="2645"/>
      <c r="P87" s="2618" t="s">
        <v>139</v>
      </c>
      <c r="Q87" s="2645"/>
    </row>
    <row r="88" spans="1:55" ht="27.75" customHeight="1" x14ac:dyDescent="0.25">
      <c r="A88" s="2230"/>
      <c r="B88" s="1403" t="s">
        <v>50</v>
      </c>
      <c r="C88" s="1401" t="s">
        <v>140</v>
      </c>
      <c r="D88" s="1403" t="s">
        <v>50</v>
      </c>
      <c r="E88" s="1401" t="s">
        <v>140</v>
      </c>
      <c r="F88" s="1403" t="s">
        <v>50</v>
      </c>
      <c r="G88" s="1401" t="s">
        <v>140</v>
      </c>
      <c r="H88" s="1403" t="s">
        <v>50</v>
      </c>
      <c r="I88" s="1460" t="s">
        <v>140</v>
      </c>
      <c r="J88" s="1403" t="s">
        <v>50</v>
      </c>
      <c r="K88" s="1401" t="s">
        <v>140</v>
      </c>
      <c r="L88" s="1403" t="s">
        <v>50</v>
      </c>
      <c r="M88" s="1460" t="s">
        <v>140</v>
      </c>
      <c r="N88" s="1403" t="s">
        <v>50</v>
      </c>
      <c r="O88" s="1401" t="s">
        <v>140</v>
      </c>
      <c r="P88" s="1403" t="s">
        <v>50</v>
      </c>
      <c r="Q88" s="1460" t="s">
        <v>140</v>
      </c>
    </row>
    <row r="89" spans="1:55" x14ac:dyDescent="0.25">
      <c r="A89" s="274" t="s">
        <v>141</v>
      </c>
      <c r="B89" s="1461"/>
      <c r="C89" s="1462">
        <v>5.4623115577889445</v>
      </c>
      <c r="D89" s="1461">
        <v>58</v>
      </c>
      <c r="E89" s="1462">
        <v>199</v>
      </c>
      <c r="F89" s="1463">
        <v>46</v>
      </c>
      <c r="G89" s="1464">
        <v>133</v>
      </c>
      <c r="H89" s="1463">
        <v>2</v>
      </c>
      <c r="I89" s="1464">
        <v>7</v>
      </c>
      <c r="J89" s="1463">
        <v>16</v>
      </c>
      <c r="K89" s="1464">
        <v>66</v>
      </c>
      <c r="L89" s="1463">
        <v>2</v>
      </c>
      <c r="M89" s="1464">
        <v>2</v>
      </c>
      <c r="N89" s="1463"/>
      <c r="O89" s="1464">
        <v>9</v>
      </c>
      <c r="P89" s="1463"/>
      <c r="Q89" s="1464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/>
      <c r="C91" s="490">
        <v>0</v>
      </c>
      <c r="D91" s="489">
        <v>1</v>
      </c>
      <c r="E91" s="490">
        <v>5</v>
      </c>
      <c r="F91" s="491">
        <v>1</v>
      </c>
      <c r="G91" s="492">
        <v>5</v>
      </c>
      <c r="H91" s="491"/>
      <c r="I91" s="492"/>
      <c r="J91" s="491"/>
      <c r="K91" s="492"/>
      <c r="L91" s="491"/>
      <c r="M91" s="492"/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>
        <v>2</v>
      </c>
      <c r="C93" s="490">
        <v>2.8557692307692308</v>
      </c>
      <c r="D93" s="489">
        <v>8</v>
      </c>
      <c r="E93" s="490">
        <v>104</v>
      </c>
      <c r="F93" s="491">
        <v>9</v>
      </c>
      <c r="G93" s="492">
        <v>81</v>
      </c>
      <c r="H93" s="491">
        <v>1</v>
      </c>
      <c r="I93" s="492">
        <v>3</v>
      </c>
      <c r="J93" s="491"/>
      <c r="K93" s="492">
        <v>21</v>
      </c>
      <c r="L93" s="491"/>
      <c r="M93" s="492">
        <v>1</v>
      </c>
      <c r="N93" s="491"/>
      <c r="O93" s="492">
        <v>6</v>
      </c>
      <c r="P93" s="491"/>
      <c r="Q93" s="492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/>
      <c r="C95" s="490">
        <v>0</v>
      </c>
      <c r="D95" s="489">
        <v>26</v>
      </c>
      <c r="E95" s="490">
        <v>4</v>
      </c>
      <c r="F95" s="491">
        <v>3</v>
      </c>
      <c r="G95" s="492"/>
      <c r="H95" s="491"/>
      <c r="I95" s="492"/>
      <c r="J95" s="491">
        <v>16</v>
      </c>
      <c r="K95" s="492"/>
      <c r="L95" s="491">
        <v>1</v>
      </c>
      <c r="M95" s="492"/>
      <c r="N95" s="491">
        <v>8</v>
      </c>
      <c r="O95" s="492">
        <v>4</v>
      </c>
      <c r="P95" s="491"/>
      <c r="Q95" s="492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/>
      <c r="C96" s="490">
        <v>0</v>
      </c>
      <c r="D96" s="489"/>
      <c r="E96" s="490">
        <v>246</v>
      </c>
      <c r="F96" s="491"/>
      <c r="G96" s="492">
        <v>111</v>
      </c>
      <c r="H96" s="491"/>
      <c r="I96" s="492">
        <v>5</v>
      </c>
      <c r="J96" s="491"/>
      <c r="K96" s="492">
        <v>22</v>
      </c>
      <c r="L96" s="491"/>
      <c r="M96" s="492"/>
      <c r="N96" s="491"/>
      <c r="O96" s="492">
        <v>120</v>
      </c>
      <c r="P96" s="491"/>
      <c r="Q96" s="492">
        <v>2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/>
      <c r="C97" s="490">
        <v>0.32558139534883723</v>
      </c>
      <c r="D97" s="489"/>
      <c r="E97" s="490">
        <v>43</v>
      </c>
      <c r="F97" s="491"/>
      <c r="G97" s="492">
        <v>8</v>
      </c>
      <c r="H97" s="491"/>
      <c r="I97" s="492"/>
      <c r="J97" s="491"/>
      <c r="K97" s="492">
        <v>36</v>
      </c>
      <c r="L97" s="491"/>
      <c r="M97" s="492">
        <v>1</v>
      </c>
      <c r="N97" s="491"/>
      <c r="O97" s="492"/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/>
      <c r="C98" s="490">
        <v>0.72131147540983609</v>
      </c>
      <c r="D98" s="489"/>
      <c r="E98" s="490">
        <v>61</v>
      </c>
      <c r="F98" s="491"/>
      <c r="G98" s="492">
        <v>52</v>
      </c>
      <c r="H98" s="491"/>
      <c r="I98" s="492">
        <v>7</v>
      </c>
      <c r="J98" s="491"/>
      <c r="K98" s="492">
        <v>17</v>
      </c>
      <c r="L98" s="491"/>
      <c r="M98" s="492">
        <v>1</v>
      </c>
      <c r="N98" s="491"/>
      <c r="O98" s="492"/>
      <c r="P98" s="491"/>
      <c r="Q98" s="492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/>
      <c r="C99" s="490">
        <v>9.8888888888888893</v>
      </c>
      <c r="D99" s="489"/>
      <c r="E99" s="490">
        <v>9</v>
      </c>
      <c r="F99" s="491"/>
      <c r="G99" s="492">
        <v>9</v>
      </c>
      <c r="H99" s="491"/>
      <c r="I99" s="492">
        <v>1</v>
      </c>
      <c r="J99" s="491"/>
      <c r="K99" s="492">
        <v>1</v>
      </c>
      <c r="L99" s="491"/>
      <c r="M99" s="492"/>
      <c r="N99" s="491"/>
      <c r="O99" s="492"/>
      <c r="P99" s="491"/>
      <c r="Q99" s="492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/>
      <c r="C100" s="490">
        <v>7.4</v>
      </c>
      <c r="D100" s="489"/>
      <c r="E100" s="490">
        <v>5</v>
      </c>
      <c r="F100" s="491"/>
      <c r="G100" s="492">
        <v>4</v>
      </c>
      <c r="H100" s="491"/>
      <c r="I100" s="492"/>
      <c r="J100" s="491"/>
      <c r="K100" s="492">
        <v>1</v>
      </c>
      <c r="L100" s="491"/>
      <c r="M100" s="492"/>
      <c r="N100" s="491"/>
      <c r="O100" s="492">
        <v>1</v>
      </c>
      <c r="P100" s="491"/>
      <c r="Q100" s="492">
        <v>1</v>
      </c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465" t="s">
        <v>34</v>
      </c>
      <c r="B102" s="1466">
        <f t="shared" ref="B102:I102" si="11">SUM(B89:B101)</f>
        <v>2</v>
      </c>
      <c r="C102" s="1467">
        <f t="shared" si="11"/>
        <v>26.653862548205737</v>
      </c>
      <c r="D102" s="1466">
        <f t="shared" si="11"/>
        <v>93</v>
      </c>
      <c r="E102" s="1467">
        <f t="shared" si="11"/>
        <v>676</v>
      </c>
      <c r="F102" s="1466">
        <f t="shared" si="11"/>
        <v>59</v>
      </c>
      <c r="G102" s="1467">
        <f t="shared" si="11"/>
        <v>403</v>
      </c>
      <c r="H102" s="1466">
        <f t="shared" si="11"/>
        <v>3</v>
      </c>
      <c r="I102" s="1468">
        <f t="shared" si="11"/>
        <v>23</v>
      </c>
      <c r="J102" s="1466">
        <f>SUM(J89:J101)</f>
        <v>32</v>
      </c>
      <c r="K102" s="1467">
        <f t="shared" ref="K102:M102" si="12">SUM(K89:K101)</f>
        <v>164</v>
      </c>
      <c r="L102" s="1466">
        <f t="shared" si="12"/>
        <v>3</v>
      </c>
      <c r="M102" s="1468">
        <f t="shared" si="12"/>
        <v>5</v>
      </c>
      <c r="N102" s="1466">
        <f>SUM(N89:N101)</f>
        <v>8</v>
      </c>
      <c r="O102" s="1467">
        <f t="shared" ref="O102:Q102" si="13">SUM(O89:O101)</f>
        <v>140</v>
      </c>
      <c r="P102" s="1466">
        <f t="shared" si="13"/>
        <v>0</v>
      </c>
      <c r="Q102" s="1468">
        <f t="shared" si="13"/>
        <v>3</v>
      </c>
    </row>
    <row r="103" spans="1:55" s="6" customFormat="1" ht="18" customHeight="1" x14ac:dyDescent="0.2">
      <c r="A103" s="2646" t="s">
        <v>154</v>
      </c>
      <c r="B103" s="2646"/>
      <c r="C103" s="2646"/>
      <c r="D103" s="2646"/>
      <c r="E103" s="2646"/>
      <c r="F103" s="2646"/>
      <c r="G103" s="2646"/>
    </row>
    <row r="104" spans="1:55" x14ac:dyDescent="0.25">
      <c r="A104" s="2647" t="s">
        <v>155</v>
      </c>
      <c r="B104" s="2618" t="s">
        <v>156</v>
      </c>
      <c r="C104" s="2619"/>
      <c r="D104" s="2619"/>
      <c r="E104" s="2619"/>
      <c r="F104" s="2619"/>
      <c r="G104" s="2645"/>
    </row>
    <row r="105" spans="1:55" x14ac:dyDescent="0.25">
      <c r="A105" s="2271"/>
      <c r="B105" s="1420" t="s">
        <v>157</v>
      </c>
      <c r="C105" s="1403" t="s">
        <v>50</v>
      </c>
      <c r="D105" s="1402" t="s">
        <v>140</v>
      </c>
      <c r="E105" s="1421" t="s">
        <v>20</v>
      </c>
      <c r="F105" s="1460" t="s">
        <v>21</v>
      </c>
      <c r="G105" s="1460" t="s">
        <v>22</v>
      </c>
    </row>
    <row r="106" spans="1:55" x14ac:dyDescent="0.25">
      <c r="A106" s="274" t="s">
        <v>158</v>
      </c>
      <c r="B106" s="250">
        <f t="shared" ref="B106:B113" si="14">SUM(C106+D106)</f>
        <v>14</v>
      </c>
      <c r="C106" s="1463">
        <v>2</v>
      </c>
      <c r="D106" s="1469">
        <v>12</v>
      </c>
      <c r="E106" s="1470">
        <v>10</v>
      </c>
      <c r="F106" s="1471">
        <v>4</v>
      </c>
      <c r="G106" s="1471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472" t="s">
        <v>159</v>
      </c>
      <c r="B107" s="1473">
        <f t="shared" si="14"/>
        <v>11</v>
      </c>
      <c r="C107" s="491">
        <v>3</v>
      </c>
      <c r="D107" s="1474">
        <v>8</v>
      </c>
      <c r="E107" s="1475">
        <v>8</v>
      </c>
      <c r="F107" s="1476">
        <v>3</v>
      </c>
      <c r="G107" s="1476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1473">
        <f t="shared" si="14"/>
        <v>0</v>
      </c>
      <c r="C108" s="491"/>
      <c r="D108" s="1474"/>
      <c r="E108" s="1475"/>
      <c r="F108" s="1476"/>
      <c r="G108" s="1476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1473">
        <f t="shared" si="14"/>
        <v>2</v>
      </c>
      <c r="C109" s="491"/>
      <c r="D109" s="1474">
        <v>2</v>
      </c>
      <c r="E109" s="1475">
        <v>2</v>
      </c>
      <c r="F109" s="1476"/>
      <c r="G109" s="1476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1473">
        <f t="shared" si="14"/>
        <v>10</v>
      </c>
      <c r="C110" s="491">
        <v>1</v>
      </c>
      <c r="D110" s="1474">
        <v>9</v>
      </c>
      <c r="E110" s="1475">
        <v>7</v>
      </c>
      <c r="F110" s="1476">
        <v>3</v>
      </c>
      <c r="G110" s="1476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1473">
        <f t="shared" si="14"/>
        <v>0</v>
      </c>
      <c r="C111" s="491"/>
      <c r="D111" s="1474"/>
      <c r="E111" s="1475"/>
      <c r="F111" s="1476"/>
      <c r="G111" s="1476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472" t="s">
        <v>164</v>
      </c>
      <c r="B112" s="1473">
        <f t="shared" si="14"/>
        <v>0</v>
      </c>
      <c r="C112" s="491"/>
      <c r="D112" s="1474"/>
      <c r="E112" s="1475"/>
      <c r="F112" s="1476"/>
      <c r="G112" s="1476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1474"/>
      <c r="E113" s="1475"/>
      <c r="F113" s="1477"/>
      <c r="G113" s="1477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179" t="s">
        <v>34</v>
      </c>
      <c r="B114" s="1415">
        <f t="shared" ref="B114:G114" si="18">SUM(B106:B113)</f>
        <v>37</v>
      </c>
      <c r="C114" s="1478">
        <f t="shared" si="18"/>
        <v>6</v>
      </c>
      <c r="D114" s="1479">
        <f t="shared" si="18"/>
        <v>31</v>
      </c>
      <c r="E114" s="1480">
        <f t="shared" si="18"/>
        <v>27</v>
      </c>
      <c r="F114" s="1481">
        <f t="shared" si="18"/>
        <v>10</v>
      </c>
      <c r="G114" s="1481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648" t="s">
        <v>49</v>
      </c>
      <c r="B116" s="2648" t="s">
        <v>167</v>
      </c>
      <c r="C116" s="2649" t="s">
        <v>47</v>
      </c>
      <c r="D116" s="2650"/>
      <c r="E116" s="2651"/>
      <c r="F116" s="2652" t="s">
        <v>168</v>
      </c>
      <c r="G116" s="2653"/>
    </row>
    <row r="117" spans="1:56" ht="21" x14ac:dyDescent="0.25">
      <c r="A117" s="2273"/>
      <c r="B117" s="2273"/>
      <c r="C117" s="1482" t="s">
        <v>169</v>
      </c>
      <c r="D117" s="1483" t="s">
        <v>170</v>
      </c>
      <c r="E117" s="1484" t="s">
        <v>171</v>
      </c>
      <c r="F117" s="1485" t="s">
        <v>172</v>
      </c>
      <c r="G117" s="1486" t="s">
        <v>173</v>
      </c>
    </row>
    <row r="118" spans="1:56" x14ac:dyDescent="0.25">
      <c r="A118" s="275" t="s">
        <v>174</v>
      </c>
      <c r="B118" s="276">
        <f>SUM(C118:E118)</f>
        <v>17</v>
      </c>
      <c r="C118" s="255">
        <v>0</v>
      </c>
      <c r="D118" s="277">
        <v>8</v>
      </c>
      <c r="E118" s="262">
        <v>9</v>
      </c>
      <c r="F118" s="278">
        <v>0</v>
      </c>
      <c r="G118" s="1487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183" t="s">
        <v>175</v>
      </c>
      <c r="B119" s="1184">
        <f>SUM(C119:E119)</f>
        <v>0</v>
      </c>
      <c r="C119" s="1488"/>
      <c r="D119" s="1489"/>
      <c r="E119" s="611"/>
      <c r="F119" s="1490"/>
      <c r="G119" s="1491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390" t="s">
        <v>132</v>
      </c>
      <c r="B121" s="1492" t="s">
        <v>6</v>
      </c>
      <c r="C121" s="1493" t="s">
        <v>177</v>
      </c>
      <c r="D121" s="1494" t="s">
        <v>178</v>
      </c>
      <c r="E121" s="1495" t="s">
        <v>179</v>
      </c>
      <c r="F121" s="1493" t="s">
        <v>180</v>
      </c>
      <c r="G121" s="1494" t="s">
        <v>181</v>
      </c>
      <c r="H121" s="1495" t="s">
        <v>182</v>
      </c>
      <c r="I121" s="199"/>
    </row>
    <row r="122" spans="1:56" x14ac:dyDescent="0.25">
      <c r="A122" s="1407" t="s">
        <v>34</v>
      </c>
      <c r="B122" s="1496">
        <f>SUM(B123:B124)</f>
        <v>1</v>
      </c>
      <c r="C122" s="1497">
        <f t="shared" ref="C122:H122" si="19">SUM(C123:C124)</f>
        <v>91</v>
      </c>
      <c r="D122" s="1498">
        <f t="shared" si="19"/>
        <v>0</v>
      </c>
      <c r="E122" s="1499">
        <f t="shared" si="19"/>
        <v>0</v>
      </c>
      <c r="F122" s="1497">
        <f t="shared" si="19"/>
        <v>43.31</v>
      </c>
      <c r="G122" s="1498">
        <f>SUM(G123:G124)</f>
        <v>0</v>
      </c>
      <c r="H122" s="1499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91</v>
      </c>
      <c r="D123" s="282">
        <v>0</v>
      </c>
      <c r="E123" s="283">
        <v>0</v>
      </c>
      <c r="F123" s="281">
        <v>43.31</v>
      </c>
      <c r="G123" s="282">
        <v>0</v>
      </c>
      <c r="H123" s="283">
        <v>0</v>
      </c>
      <c r="I123" s="206"/>
    </row>
    <row r="124" spans="1:56" x14ac:dyDescent="0.25">
      <c r="A124" s="1191" t="s">
        <v>184</v>
      </c>
      <c r="B124" s="1192"/>
      <c r="C124" s="1193"/>
      <c r="D124" s="1500"/>
      <c r="E124" s="1501"/>
      <c r="F124" s="1193"/>
      <c r="G124" s="1500"/>
      <c r="H124" s="1502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400" t="s">
        <v>132</v>
      </c>
      <c r="B126" s="1503" t="s">
        <v>186</v>
      </c>
      <c r="C126" s="1504" t="s">
        <v>187</v>
      </c>
      <c r="D126" s="1503" t="s">
        <v>188</v>
      </c>
      <c r="E126" s="1504" t="s">
        <v>189</v>
      </c>
      <c r="F126" s="1503" t="s">
        <v>190</v>
      </c>
      <c r="G126" s="1504" t="s">
        <v>191</v>
      </c>
      <c r="H126" s="1503" t="s">
        <v>192</v>
      </c>
      <c r="I126" s="1505" t="s">
        <v>193</v>
      </c>
    </row>
    <row r="127" spans="1:56" x14ac:dyDescent="0.25">
      <c r="A127" s="274" t="s">
        <v>141</v>
      </c>
      <c r="B127" s="1461">
        <v>0</v>
      </c>
      <c r="C127" s="1462">
        <v>1</v>
      </c>
      <c r="D127" s="1463">
        <v>1</v>
      </c>
      <c r="E127" s="1464">
        <v>0</v>
      </c>
      <c r="F127" s="1463">
        <v>0</v>
      </c>
      <c r="G127" s="1464">
        <v>0</v>
      </c>
      <c r="H127" s="1463">
        <v>0</v>
      </c>
      <c r="I127" s="1464">
        <v>0</v>
      </c>
    </row>
    <row r="128" spans="1:56" x14ac:dyDescent="0.25">
      <c r="A128" s="488" t="s">
        <v>143</v>
      </c>
      <c r="B128" s="489">
        <v>0</v>
      </c>
      <c r="C128" s="490">
        <v>33</v>
      </c>
      <c r="D128" s="491">
        <v>37</v>
      </c>
      <c r="E128" s="492">
        <v>4</v>
      </c>
      <c r="F128" s="491">
        <v>0</v>
      </c>
      <c r="G128" s="492">
        <v>0</v>
      </c>
      <c r="H128" s="491">
        <v>0</v>
      </c>
      <c r="I128" s="1506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1464"/>
    </row>
    <row r="130" spans="1:10" x14ac:dyDescent="0.25">
      <c r="A130" s="488" t="s">
        <v>194</v>
      </c>
      <c r="B130" s="489">
        <v>0</v>
      </c>
      <c r="C130" s="490">
        <v>3</v>
      </c>
      <c r="D130" s="491">
        <v>4</v>
      </c>
      <c r="E130" s="492">
        <v>1</v>
      </c>
      <c r="F130" s="491">
        <v>0</v>
      </c>
      <c r="G130" s="492">
        <v>0</v>
      </c>
      <c r="H130" s="491">
        <v>0</v>
      </c>
      <c r="I130" s="1464">
        <v>0</v>
      </c>
    </row>
    <row r="131" spans="1:10" x14ac:dyDescent="0.25">
      <c r="A131" s="488" t="s">
        <v>145</v>
      </c>
      <c r="B131" s="489">
        <v>0</v>
      </c>
      <c r="C131" s="490">
        <v>3</v>
      </c>
      <c r="D131" s="491">
        <v>3</v>
      </c>
      <c r="E131" s="492">
        <v>0</v>
      </c>
      <c r="F131" s="491">
        <v>0</v>
      </c>
      <c r="G131" s="492">
        <v>0</v>
      </c>
      <c r="H131" s="491">
        <v>0</v>
      </c>
      <c r="I131" s="1464">
        <v>0</v>
      </c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1464"/>
    </row>
    <row r="133" spans="1:10" x14ac:dyDescent="0.25">
      <c r="A133" s="488" t="s">
        <v>148</v>
      </c>
      <c r="B133" s="489"/>
      <c r="C133" s="490"/>
      <c r="D133" s="491"/>
      <c r="E133" s="492"/>
      <c r="F133" s="491"/>
      <c r="G133" s="492"/>
      <c r="H133" s="491"/>
      <c r="I133" s="1464"/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1464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1464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1464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1464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1507" t="s">
        <v>34</v>
      </c>
      <c r="B139" s="1508">
        <f t="shared" ref="B139:I139" si="20">SUM(B127:B138)</f>
        <v>0</v>
      </c>
      <c r="C139" s="1509">
        <f t="shared" si="20"/>
        <v>40</v>
      </c>
      <c r="D139" s="1508">
        <f t="shared" si="20"/>
        <v>45</v>
      </c>
      <c r="E139" s="1509">
        <f t="shared" si="20"/>
        <v>5</v>
      </c>
      <c r="F139" s="1508">
        <f t="shared" si="20"/>
        <v>0</v>
      </c>
      <c r="G139" s="1509">
        <f t="shared" si="20"/>
        <v>0</v>
      </c>
      <c r="H139" s="1508">
        <f t="shared" si="20"/>
        <v>0</v>
      </c>
      <c r="I139" s="1509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637" t="s">
        <v>197</v>
      </c>
      <c r="B141" s="2645" t="s">
        <v>100</v>
      </c>
      <c r="C141" s="2657" t="s">
        <v>198</v>
      </c>
      <c r="D141" s="2657"/>
      <c r="E141" s="2657" t="s">
        <v>199</v>
      </c>
      <c r="F141" s="2658"/>
      <c r="G141" s="2659" t="s">
        <v>41</v>
      </c>
      <c r="H141" s="2633" t="s">
        <v>40</v>
      </c>
      <c r="I141" s="2654" t="s">
        <v>200</v>
      </c>
      <c r="J141" s="2655" t="s">
        <v>39</v>
      </c>
    </row>
    <row r="142" spans="1:10" x14ac:dyDescent="0.25">
      <c r="A142" s="2637"/>
      <c r="B142" s="2645"/>
      <c r="C142" s="1510" t="s">
        <v>201</v>
      </c>
      <c r="D142" s="221" t="s">
        <v>61</v>
      </c>
      <c r="E142" s="1510" t="s">
        <v>201</v>
      </c>
      <c r="F142" s="222" t="s">
        <v>61</v>
      </c>
      <c r="G142" s="2659"/>
      <c r="H142" s="2633"/>
      <c r="I142" s="2654"/>
      <c r="J142" s="2656"/>
    </row>
    <row r="143" spans="1:10" x14ac:dyDescent="0.25">
      <c r="A143" s="1511" t="s">
        <v>202</v>
      </c>
      <c r="B143" s="224">
        <f>SUM(C143:F143)</f>
        <v>0</v>
      </c>
      <c r="C143" s="225"/>
      <c r="D143" s="226"/>
      <c r="E143" s="225"/>
      <c r="F143" s="227"/>
      <c r="G143" s="1464"/>
      <c r="H143" s="1512"/>
      <c r="I143" s="1513"/>
      <c r="J143" s="1514"/>
    </row>
    <row r="144" spans="1:10" x14ac:dyDescent="0.25">
      <c r="A144" s="1515" t="s">
        <v>203</v>
      </c>
      <c r="B144" s="224">
        <f t="shared" ref="B144:B151" si="21">SUM(C144:F144)</f>
        <v>0</v>
      </c>
      <c r="C144" s="1516"/>
      <c r="D144" s="1517"/>
      <c r="E144" s="1516"/>
      <c r="F144" s="1474"/>
      <c r="G144" s="1464"/>
      <c r="H144" s="1518"/>
      <c r="I144" s="1519"/>
      <c r="J144" s="1464"/>
    </row>
    <row r="145" spans="1:10" x14ac:dyDescent="0.25">
      <c r="A145" s="1515" t="s">
        <v>204</v>
      </c>
      <c r="B145" s="224">
        <f t="shared" si="21"/>
        <v>0</v>
      </c>
      <c r="C145" s="1516"/>
      <c r="D145" s="1517"/>
      <c r="E145" s="1516"/>
      <c r="F145" s="1474"/>
      <c r="G145" s="1464"/>
      <c r="H145" s="1518"/>
      <c r="I145" s="1520"/>
      <c r="J145" s="1514"/>
    </row>
    <row r="146" spans="1:10" x14ac:dyDescent="0.25">
      <c r="A146" s="1515" t="s">
        <v>205</v>
      </c>
      <c r="B146" s="224">
        <f t="shared" si="21"/>
        <v>0</v>
      </c>
      <c r="C146" s="1516"/>
      <c r="D146" s="1517"/>
      <c r="E146" s="1516"/>
      <c r="F146" s="1474"/>
      <c r="G146" s="1464"/>
      <c r="H146" s="1518"/>
      <c r="I146" s="1520"/>
      <c r="J146" s="1514"/>
    </row>
    <row r="147" spans="1:10" x14ac:dyDescent="0.25">
      <c r="A147" s="1515" t="s">
        <v>206</v>
      </c>
      <c r="B147" s="224">
        <f t="shared" si="21"/>
        <v>0</v>
      </c>
      <c r="C147" s="1516"/>
      <c r="D147" s="1517"/>
      <c r="E147" s="1516"/>
      <c r="F147" s="1474"/>
      <c r="G147" s="1464"/>
      <c r="H147" s="1518"/>
      <c r="I147" s="1520"/>
      <c r="J147" s="1514"/>
    </row>
    <row r="148" spans="1:10" x14ac:dyDescent="0.25">
      <c r="A148" s="1515" t="s">
        <v>207</v>
      </c>
      <c r="B148" s="224">
        <f t="shared" si="21"/>
        <v>0</v>
      </c>
      <c r="C148" s="1516"/>
      <c r="D148" s="1517"/>
      <c r="E148" s="1516"/>
      <c r="F148" s="1474"/>
      <c r="G148" s="1464"/>
      <c r="H148" s="1518"/>
      <c r="I148" s="1520"/>
      <c r="J148" s="1514"/>
    </row>
    <row r="149" spans="1:10" x14ac:dyDescent="0.25">
      <c r="A149" s="1515" t="s">
        <v>208</v>
      </c>
      <c r="B149" s="224">
        <f t="shared" si="21"/>
        <v>0</v>
      </c>
      <c r="C149" s="1516"/>
      <c r="D149" s="1517"/>
      <c r="E149" s="1516"/>
      <c r="F149" s="1474"/>
      <c r="G149" s="1464"/>
      <c r="H149" s="1518"/>
      <c r="I149" s="1520"/>
      <c r="J149" s="1514"/>
    </row>
    <row r="150" spans="1:10" x14ac:dyDescent="0.25">
      <c r="A150" s="1515" t="s">
        <v>209</v>
      </c>
      <c r="B150" s="224">
        <f t="shared" si="21"/>
        <v>0</v>
      </c>
      <c r="C150" s="1516"/>
      <c r="D150" s="1517"/>
      <c r="E150" s="1516"/>
      <c r="F150" s="1474"/>
      <c r="G150" s="1464"/>
      <c r="H150" s="1521"/>
      <c r="I150" s="1520"/>
      <c r="J150" s="1514"/>
    </row>
    <row r="151" spans="1:10" x14ac:dyDescent="0.25">
      <c r="A151" s="1515" t="s">
        <v>210</v>
      </c>
      <c r="B151" s="224">
        <f t="shared" si="21"/>
        <v>0</v>
      </c>
      <c r="C151" s="1516"/>
      <c r="D151" s="1517"/>
      <c r="E151" s="1516"/>
      <c r="F151" s="1474"/>
      <c r="G151" s="1464"/>
      <c r="H151" s="1521"/>
      <c r="I151" s="1520"/>
      <c r="J151" s="1514"/>
    </row>
    <row r="152" spans="1:10" x14ac:dyDescent="0.25">
      <c r="A152" s="1507" t="s">
        <v>34</v>
      </c>
      <c r="B152" s="1509">
        <f>SUM(B143:B151)</f>
        <v>0</v>
      </c>
      <c r="C152" s="1508">
        <f t="shared" ref="C152:H152" si="22">SUM(C143:C151)</f>
        <v>0</v>
      </c>
      <c r="D152" s="1509">
        <f t="shared" si="22"/>
        <v>0</v>
      </c>
      <c r="E152" s="1508">
        <f t="shared" si="22"/>
        <v>0</v>
      </c>
      <c r="F152" s="1522">
        <f t="shared" si="22"/>
        <v>0</v>
      </c>
      <c r="G152" s="1523">
        <f t="shared" si="22"/>
        <v>0</v>
      </c>
      <c r="H152" s="234">
        <f t="shared" si="22"/>
        <v>0</v>
      </c>
      <c r="I152" s="1524">
        <f>I144</f>
        <v>0</v>
      </c>
      <c r="J152" s="1509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21644.693862548211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D970548A-1BFE-40CB-885C-192D102E1C07}">
      <formula1>0</formula1>
      <formula2>9.99999999999999E+35</formula2>
    </dataValidation>
    <dataValidation type="whole" allowBlank="1" showInputMessage="1" showErrorMessage="1" sqref="B72:I76 D80:I84 B89:Q101" xr:uid="{FD45B686-64E7-4724-9C7F-D134063E589D}">
      <formula1>0</formula1>
      <formula2>9.99999999999999E+34</formula2>
    </dataValidation>
    <dataValidation type="whole" allowBlank="1" showInputMessage="1" showErrorMessage="1" sqref="B127:I138" xr:uid="{4DB65BEC-01E5-4254-9456-DAE22A8D6986}">
      <formula1>0</formula1>
      <formula2>9.99999999999999E+37</formula2>
    </dataValidation>
    <dataValidation allowBlank="1" showInputMessage="1" showErrorMessage="1" sqref="A70" xr:uid="{8FEF5258-312C-4E6C-AB1D-8CBD91D0A7B5}"/>
    <dataValidation type="decimal" operator="greaterThanOrEqual" allowBlank="1" showInputMessage="1" showErrorMessage="1" sqref="AD14:AE17 AA14:AB17 H14:J17 L14:O17 Q14:T17 V14:Y17 C14:F17 B122 B123:H124" xr:uid="{871609EC-1FB1-4C0B-96B8-F4393C92AED4}">
      <formula1>0</formula1>
    </dataValidation>
    <dataValidation allowBlank="1" showInputMessage="1" showErrorMessage="1" error="Valor no Permitido" sqref="A118 A115:A116 B115:B119 C115:E115" xr:uid="{E5753CF5-012B-4BF1-9683-8AC2623C3574}"/>
    <dataValidation type="whole" allowBlank="1" showInputMessage="1" showErrorMessage="1" sqref="D102:Q102" xr:uid="{683202D0-9E0E-446F-B3F5-258A330F7F83}">
      <formula1>0</formula1>
      <formula2>10000000</formula2>
    </dataValidation>
    <dataValidation type="whole" allowBlank="1" showInputMessage="1" showErrorMessage="1" sqref="B56 C115:D115 A71:A76 E70:H70 B69:G71 C62:D62 A69 C60:D60 E61:F61 H72:I76" xr:uid="{64DE7D1E-DA5A-4E57-BCAC-2CFFF28FAC25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F85192E2-9B75-4994-A88B-3E291D8DBCC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O204"/>
  <sheetViews>
    <sheetView workbookViewId="0">
      <selection activeCell="E26" sqref="E2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",[9]NOMBRE!B2, " (",[9]NOMBRE!C2,[9]NOMBRE!D2,[9]NOMBRE!E2,[9]NOMBRE!F2,[9]NOMBRE!G2,")")</f>
        <v>COMUNA: LINARES (07401)</v>
      </c>
    </row>
    <row r="3" spans="1:31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31" x14ac:dyDescent="0.25">
      <c r="A4" s="1" t="str">
        <f>CONCATENATE("MES: ",[9]NOMBRE!B6, " (",[9]NOMBRE!C6,[9]NOMBRE!D6,")")</f>
        <v>MES: AGOSTO (08)</v>
      </c>
    </row>
    <row r="5" spans="1:31" x14ac:dyDescent="0.25">
      <c r="A5" s="1" t="str">
        <f>CONCATENATE("AÑO: ",[9]NOMBRE!B7)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660" t="s">
        <v>6</v>
      </c>
      <c r="C9" s="2661" t="s">
        <v>7</v>
      </c>
      <c r="D9" s="2661" t="s">
        <v>8</v>
      </c>
      <c r="E9" s="2661" t="s">
        <v>9</v>
      </c>
      <c r="F9" s="2662" t="s">
        <v>10</v>
      </c>
      <c r="G9" s="2663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664"/>
      <c r="Z9" s="2665" t="s">
        <v>12</v>
      </c>
      <c r="AA9" s="2665"/>
      <c r="AB9" s="2665"/>
      <c r="AC9" s="2665"/>
      <c r="AD9" s="2665"/>
      <c r="AE9" s="2666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667" t="s">
        <v>13</v>
      </c>
      <c r="H10" s="2222"/>
      <c r="I10" s="2222"/>
      <c r="J10" s="2662"/>
      <c r="K10" s="2667" t="s">
        <v>14</v>
      </c>
      <c r="L10" s="2222"/>
      <c r="M10" s="2222"/>
      <c r="N10" s="2222"/>
      <c r="O10" s="2662"/>
      <c r="P10" s="2667" t="s">
        <v>15</v>
      </c>
      <c r="Q10" s="2222"/>
      <c r="R10" s="2222"/>
      <c r="S10" s="2222"/>
      <c r="T10" s="2662"/>
      <c r="U10" s="2667" t="s">
        <v>16</v>
      </c>
      <c r="V10" s="2222"/>
      <c r="W10" s="2222"/>
      <c r="X10" s="2222"/>
      <c r="Y10" s="2668"/>
      <c r="Z10" s="2222" t="s">
        <v>17</v>
      </c>
      <c r="AA10" s="2222"/>
      <c r="AB10" s="2662"/>
      <c r="AC10" s="2667" t="s">
        <v>18</v>
      </c>
      <c r="AD10" s="2222"/>
      <c r="AE10" s="2662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525" t="s">
        <v>19</v>
      </c>
      <c r="H12" s="1526" t="s">
        <v>20</v>
      </c>
      <c r="I12" s="1526" t="s">
        <v>21</v>
      </c>
      <c r="J12" s="1527" t="s">
        <v>22</v>
      </c>
      <c r="K12" s="1525" t="s">
        <v>19</v>
      </c>
      <c r="L12" s="1526" t="s">
        <v>20</v>
      </c>
      <c r="M12" s="1526" t="s">
        <v>21</v>
      </c>
      <c r="N12" s="1526" t="s">
        <v>22</v>
      </c>
      <c r="O12" s="1527" t="s">
        <v>23</v>
      </c>
      <c r="P12" s="1525" t="s">
        <v>19</v>
      </c>
      <c r="Q12" s="1526" t="s">
        <v>20</v>
      </c>
      <c r="R12" s="1526" t="s">
        <v>21</v>
      </c>
      <c r="S12" s="1526" t="s">
        <v>22</v>
      </c>
      <c r="T12" s="1527" t="s">
        <v>23</v>
      </c>
      <c r="U12" s="1525" t="s">
        <v>19</v>
      </c>
      <c r="V12" s="1526" t="s">
        <v>20</v>
      </c>
      <c r="W12" s="1526" t="s">
        <v>21</v>
      </c>
      <c r="X12" s="1526" t="s">
        <v>22</v>
      </c>
      <c r="Y12" s="1528" t="s">
        <v>23</v>
      </c>
      <c r="Z12" s="1529" t="s">
        <v>19</v>
      </c>
      <c r="AA12" s="1526" t="s">
        <v>24</v>
      </c>
      <c r="AB12" s="1530" t="s">
        <v>25</v>
      </c>
      <c r="AC12" s="1525" t="s">
        <v>19</v>
      </c>
      <c r="AD12" s="1526" t="s">
        <v>24</v>
      </c>
      <c r="AE12" s="1530" t="s">
        <v>25</v>
      </c>
    </row>
    <row r="13" spans="1:31" x14ac:dyDescent="0.25">
      <c r="A13" s="1531" t="s">
        <v>26</v>
      </c>
      <c r="B13" s="1532">
        <f t="shared" ref="B13:AE13" si="0">SUM(B14:B17)</f>
        <v>6</v>
      </c>
      <c r="C13" s="1533">
        <f t="shared" si="0"/>
        <v>6</v>
      </c>
      <c r="D13" s="1534">
        <f t="shared" si="0"/>
        <v>6</v>
      </c>
      <c r="E13" s="1534">
        <f t="shared" si="0"/>
        <v>1524</v>
      </c>
      <c r="F13" s="1535">
        <f t="shared" si="0"/>
        <v>1449</v>
      </c>
      <c r="G13" s="1536">
        <f t="shared" si="0"/>
        <v>717</v>
      </c>
      <c r="H13" s="1534">
        <f t="shared" si="0"/>
        <v>717</v>
      </c>
      <c r="I13" s="1534">
        <f t="shared" si="0"/>
        <v>0</v>
      </c>
      <c r="J13" s="1535">
        <f t="shared" si="0"/>
        <v>0</v>
      </c>
      <c r="K13" s="1536">
        <f t="shared" si="0"/>
        <v>775.06</v>
      </c>
      <c r="L13" s="1534">
        <f t="shared" si="0"/>
        <v>635.19999999999993</v>
      </c>
      <c r="M13" s="1534">
        <f t="shared" si="0"/>
        <v>0.83</v>
      </c>
      <c r="N13" s="1534">
        <f t="shared" si="0"/>
        <v>4.2799999999999994</v>
      </c>
      <c r="O13" s="1535">
        <f t="shared" si="0"/>
        <v>134.75</v>
      </c>
      <c r="P13" s="1536">
        <f t="shared" si="0"/>
        <v>409.25</v>
      </c>
      <c r="Q13" s="1534">
        <f t="shared" si="0"/>
        <v>154.94999999999999</v>
      </c>
      <c r="R13" s="1534">
        <f t="shared" si="0"/>
        <v>170.86999999999998</v>
      </c>
      <c r="S13" s="1534">
        <f t="shared" si="0"/>
        <v>12.43</v>
      </c>
      <c r="T13" s="1535">
        <f t="shared" si="0"/>
        <v>71</v>
      </c>
      <c r="U13" s="1536">
        <f t="shared" si="0"/>
        <v>197.63</v>
      </c>
      <c r="V13" s="1534">
        <f t="shared" si="0"/>
        <v>135.69999999999999</v>
      </c>
      <c r="W13" s="1534">
        <f t="shared" si="0"/>
        <v>11.879999999999999</v>
      </c>
      <c r="X13" s="1534">
        <f t="shared" si="0"/>
        <v>2.0499999999999998</v>
      </c>
      <c r="Y13" s="1537">
        <f t="shared" si="0"/>
        <v>48</v>
      </c>
      <c r="Z13" s="1533">
        <f t="shared" si="0"/>
        <v>73.3</v>
      </c>
      <c r="AA13" s="1534">
        <f>SUM(AA14:AA17)</f>
        <v>51.24</v>
      </c>
      <c r="AB13" s="1538">
        <f t="shared" si="0"/>
        <v>22.06</v>
      </c>
      <c r="AC13" s="1536">
        <f t="shared" si="0"/>
        <v>24.93</v>
      </c>
      <c r="AD13" s="1534">
        <f t="shared" si="0"/>
        <v>17.990000000000002</v>
      </c>
      <c r="AE13" s="1538">
        <f t="shared" si="0"/>
        <v>6.9399999999999995</v>
      </c>
    </row>
    <row r="14" spans="1:31" x14ac:dyDescent="0.25">
      <c r="A14" s="1539" t="s">
        <v>27</v>
      </c>
      <c r="B14" s="523">
        <v>5</v>
      </c>
      <c r="C14" s="316">
        <v>5</v>
      </c>
      <c r="D14" s="316">
        <v>5</v>
      </c>
      <c r="E14" s="316">
        <v>780</v>
      </c>
      <c r="F14" s="316">
        <v>717</v>
      </c>
      <c r="G14" s="1540">
        <f>SUM(H14:J14)</f>
        <v>717</v>
      </c>
      <c r="H14" s="315">
        <v>717</v>
      </c>
      <c r="I14" s="316">
        <v>0</v>
      </c>
      <c r="J14" s="316">
        <v>0</v>
      </c>
      <c r="K14" s="247">
        <f>SUM(L14:O14)</f>
        <v>671.16</v>
      </c>
      <c r="L14" s="315">
        <v>549.17999999999995</v>
      </c>
      <c r="M14" s="316">
        <v>0</v>
      </c>
      <c r="N14" s="1541">
        <v>0.48</v>
      </c>
      <c r="O14" s="318">
        <v>121.5</v>
      </c>
      <c r="P14" s="247">
        <f>SUM(Q14:T14)</f>
        <v>285.55</v>
      </c>
      <c r="Q14" s="315">
        <v>53.7</v>
      </c>
      <c r="R14" s="316">
        <v>167.42</v>
      </c>
      <c r="S14" s="1541">
        <v>10.93</v>
      </c>
      <c r="T14" s="318">
        <v>53.5</v>
      </c>
      <c r="U14" s="247">
        <f>SUM(V14:Y14)</f>
        <v>108.28</v>
      </c>
      <c r="V14" s="315">
        <v>61.28</v>
      </c>
      <c r="W14" s="316">
        <v>9.75</v>
      </c>
      <c r="X14" s="1541">
        <v>0</v>
      </c>
      <c r="Y14" s="319">
        <v>37.25</v>
      </c>
      <c r="Z14" s="248">
        <f>SUM(AA14:AB14)</f>
        <v>64.03</v>
      </c>
      <c r="AA14" s="316">
        <v>47.63</v>
      </c>
      <c r="AB14" s="26">
        <v>16.399999999999999</v>
      </c>
      <c r="AC14" s="247">
        <f>SUM(AD14:AE14)</f>
        <v>8.92</v>
      </c>
      <c r="AD14" s="316">
        <v>6.86</v>
      </c>
      <c r="AE14" s="26">
        <v>2.06</v>
      </c>
    </row>
    <row r="15" spans="1:31" x14ac:dyDescent="0.25">
      <c r="A15" s="1542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732</v>
      </c>
      <c r="G15" s="1543">
        <f>SUM(H15:J15)</f>
        <v>0</v>
      </c>
      <c r="H15" s="31">
        <v>0</v>
      </c>
      <c r="I15" s="29">
        <v>0</v>
      </c>
      <c r="J15" s="31">
        <v>0</v>
      </c>
      <c r="K15" s="1543">
        <f>SUM(L15:O15)</f>
        <v>103.89999999999999</v>
      </c>
      <c r="L15" s="31">
        <v>86.02</v>
      </c>
      <c r="M15" s="31">
        <v>0.83</v>
      </c>
      <c r="N15" s="1544">
        <v>3.8</v>
      </c>
      <c r="O15" s="1545">
        <v>13.25</v>
      </c>
      <c r="P15" s="1543">
        <f>SUM(Q15:T15)</f>
        <v>123.7</v>
      </c>
      <c r="Q15" s="31">
        <v>101.25</v>
      </c>
      <c r="R15" s="29">
        <v>3.45</v>
      </c>
      <c r="S15" s="1544">
        <v>1.5</v>
      </c>
      <c r="T15" s="1545">
        <v>17.5</v>
      </c>
      <c r="U15" s="1543">
        <f>SUM(V15:Y15)</f>
        <v>89.35</v>
      </c>
      <c r="V15" s="31">
        <v>74.42</v>
      </c>
      <c r="W15" s="29">
        <v>2.13</v>
      </c>
      <c r="X15" s="1544">
        <v>2.0499999999999998</v>
      </c>
      <c r="Y15" s="1546">
        <v>10.75</v>
      </c>
      <c r="Z15" s="1547">
        <f>SUM(AA15:AB15)</f>
        <v>9.27</v>
      </c>
      <c r="AA15" s="29">
        <v>3.61</v>
      </c>
      <c r="AB15" s="33">
        <v>5.66</v>
      </c>
      <c r="AC15" s="1543">
        <f>SUM(AD15:AE15)</f>
        <v>16.010000000000002</v>
      </c>
      <c r="AD15" s="29">
        <v>11.13</v>
      </c>
      <c r="AE15" s="33">
        <v>4.88</v>
      </c>
    </row>
    <row r="16" spans="1:31" x14ac:dyDescent="0.25">
      <c r="A16" s="1548" t="s">
        <v>29</v>
      </c>
      <c r="B16" s="28"/>
      <c r="C16" s="29"/>
      <c r="D16" s="29"/>
      <c r="E16" s="29"/>
      <c r="F16" s="29"/>
      <c r="G16" s="1543">
        <f>SUM(H16:J16)</f>
        <v>0</v>
      </c>
      <c r="H16" s="31"/>
      <c r="I16" s="29"/>
      <c r="J16" s="35"/>
      <c r="K16" s="1543">
        <f>SUM(L16:O16)</f>
        <v>0</v>
      </c>
      <c r="L16" s="31"/>
      <c r="M16" s="35"/>
      <c r="N16" s="1549"/>
      <c r="O16" s="1550"/>
      <c r="P16" s="1543">
        <f>SUM(Q16:T16)</f>
        <v>0</v>
      </c>
      <c r="Q16" s="31"/>
      <c r="R16" s="35"/>
      <c r="S16" s="1549"/>
      <c r="T16" s="1550"/>
      <c r="U16" s="1543">
        <f>SUM(V16:Y16)</f>
        <v>0</v>
      </c>
      <c r="V16" s="31"/>
      <c r="W16" s="35"/>
      <c r="X16" s="1549"/>
      <c r="Y16" s="1551"/>
      <c r="Z16" s="1547">
        <f>SUM(AA16:AB16)</f>
        <v>0</v>
      </c>
      <c r="AA16" s="29"/>
      <c r="AB16" s="33"/>
      <c r="AC16" s="1543">
        <f>SUM(AD16:AE16)</f>
        <v>0</v>
      </c>
      <c r="AD16" s="29"/>
      <c r="AE16" s="33"/>
    </row>
    <row r="17" spans="1:65" x14ac:dyDescent="0.25">
      <c r="A17" s="1224" t="s">
        <v>30</v>
      </c>
      <c r="B17" s="1552"/>
      <c r="C17" s="1553"/>
      <c r="D17" s="37"/>
      <c r="E17" s="37"/>
      <c r="F17" s="38"/>
      <c r="G17" s="39">
        <f>SUM(H17:J17)</f>
        <v>0</v>
      </c>
      <c r="H17" s="40"/>
      <c r="I17" s="41"/>
      <c r="J17" s="1554"/>
      <c r="K17" s="1555">
        <f>SUM(L17:O17)</f>
        <v>0</v>
      </c>
      <c r="L17" s="40"/>
      <c r="M17" s="1556"/>
      <c r="N17" s="1557"/>
      <c r="O17" s="1554"/>
      <c r="P17" s="1555">
        <f>SUM(Q17:T17)</f>
        <v>0</v>
      </c>
      <c r="Q17" s="1556"/>
      <c r="R17" s="1558"/>
      <c r="S17" s="1557"/>
      <c r="T17" s="1554"/>
      <c r="U17" s="1555">
        <f>SUM(V17:Y17)</f>
        <v>0</v>
      </c>
      <c r="V17" s="1556"/>
      <c r="W17" s="1558"/>
      <c r="X17" s="1557"/>
      <c r="Y17" s="1559"/>
      <c r="Z17" s="43">
        <f>SUM(AA17:AB17)</f>
        <v>0</v>
      </c>
      <c r="AA17" s="1558"/>
      <c r="AB17" s="338"/>
      <c r="AC17" s="39">
        <f>SUM(AD17:AE17)</f>
        <v>0</v>
      </c>
      <c r="AD17" s="1558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560"/>
      <c r="D19" s="1560"/>
      <c r="E19" s="1560"/>
      <c r="F19" s="1560"/>
      <c r="G19" s="46"/>
    </row>
    <row r="20" spans="1:65" ht="32.25" customHeight="1" x14ac:dyDescent="0.25">
      <c r="A20" s="1561" t="s">
        <v>33</v>
      </c>
      <c r="B20" s="1562" t="s">
        <v>34</v>
      </c>
      <c r="C20" s="1563" t="s">
        <v>35</v>
      </c>
      <c r="D20" s="1563" t="s">
        <v>36</v>
      </c>
      <c r="E20" s="1563" t="s">
        <v>37</v>
      </c>
      <c r="F20" s="1564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565" t="s">
        <v>40</v>
      </c>
      <c r="B22" s="1566">
        <f>SUM(C22:F22)</f>
        <v>474</v>
      </c>
      <c r="C22" s="1567"/>
      <c r="D22" s="1567">
        <v>474</v>
      </c>
      <c r="E22" s="1567"/>
      <c r="F22" s="1568"/>
    </row>
    <row r="23" spans="1:65" ht="15" customHeight="1" x14ac:dyDescent="0.25">
      <c r="A23" s="1565" t="s">
        <v>41</v>
      </c>
      <c r="B23" s="1566">
        <f>SUM(C23:F23)</f>
        <v>474</v>
      </c>
      <c r="C23" s="1567"/>
      <c r="D23" s="1567">
        <v>474</v>
      </c>
      <c r="E23" s="1567"/>
      <c r="F23" s="1568"/>
    </row>
    <row r="24" spans="1:65" ht="15" customHeight="1" x14ac:dyDescent="0.25">
      <c r="A24" s="1565" t="s">
        <v>42</v>
      </c>
      <c r="B24" s="1566">
        <f>SUM(C24:F24)</f>
        <v>474</v>
      </c>
      <c r="C24" s="1567"/>
      <c r="D24" s="1567">
        <v>474</v>
      </c>
      <c r="E24" s="1567"/>
      <c r="F24" s="1568"/>
    </row>
    <row r="25" spans="1:65" ht="15" customHeight="1" x14ac:dyDescent="0.25">
      <c r="A25" s="60" t="s">
        <v>43</v>
      </c>
      <c r="B25" s="1241">
        <f>SUM(C25:F25)</f>
        <v>475</v>
      </c>
      <c r="C25" s="62"/>
      <c r="D25" s="62">
        <v>475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569"/>
      <c r="D28" s="1569"/>
      <c r="E28" s="1569"/>
      <c r="F28" s="1569"/>
      <c r="G28" s="1569"/>
      <c r="H28" s="1569"/>
      <c r="I28" s="1570"/>
      <c r="J28" s="1570"/>
      <c r="K28" s="1571"/>
      <c r="L28" s="1571"/>
    </row>
    <row r="29" spans="1:65" x14ac:dyDescent="0.25">
      <c r="A29" s="2227" t="s">
        <v>33</v>
      </c>
      <c r="B29" s="2669"/>
      <c r="C29" s="2670" t="s">
        <v>34</v>
      </c>
      <c r="D29" s="2671" t="s">
        <v>47</v>
      </c>
      <c r="E29" s="2672"/>
      <c r="F29" s="2672"/>
      <c r="G29" s="2673"/>
      <c r="H29" s="2674" t="s">
        <v>48</v>
      </c>
      <c r="I29" s="2675"/>
      <c r="J29" s="2675"/>
      <c r="K29" s="2675"/>
      <c r="L29" s="2675"/>
      <c r="M29" s="2676"/>
      <c r="N29" s="2677" t="s">
        <v>49</v>
      </c>
      <c r="O29" s="2678"/>
    </row>
    <row r="30" spans="1:65" ht="21" x14ac:dyDescent="0.25">
      <c r="A30" s="2229"/>
      <c r="B30" s="2230"/>
      <c r="C30" s="2232"/>
      <c r="D30" s="1403" t="s">
        <v>50</v>
      </c>
      <c r="E30" s="1404" t="s">
        <v>51</v>
      </c>
      <c r="F30" s="1404" t="s">
        <v>52</v>
      </c>
      <c r="G30" s="1572" t="s">
        <v>53</v>
      </c>
      <c r="H30" s="1406" t="s">
        <v>54</v>
      </c>
      <c r="I30" s="1407" t="s">
        <v>55</v>
      </c>
      <c r="J30" s="1407" t="s">
        <v>56</v>
      </c>
      <c r="K30" s="1407" t="s">
        <v>57</v>
      </c>
      <c r="L30" s="1407" t="s">
        <v>58</v>
      </c>
      <c r="M30" s="1407" t="s">
        <v>59</v>
      </c>
      <c r="N30" s="1408" t="s">
        <v>60</v>
      </c>
      <c r="O30" s="1408" t="s">
        <v>61</v>
      </c>
    </row>
    <row r="31" spans="1:65" ht="15" customHeight="1" x14ac:dyDescent="0.25">
      <c r="A31" s="2217" t="s">
        <v>40</v>
      </c>
      <c r="B31" s="2218"/>
      <c r="C31" s="1573">
        <f>SUM(D31:G31)</f>
        <v>123</v>
      </c>
      <c r="D31" s="1461">
        <v>0</v>
      </c>
      <c r="E31" s="1574">
        <v>4</v>
      </c>
      <c r="F31" s="1574">
        <v>32</v>
      </c>
      <c r="G31" s="1575">
        <v>87</v>
      </c>
      <c r="H31" s="1462">
        <v>4</v>
      </c>
      <c r="I31" s="1576">
        <v>51</v>
      </c>
      <c r="J31" s="1576">
        <v>52</v>
      </c>
      <c r="K31" s="1576">
        <v>16</v>
      </c>
      <c r="L31" s="1576">
        <v>0</v>
      </c>
      <c r="M31" s="1576">
        <v>0</v>
      </c>
      <c r="N31" s="1576">
        <v>62</v>
      </c>
      <c r="O31" s="1576">
        <v>61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679" t="s">
        <v>41</v>
      </c>
      <c r="B32" s="2680"/>
      <c r="C32" s="1573">
        <f t="shared" ref="C32:C37" si="2">SUM(D32:G32)</f>
        <v>160</v>
      </c>
      <c r="D32" s="1577">
        <v>0</v>
      </c>
      <c r="E32" s="1578">
        <v>5</v>
      </c>
      <c r="F32" s="1578">
        <v>40</v>
      </c>
      <c r="G32" s="1579">
        <v>115</v>
      </c>
      <c r="H32" s="1580"/>
      <c r="I32" s="1581"/>
      <c r="J32" s="1581"/>
      <c r="K32" s="1581"/>
      <c r="L32" s="1581"/>
      <c r="M32" s="1581"/>
      <c r="N32" s="1576">
        <v>79</v>
      </c>
      <c r="O32" s="1576">
        <v>81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679" t="s">
        <v>42</v>
      </c>
      <c r="B33" s="2680"/>
      <c r="C33" s="1573">
        <f t="shared" si="2"/>
        <v>1053</v>
      </c>
      <c r="D33" s="1577">
        <v>0</v>
      </c>
      <c r="E33" s="1578">
        <v>21</v>
      </c>
      <c r="F33" s="1578">
        <v>285</v>
      </c>
      <c r="G33" s="1579">
        <v>747</v>
      </c>
      <c r="H33" s="1580"/>
      <c r="I33" s="1581"/>
      <c r="J33" s="1581"/>
      <c r="K33" s="1581"/>
      <c r="L33" s="1581"/>
      <c r="M33" s="1581"/>
      <c r="N33" s="1576">
        <v>533</v>
      </c>
      <c r="O33" s="1576">
        <v>520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590" t="s">
        <v>43</v>
      </c>
      <c r="B34" s="2377"/>
      <c r="C34" s="79">
        <f t="shared" si="2"/>
        <v>110</v>
      </c>
      <c r="D34" s="1582">
        <v>0</v>
      </c>
      <c r="E34" s="1583">
        <v>3</v>
      </c>
      <c r="F34" s="1583">
        <v>30</v>
      </c>
      <c r="G34" s="1584">
        <v>77</v>
      </c>
      <c r="H34" s="574"/>
      <c r="I34" s="1258"/>
      <c r="J34" s="1258"/>
      <c r="K34" s="1258"/>
      <c r="L34" s="1258"/>
      <c r="M34" s="1258"/>
      <c r="N34" s="1259">
        <v>55</v>
      </c>
      <c r="O34" s="1259">
        <v>55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628" t="s">
        <v>62</v>
      </c>
      <c r="B35" s="82" t="s">
        <v>63</v>
      </c>
      <c r="C35" s="250">
        <f t="shared" si="2"/>
        <v>2</v>
      </c>
      <c r="D35" s="1461">
        <v>0</v>
      </c>
      <c r="E35" s="1574">
        <v>0</v>
      </c>
      <c r="F35" s="1574">
        <v>0</v>
      </c>
      <c r="G35" s="1575">
        <v>2</v>
      </c>
      <c r="H35" s="1580"/>
      <c r="I35" s="1581"/>
      <c r="J35" s="1581"/>
      <c r="K35" s="1581"/>
      <c r="L35" s="1581"/>
      <c r="M35" s="1581"/>
      <c r="N35" s="1576">
        <v>0</v>
      </c>
      <c r="O35" s="1576">
        <v>2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254" t="s">
        <v>64</v>
      </c>
      <c r="C36" s="84">
        <f t="shared" si="2"/>
        <v>0</v>
      </c>
      <c r="D36" s="1582">
        <v>0</v>
      </c>
      <c r="E36" s="1583">
        <v>0</v>
      </c>
      <c r="F36" s="1583">
        <v>0</v>
      </c>
      <c r="G36" s="1584">
        <v>0</v>
      </c>
      <c r="H36" s="375"/>
      <c r="I36" s="86"/>
      <c r="J36" s="86"/>
      <c r="K36" s="86"/>
      <c r="L36" s="86"/>
      <c r="M36" s="86"/>
      <c r="N36" s="1259">
        <v>0</v>
      </c>
      <c r="O36" s="1259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629" t="s">
        <v>65</v>
      </c>
      <c r="B37" s="2630"/>
      <c r="C37" s="1415">
        <f t="shared" si="2"/>
        <v>10</v>
      </c>
      <c r="D37" s="89">
        <v>0</v>
      </c>
      <c r="E37" s="90">
        <v>0</v>
      </c>
      <c r="F37" s="90">
        <v>1</v>
      </c>
      <c r="G37" s="91">
        <v>9</v>
      </c>
      <c r="H37" s="375"/>
      <c r="I37" s="86"/>
      <c r="J37" s="86"/>
      <c r="K37" s="86"/>
      <c r="L37" s="86"/>
      <c r="M37" s="86"/>
      <c r="N37" s="1416">
        <v>4</v>
      </c>
      <c r="O37" s="1416">
        <v>6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585" t="s">
        <v>66</v>
      </c>
      <c r="B38" s="1586"/>
    </row>
    <row r="39" spans="1:65" ht="30" customHeight="1" x14ac:dyDescent="0.25">
      <c r="A39" s="1407" t="s">
        <v>67</v>
      </c>
      <c r="B39" s="1407" t="s">
        <v>68</v>
      </c>
    </row>
    <row r="40" spans="1:65" ht="15" customHeight="1" x14ac:dyDescent="0.25">
      <c r="A40" s="1573" t="s">
        <v>69</v>
      </c>
      <c r="B40" s="1576">
        <v>240</v>
      </c>
    </row>
    <row r="41" spans="1:65" ht="15" customHeight="1" x14ac:dyDescent="0.25">
      <c r="A41" s="1573" t="s">
        <v>70</v>
      </c>
      <c r="B41" s="1576">
        <v>887</v>
      </c>
    </row>
    <row r="42" spans="1:65" ht="15" customHeight="1" x14ac:dyDescent="0.25">
      <c r="A42" s="1573" t="s">
        <v>71</v>
      </c>
      <c r="B42" s="1576">
        <v>1172</v>
      </c>
    </row>
    <row r="43" spans="1:65" ht="15" customHeight="1" x14ac:dyDescent="0.25">
      <c r="A43" s="1573" t="s">
        <v>72</v>
      </c>
      <c r="B43" s="1576">
        <v>0</v>
      </c>
    </row>
    <row r="44" spans="1:65" ht="15" customHeight="1" x14ac:dyDescent="0.25">
      <c r="A44" s="1573" t="s">
        <v>73</v>
      </c>
      <c r="B44" s="1576">
        <v>609</v>
      </c>
    </row>
    <row r="45" spans="1:65" ht="15" customHeight="1" x14ac:dyDescent="0.25">
      <c r="A45" s="1573" t="s">
        <v>74</v>
      </c>
      <c r="B45" s="1576">
        <v>0</v>
      </c>
    </row>
    <row r="46" spans="1:65" ht="15" customHeight="1" x14ac:dyDescent="0.25">
      <c r="A46" s="1573" t="s">
        <v>75</v>
      </c>
      <c r="B46" s="1576">
        <v>39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264" t="s">
        <v>77</v>
      </c>
      <c r="B48" s="1259">
        <v>0</v>
      </c>
    </row>
    <row r="49" spans="1:7" s="6" customFormat="1" ht="18" customHeight="1" x14ac:dyDescent="0.2">
      <c r="A49" s="1587" t="s">
        <v>78</v>
      </c>
      <c r="B49" s="64"/>
      <c r="C49" s="5"/>
      <c r="D49" s="1588"/>
      <c r="E49" s="1588"/>
    </row>
    <row r="50" spans="1:7" ht="31.5" x14ac:dyDescent="0.25">
      <c r="A50" s="1407" t="s">
        <v>33</v>
      </c>
      <c r="B50" s="1407" t="s">
        <v>34</v>
      </c>
      <c r="C50" s="1407" t="s">
        <v>79</v>
      </c>
      <c r="D50" s="1407" t="s">
        <v>80</v>
      </c>
      <c r="E50" s="1407" t="s">
        <v>81</v>
      </c>
    </row>
    <row r="51" spans="1:7" x14ac:dyDescent="0.25">
      <c r="A51" s="1573" t="s">
        <v>82</v>
      </c>
      <c r="B51" s="1589">
        <f>SUM(C51:E51)</f>
        <v>1240</v>
      </c>
      <c r="C51" s="1590">
        <v>930</v>
      </c>
      <c r="D51" s="1590">
        <v>310</v>
      </c>
      <c r="E51" s="1590"/>
    </row>
    <row r="52" spans="1:7" x14ac:dyDescent="0.25">
      <c r="A52" s="1573" t="s">
        <v>83</v>
      </c>
      <c r="B52" s="1589">
        <f>SUM(C52:E52)</f>
        <v>1053</v>
      </c>
      <c r="C52" s="1590">
        <v>775</v>
      </c>
      <c r="D52" s="1590">
        <v>278</v>
      </c>
      <c r="E52" s="1590"/>
    </row>
    <row r="53" spans="1:7" x14ac:dyDescent="0.25">
      <c r="A53" s="1264" t="s">
        <v>84</v>
      </c>
      <c r="B53" s="1265">
        <f>SUM(C53:E53)</f>
        <v>187</v>
      </c>
      <c r="C53" s="1266">
        <v>155</v>
      </c>
      <c r="D53" s="1266">
        <v>32</v>
      </c>
      <c r="E53" s="1266"/>
    </row>
    <row r="54" spans="1:7" ht="18" customHeight="1" x14ac:dyDescent="0.25">
      <c r="A54" s="1591" t="s">
        <v>85</v>
      </c>
      <c r="B54" s="101"/>
    </row>
    <row r="55" spans="1:7" s="6" customFormat="1" ht="18" customHeight="1" x14ac:dyDescent="0.2">
      <c r="A55" s="1591" t="s">
        <v>86</v>
      </c>
      <c r="B55" s="102"/>
      <c r="C55" s="103"/>
      <c r="D55" s="103"/>
      <c r="E55" s="1592"/>
      <c r="F55" s="1592"/>
    </row>
    <row r="56" spans="1:7" ht="31.5" x14ac:dyDescent="0.25">
      <c r="A56" s="1420" t="s">
        <v>87</v>
      </c>
      <c r="B56" s="1420" t="s">
        <v>34</v>
      </c>
      <c r="C56" s="1593" t="s">
        <v>88</v>
      </c>
      <c r="D56" s="1421" t="s">
        <v>89</v>
      </c>
      <c r="E56" s="1405" t="s">
        <v>90</v>
      </c>
      <c r="F56" s="1406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594"/>
    </row>
    <row r="58" spans="1:7" x14ac:dyDescent="0.25">
      <c r="A58" s="1595" t="s">
        <v>92</v>
      </c>
      <c r="B58" s="1596">
        <f>SUM(C58:E58)</f>
        <v>0</v>
      </c>
      <c r="C58" s="1597"/>
      <c r="D58" s="1598"/>
      <c r="E58" s="1599"/>
      <c r="F58" s="1594"/>
    </row>
    <row r="59" spans="1:7" x14ac:dyDescent="0.25">
      <c r="A59" s="111" t="s">
        <v>93</v>
      </c>
      <c r="B59" s="112">
        <f>SUM(C59:E59)</f>
        <v>0</v>
      </c>
      <c r="C59" s="1600"/>
      <c r="D59" s="1277"/>
      <c r="E59" s="1601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684" t="s">
        <v>95</v>
      </c>
      <c r="B61" s="2685" t="s">
        <v>96</v>
      </c>
      <c r="C61" s="2685"/>
      <c r="D61" s="2686"/>
      <c r="E61" s="2632" t="s">
        <v>97</v>
      </c>
      <c r="F61" s="2681" t="s">
        <v>98</v>
      </c>
      <c r="G61" s="2681" t="s">
        <v>99</v>
      </c>
    </row>
    <row r="62" spans="1:7" ht="29.25" customHeight="1" x14ac:dyDescent="0.25">
      <c r="A62" s="2684"/>
      <c r="B62" s="114" t="s">
        <v>100</v>
      </c>
      <c r="C62" s="115" t="s">
        <v>60</v>
      </c>
      <c r="D62" s="116" t="s">
        <v>61</v>
      </c>
      <c r="E62" s="2252"/>
      <c r="F62" s="2681"/>
      <c r="G62" s="2681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603" t="s">
        <v>102</v>
      </c>
      <c r="B64" s="1604">
        <f t="shared" ref="B64:B68" si="6">SUM(C64:D64)</f>
        <v>0</v>
      </c>
      <c r="C64" s="1605"/>
      <c r="D64" s="1606"/>
      <c r="E64" s="1607"/>
      <c r="F64" s="1608"/>
      <c r="G64" s="1609"/>
    </row>
    <row r="65" spans="1:46" x14ac:dyDescent="0.25">
      <c r="A65" s="1603" t="s">
        <v>103</v>
      </c>
      <c r="B65" s="1604">
        <f>SUM(C65:D65)</f>
        <v>0</v>
      </c>
      <c r="C65" s="1605"/>
      <c r="D65" s="1606"/>
      <c r="E65" s="1607"/>
      <c r="F65" s="1608"/>
      <c r="G65" s="1609"/>
    </row>
    <row r="66" spans="1:46" x14ac:dyDescent="0.25">
      <c r="A66" s="1603" t="s">
        <v>104</v>
      </c>
      <c r="B66" s="1604">
        <f t="shared" si="6"/>
        <v>0</v>
      </c>
      <c r="C66" s="1605"/>
      <c r="D66" s="1606"/>
      <c r="E66" s="1607"/>
      <c r="F66" s="1608"/>
      <c r="G66" s="1609"/>
    </row>
    <row r="67" spans="1:46" x14ac:dyDescent="0.25">
      <c r="A67" s="1603" t="s">
        <v>105</v>
      </c>
      <c r="B67" s="1604">
        <f t="shared" si="6"/>
        <v>0</v>
      </c>
      <c r="C67" s="1605"/>
      <c r="D67" s="1606"/>
      <c r="E67" s="1607"/>
      <c r="F67" s="1608"/>
      <c r="G67" s="1609"/>
    </row>
    <row r="68" spans="1:46" x14ac:dyDescent="0.25">
      <c r="A68" s="1610" t="s">
        <v>106</v>
      </c>
      <c r="B68" s="1287">
        <f t="shared" si="6"/>
        <v>0</v>
      </c>
      <c r="C68" s="1611"/>
      <c r="D68" s="610"/>
      <c r="E68" s="611"/>
      <c r="F68" s="1289"/>
      <c r="G68" s="613"/>
    </row>
    <row r="69" spans="1:46" x14ac:dyDescent="0.25">
      <c r="A69" s="1612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439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613" t="s">
        <v>113</v>
      </c>
      <c r="B72" s="260"/>
      <c r="C72" s="265"/>
      <c r="D72" s="266"/>
      <c r="E72" s="266"/>
      <c r="F72" s="266"/>
      <c r="G72" s="267"/>
      <c r="H72" s="1464"/>
      <c r="I72" s="268"/>
      <c r="AT72" s="6"/>
    </row>
    <row r="73" spans="1:46" x14ac:dyDescent="0.25">
      <c r="A73" s="1603" t="s">
        <v>114</v>
      </c>
      <c r="B73" s="1605"/>
      <c r="C73" s="1614"/>
      <c r="D73" s="1615"/>
      <c r="E73" s="1615"/>
      <c r="F73" s="1615"/>
      <c r="G73" s="1616"/>
      <c r="H73" s="1464"/>
      <c r="I73" s="1617"/>
    </row>
    <row r="74" spans="1:46" x14ac:dyDescent="0.25">
      <c r="A74" s="1603" t="s">
        <v>115</v>
      </c>
      <c r="B74" s="1605"/>
      <c r="C74" s="1614"/>
      <c r="D74" s="1615"/>
      <c r="E74" s="1615"/>
      <c r="F74" s="1615"/>
      <c r="G74" s="1616"/>
      <c r="H74" s="1464"/>
      <c r="I74" s="1617"/>
    </row>
    <row r="75" spans="1:46" x14ac:dyDescent="0.25">
      <c r="A75" s="1603" t="s">
        <v>116</v>
      </c>
      <c r="B75" s="1605"/>
      <c r="C75" s="1614"/>
      <c r="D75" s="1615"/>
      <c r="E75" s="1615"/>
      <c r="F75" s="1615"/>
      <c r="G75" s="1616"/>
      <c r="H75" s="1464"/>
      <c r="I75" s="1617"/>
    </row>
    <row r="76" spans="1:46" x14ac:dyDescent="0.25">
      <c r="A76" s="1610" t="s">
        <v>117</v>
      </c>
      <c r="B76" s="1611"/>
      <c r="C76" s="1296"/>
      <c r="D76" s="1618"/>
      <c r="E76" s="1618"/>
      <c r="F76" s="1618"/>
      <c r="G76" s="1298"/>
      <c r="H76" s="599"/>
      <c r="I76" s="1619"/>
    </row>
    <row r="77" spans="1:46" s="6" customFormat="1" ht="18" customHeight="1" x14ac:dyDescent="0.2">
      <c r="A77" s="2634" t="s">
        <v>118</v>
      </c>
      <c r="B77" s="2635"/>
      <c r="C77" s="2635"/>
      <c r="D77" s="2256"/>
      <c r="E77" s="2636"/>
      <c r="F77" s="1620"/>
      <c r="G77" s="1620"/>
      <c r="H77" s="1620"/>
      <c r="I77" s="1620"/>
    </row>
    <row r="78" spans="1:46" s="6" customFormat="1" ht="18" customHeight="1" x14ac:dyDescent="0.2">
      <c r="A78" s="2227" t="s">
        <v>119</v>
      </c>
      <c r="B78" s="2682" t="s">
        <v>120</v>
      </c>
      <c r="C78" s="2227" t="s">
        <v>34</v>
      </c>
      <c r="D78" s="2683" t="s">
        <v>47</v>
      </c>
      <c r="E78" s="2683"/>
      <c r="F78" s="2683"/>
      <c r="G78" s="2683"/>
      <c r="H78" s="2683"/>
      <c r="I78" s="2683"/>
    </row>
    <row r="79" spans="1:46" ht="24.75" customHeight="1" x14ac:dyDescent="0.25">
      <c r="A79" s="2229"/>
      <c r="B79" s="2682"/>
      <c r="C79" s="2229"/>
      <c r="D79" s="1622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1450" t="s">
        <v>51</v>
      </c>
    </row>
    <row r="80" spans="1:46" x14ac:dyDescent="0.25">
      <c r="A80" s="2687" t="s">
        <v>126</v>
      </c>
      <c r="B80" s="2643"/>
      <c r="C80" s="1623">
        <f>SUM(D80:I80)</f>
        <v>194</v>
      </c>
      <c r="D80" s="1624">
        <v>29</v>
      </c>
      <c r="E80" s="1453">
        <v>28</v>
      </c>
      <c r="F80" s="1453">
        <v>44</v>
      </c>
      <c r="G80" s="1453">
        <v>28</v>
      </c>
      <c r="H80" s="1453">
        <v>34</v>
      </c>
      <c r="I80" s="1454">
        <v>31</v>
      </c>
    </row>
    <row r="81" spans="1:55" ht="24.95" customHeight="1" x14ac:dyDescent="0.25">
      <c r="A81" s="2644" t="s">
        <v>127</v>
      </c>
      <c r="B81" s="269" t="s">
        <v>128</v>
      </c>
      <c r="C81" s="270">
        <f>SUM(D81:I81)</f>
        <v>54</v>
      </c>
      <c r="D81" s="1461">
        <v>24</v>
      </c>
      <c r="E81" s="1574">
        <v>22</v>
      </c>
      <c r="F81" s="1574">
        <v>8</v>
      </c>
      <c r="G81" s="1574"/>
      <c r="H81" s="1574"/>
      <c r="I81" s="1462"/>
    </row>
    <row r="82" spans="1:55" ht="24.95" customHeight="1" x14ac:dyDescent="0.25">
      <c r="A82" s="2266"/>
      <c r="B82" s="147" t="s">
        <v>129</v>
      </c>
      <c r="C82" s="148">
        <f>SUM(D82:I82)</f>
        <v>61</v>
      </c>
      <c r="D82" s="149">
        <v>28</v>
      </c>
      <c r="E82" s="150">
        <v>17</v>
      </c>
      <c r="F82" s="150">
        <v>16</v>
      </c>
      <c r="G82" s="150"/>
      <c r="H82" s="150"/>
      <c r="I82" s="151"/>
    </row>
    <row r="83" spans="1:55" ht="24.95" customHeight="1" x14ac:dyDescent="0.25">
      <c r="A83" s="2644" t="s">
        <v>130</v>
      </c>
      <c r="B83" s="269" t="s">
        <v>128</v>
      </c>
      <c r="C83" s="270">
        <f>SUM(D83:I83)</f>
        <v>126</v>
      </c>
      <c r="D83" s="271">
        <v>58</v>
      </c>
      <c r="E83" s="272">
        <v>57</v>
      </c>
      <c r="F83" s="272">
        <v>11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194</v>
      </c>
      <c r="D84" s="1625">
        <v>103</v>
      </c>
      <c r="E84" s="1626">
        <v>62</v>
      </c>
      <c r="F84" s="1626">
        <v>29</v>
      </c>
      <c r="G84" s="1626"/>
      <c r="H84" s="1626"/>
      <c r="I84" s="636"/>
    </row>
    <row r="85" spans="1:55" s="6" customFormat="1" ht="18" customHeight="1" x14ac:dyDescent="0.2">
      <c r="A85" s="1627" t="s">
        <v>131</v>
      </c>
      <c r="B85" s="1628"/>
      <c r="C85" s="1628"/>
      <c r="D85" s="1629"/>
      <c r="E85" s="1629"/>
      <c r="F85" s="1629"/>
      <c r="G85" s="1629"/>
      <c r="H85" s="1630"/>
      <c r="I85" s="1630"/>
    </row>
    <row r="86" spans="1:55" ht="15" customHeight="1" x14ac:dyDescent="0.25">
      <c r="A86" s="2616" t="s">
        <v>132</v>
      </c>
      <c r="B86" s="2631" t="s">
        <v>133</v>
      </c>
      <c r="C86" s="2616"/>
      <c r="D86" s="2631" t="s">
        <v>134</v>
      </c>
      <c r="E86" s="2616"/>
      <c r="F86" s="2671" t="s">
        <v>135</v>
      </c>
      <c r="G86" s="2619"/>
      <c r="H86" s="2619"/>
      <c r="I86" s="2645"/>
      <c r="J86" s="2671" t="s">
        <v>136</v>
      </c>
      <c r="K86" s="2619"/>
      <c r="L86" s="2619"/>
      <c r="M86" s="2645"/>
      <c r="N86" s="2671" t="s">
        <v>137</v>
      </c>
      <c r="O86" s="2619"/>
      <c r="P86" s="2619"/>
      <c r="Q86" s="2645"/>
    </row>
    <row r="87" spans="1:55" ht="15" customHeight="1" x14ac:dyDescent="0.25">
      <c r="A87" s="2267"/>
      <c r="B87" s="2250"/>
      <c r="C87" s="2230"/>
      <c r="D87" s="2250"/>
      <c r="E87" s="2230"/>
      <c r="F87" s="2671" t="s">
        <v>138</v>
      </c>
      <c r="G87" s="2645"/>
      <c r="H87" s="2671" t="s">
        <v>139</v>
      </c>
      <c r="I87" s="2645"/>
      <c r="J87" s="2671" t="s">
        <v>138</v>
      </c>
      <c r="K87" s="2645"/>
      <c r="L87" s="2671" t="s">
        <v>139</v>
      </c>
      <c r="M87" s="2645"/>
      <c r="N87" s="2671" t="s">
        <v>138</v>
      </c>
      <c r="O87" s="2645"/>
      <c r="P87" s="2671" t="s">
        <v>139</v>
      </c>
      <c r="Q87" s="2645"/>
    </row>
    <row r="88" spans="1:55" ht="27.75" customHeight="1" x14ac:dyDescent="0.25">
      <c r="A88" s="2230"/>
      <c r="B88" s="1593" t="s">
        <v>50</v>
      </c>
      <c r="C88" s="1401" t="s">
        <v>140</v>
      </c>
      <c r="D88" s="1593" t="s">
        <v>50</v>
      </c>
      <c r="E88" s="1401" t="s">
        <v>140</v>
      </c>
      <c r="F88" s="1593" t="s">
        <v>50</v>
      </c>
      <c r="G88" s="1401" t="s">
        <v>140</v>
      </c>
      <c r="H88" s="1593" t="s">
        <v>50</v>
      </c>
      <c r="I88" s="1460" t="s">
        <v>140</v>
      </c>
      <c r="J88" s="1593" t="s">
        <v>50</v>
      </c>
      <c r="K88" s="1401" t="s">
        <v>140</v>
      </c>
      <c r="L88" s="1593" t="s">
        <v>50</v>
      </c>
      <c r="M88" s="1460" t="s">
        <v>140</v>
      </c>
      <c r="N88" s="1593" t="s">
        <v>50</v>
      </c>
      <c r="O88" s="1401" t="s">
        <v>140</v>
      </c>
      <c r="P88" s="1593" t="s">
        <v>50</v>
      </c>
      <c r="Q88" s="1460" t="s">
        <v>140</v>
      </c>
    </row>
    <row r="89" spans="1:55" x14ac:dyDescent="0.25">
      <c r="A89" s="274" t="s">
        <v>141</v>
      </c>
      <c r="B89" s="1461"/>
      <c r="C89" s="1462">
        <v>3</v>
      </c>
      <c r="D89" s="1461">
        <v>58</v>
      </c>
      <c r="E89" s="1462">
        <f>3+131+1+12</f>
        <v>147</v>
      </c>
      <c r="F89" s="1463">
        <v>41</v>
      </c>
      <c r="G89" s="1464">
        <f>85+10</f>
        <v>95</v>
      </c>
      <c r="H89" s="1463">
        <v>4</v>
      </c>
      <c r="I89" s="1464">
        <v>11</v>
      </c>
      <c r="J89" s="1463">
        <v>12</v>
      </c>
      <c r="K89" s="1464">
        <v>61</v>
      </c>
      <c r="L89" s="1463"/>
      <c r="M89" s="1464"/>
      <c r="N89" s="1463">
        <v>12</v>
      </c>
      <c r="O89" s="1464">
        <v>3</v>
      </c>
      <c r="P89" s="1463">
        <v>3</v>
      </c>
      <c r="Q89" s="1464">
        <v>1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488" t="s">
        <v>142</v>
      </c>
      <c r="B90" s="489"/>
      <c r="C90" s="490"/>
      <c r="D90" s="489"/>
      <c r="E90" s="490"/>
      <c r="F90" s="491"/>
      <c r="G90" s="492"/>
      <c r="H90" s="491"/>
      <c r="I90" s="492"/>
      <c r="J90" s="491"/>
      <c r="K90" s="492"/>
      <c r="L90" s="491"/>
      <c r="M90" s="492"/>
      <c r="N90" s="491"/>
      <c r="O90" s="492"/>
      <c r="P90" s="491"/>
      <c r="Q90" s="492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488" t="s">
        <v>143</v>
      </c>
      <c r="B91" s="489"/>
      <c r="C91" s="490">
        <v>2</v>
      </c>
      <c r="D91" s="489">
        <v>1</v>
      </c>
      <c r="E91" s="490">
        <v>4</v>
      </c>
      <c r="F91" s="491">
        <v>1</v>
      </c>
      <c r="G91" s="492">
        <v>4</v>
      </c>
      <c r="H91" s="491"/>
      <c r="I91" s="492"/>
      <c r="J91" s="491"/>
      <c r="K91" s="492"/>
      <c r="L91" s="491"/>
      <c r="M91" s="492"/>
      <c r="N91" s="491"/>
      <c r="O91" s="492"/>
      <c r="P91" s="491"/>
      <c r="Q91" s="492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488" t="s">
        <v>144</v>
      </c>
      <c r="B92" s="489"/>
      <c r="C92" s="490"/>
      <c r="D92" s="489"/>
      <c r="E92" s="490"/>
      <c r="F92" s="491"/>
      <c r="G92" s="492"/>
      <c r="H92" s="491"/>
      <c r="I92" s="492"/>
      <c r="J92" s="491"/>
      <c r="K92" s="492"/>
      <c r="L92" s="491"/>
      <c r="M92" s="492"/>
      <c r="N92" s="491"/>
      <c r="O92" s="492"/>
      <c r="P92" s="491"/>
      <c r="Q92" s="492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488" t="s">
        <v>145</v>
      </c>
      <c r="B93" s="489"/>
      <c r="C93" s="490">
        <v>2</v>
      </c>
      <c r="D93" s="489">
        <v>10</v>
      </c>
      <c r="E93" s="490">
        <v>86</v>
      </c>
      <c r="F93" s="491">
        <v>10</v>
      </c>
      <c r="G93" s="492">
        <v>61</v>
      </c>
      <c r="H93" s="491"/>
      <c r="I93" s="492">
        <v>1</v>
      </c>
      <c r="J93" s="491"/>
      <c r="K93" s="492">
        <v>26</v>
      </c>
      <c r="L93" s="491"/>
      <c r="M93" s="492">
        <v>4</v>
      </c>
      <c r="N93" s="491"/>
      <c r="O93" s="492">
        <v>5</v>
      </c>
      <c r="P93" s="491"/>
      <c r="Q93" s="492">
        <v>1</v>
      </c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488" t="s">
        <v>146</v>
      </c>
      <c r="B94" s="489"/>
      <c r="C94" s="490"/>
      <c r="D94" s="489"/>
      <c r="E94" s="490"/>
      <c r="F94" s="491"/>
      <c r="G94" s="492"/>
      <c r="H94" s="491"/>
      <c r="I94" s="492"/>
      <c r="J94" s="491"/>
      <c r="K94" s="492"/>
      <c r="L94" s="491"/>
      <c r="M94" s="492"/>
      <c r="N94" s="491"/>
      <c r="O94" s="492"/>
      <c r="P94" s="491"/>
      <c r="Q94" s="492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488" t="s">
        <v>147</v>
      </c>
      <c r="B95" s="489"/>
      <c r="C95" s="490">
        <v>12</v>
      </c>
      <c r="D95" s="489">
        <v>36</v>
      </c>
      <c r="E95" s="490">
        <v>6</v>
      </c>
      <c r="F95" s="491">
        <v>7</v>
      </c>
      <c r="G95" s="492">
        <v>4</v>
      </c>
      <c r="H95" s="491"/>
      <c r="I95" s="492"/>
      <c r="J95" s="491">
        <v>18</v>
      </c>
      <c r="K95" s="492">
        <v>2</v>
      </c>
      <c r="L95" s="491"/>
      <c r="M95" s="492">
        <v>1</v>
      </c>
      <c r="N95" s="491">
        <v>11</v>
      </c>
      <c r="O95" s="492">
        <v>1</v>
      </c>
      <c r="P95" s="491"/>
      <c r="Q95" s="492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488" t="s">
        <v>148</v>
      </c>
      <c r="B96" s="489"/>
      <c r="C96" s="490"/>
      <c r="D96" s="489"/>
      <c r="E96" s="490">
        <v>254</v>
      </c>
      <c r="F96" s="491"/>
      <c r="G96" s="492">
        <v>116</v>
      </c>
      <c r="H96" s="491"/>
      <c r="I96" s="492">
        <v>4</v>
      </c>
      <c r="J96" s="491"/>
      <c r="K96" s="492">
        <v>26</v>
      </c>
      <c r="L96" s="491"/>
      <c r="M96" s="492"/>
      <c r="N96" s="491"/>
      <c r="O96" s="492">
        <v>120</v>
      </c>
      <c r="P96" s="491"/>
      <c r="Q96" s="492">
        <v>4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488" t="s">
        <v>149</v>
      </c>
      <c r="B97" s="489"/>
      <c r="C97" s="490">
        <v>1</v>
      </c>
      <c r="D97" s="489"/>
      <c r="E97" s="490">
        <v>49</v>
      </c>
      <c r="F97" s="491"/>
      <c r="G97" s="492">
        <v>5</v>
      </c>
      <c r="H97" s="491"/>
      <c r="I97" s="492"/>
      <c r="J97" s="491"/>
      <c r="K97" s="492">
        <v>44</v>
      </c>
      <c r="L97" s="491"/>
      <c r="M97" s="492"/>
      <c r="N97" s="491"/>
      <c r="O97" s="492"/>
      <c r="P97" s="491"/>
      <c r="Q97" s="492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488" t="s">
        <v>150</v>
      </c>
      <c r="B98" s="489">
        <v>1</v>
      </c>
      <c r="C98" s="490"/>
      <c r="D98" s="489">
        <v>1</v>
      </c>
      <c r="E98" s="490">
        <v>64</v>
      </c>
      <c r="F98" s="491">
        <v>1</v>
      </c>
      <c r="G98" s="492">
        <v>59</v>
      </c>
      <c r="H98" s="491"/>
      <c r="I98" s="492">
        <v>8</v>
      </c>
      <c r="J98" s="491"/>
      <c r="K98" s="492">
        <v>14</v>
      </c>
      <c r="L98" s="491"/>
      <c r="M98" s="492">
        <v>1</v>
      </c>
      <c r="N98" s="491"/>
      <c r="O98" s="492">
        <v>1</v>
      </c>
      <c r="P98" s="491"/>
      <c r="Q98" s="492">
        <v>1</v>
      </c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488" t="s">
        <v>151</v>
      </c>
      <c r="B99" s="489"/>
      <c r="C99" s="490">
        <v>4</v>
      </c>
      <c r="D99" s="489"/>
      <c r="E99" s="490">
        <v>19</v>
      </c>
      <c r="F99" s="491"/>
      <c r="G99" s="492">
        <v>15</v>
      </c>
      <c r="H99" s="491"/>
      <c r="I99" s="492"/>
      <c r="J99" s="491"/>
      <c r="K99" s="492"/>
      <c r="L99" s="491"/>
      <c r="M99" s="492"/>
      <c r="N99" s="491"/>
      <c r="O99" s="492">
        <v>5</v>
      </c>
      <c r="P99" s="491"/>
      <c r="Q99" s="492">
        <v>1</v>
      </c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488" t="s">
        <v>152</v>
      </c>
      <c r="B100" s="489"/>
      <c r="C100" s="490">
        <v>10</v>
      </c>
      <c r="D100" s="489"/>
      <c r="E100" s="490">
        <v>15</v>
      </c>
      <c r="F100" s="491"/>
      <c r="G100" s="492">
        <v>11</v>
      </c>
      <c r="H100" s="491"/>
      <c r="I100" s="492"/>
      <c r="J100" s="491"/>
      <c r="K100" s="492">
        <v>2</v>
      </c>
      <c r="L100" s="491"/>
      <c r="M100" s="492"/>
      <c r="N100" s="491"/>
      <c r="O100" s="492">
        <v>2</v>
      </c>
      <c r="P100" s="491"/>
      <c r="Q100" s="492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488" t="s">
        <v>153</v>
      </c>
      <c r="B101" s="489"/>
      <c r="C101" s="490"/>
      <c r="D101" s="489"/>
      <c r="E101" s="490"/>
      <c r="F101" s="491"/>
      <c r="G101" s="492"/>
      <c r="H101" s="491"/>
      <c r="I101" s="492"/>
      <c r="J101" s="491"/>
      <c r="K101" s="492"/>
      <c r="L101" s="491"/>
      <c r="M101" s="492"/>
      <c r="N101" s="491"/>
      <c r="O101" s="492"/>
      <c r="P101" s="491"/>
      <c r="Q101" s="492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31" t="s">
        <v>34</v>
      </c>
      <c r="B102" s="1632">
        <f t="shared" ref="B102:I102" si="11">SUM(B89:B101)</f>
        <v>1</v>
      </c>
      <c r="C102" s="1467">
        <f t="shared" si="11"/>
        <v>34</v>
      </c>
      <c r="D102" s="1632">
        <f t="shared" si="11"/>
        <v>106</v>
      </c>
      <c r="E102" s="1467">
        <f t="shared" si="11"/>
        <v>644</v>
      </c>
      <c r="F102" s="1632">
        <f t="shared" si="11"/>
        <v>60</v>
      </c>
      <c r="G102" s="1467">
        <f t="shared" si="11"/>
        <v>370</v>
      </c>
      <c r="H102" s="1632">
        <f t="shared" si="11"/>
        <v>4</v>
      </c>
      <c r="I102" s="1468">
        <f t="shared" si="11"/>
        <v>24</v>
      </c>
      <c r="J102" s="1632">
        <f>SUM(J89:J101)</f>
        <v>30</v>
      </c>
      <c r="K102" s="1467">
        <f t="shared" ref="K102:M102" si="12">SUM(K89:K101)</f>
        <v>175</v>
      </c>
      <c r="L102" s="1632">
        <f t="shared" si="12"/>
        <v>0</v>
      </c>
      <c r="M102" s="1468">
        <f t="shared" si="12"/>
        <v>6</v>
      </c>
      <c r="N102" s="1632">
        <f>SUM(N89:N101)</f>
        <v>23</v>
      </c>
      <c r="O102" s="1467">
        <f t="shared" ref="O102:Q102" si="13">SUM(O89:O101)</f>
        <v>137</v>
      </c>
      <c r="P102" s="1632">
        <f t="shared" si="13"/>
        <v>3</v>
      </c>
      <c r="Q102" s="1468">
        <f t="shared" si="13"/>
        <v>8</v>
      </c>
    </row>
    <row r="103" spans="1:55" s="6" customFormat="1" ht="18" customHeight="1" x14ac:dyDescent="0.2">
      <c r="A103" s="2646" t="s">
        <v>154</v>
      </c>
      <c r="B103" s="2646"/>
      <c r="C103" s="2646"/>
      <c r="D103" s="2646"/>
      <c r="E103" s="2646"/>
      <c r="F103" s="2646"/>
      <c r="G103" s="2646"/>
    </row>
    <row r="104" spans="1:55" x14ac:dyDescent="0.25">
      <c r="A104" s="2647" t="s">
        <v>155</v>
      </c>
      <c r="B104" s="2671" t="s">
        <v>156</v>
      </c>
      <c r="C104" s="2619"/>
      <c r="D104" s="2619"/>
      <c r="E104" s="2619"/>
      <c r="F104" s="2619"/>
      <c r="G104" s="2645"/>
    </row>
    <row r="105" spans="1:55" x14ac:dyDescent="0.25">
      <c r="A105" s="2271"/>
      <c r="B105" s="1602" t="s">
        <v>157</v>
      </c>
      <c r="C105" s="1593" t="s">
        <v>50</v>
      </c>
      <c r="D105" s="1402" t="s">
        <v>140</v>
      </c>
      <c r="E105" s="1421" t="s">
        <v>20</v>
      </c>
      <c r="F105" s="1460" t="s">
        <v>21</v>
      </c>
      <c r="G105" s="1460" t="s">
        <v>22</v>
      </c>
    </row>
    <row r="106" spans="1:55" x14ac:dyDescent="0.25">
      <c r="A106" s="274" t="s">
        <v>158</v>
      </c>
      <c r="B106" s="250">
        <f t="shared" ref="B106:B113" si="14">SUM(C106+D106)</f>
        <v>12</v>
      </c>
      <c r="C106" s="1463">
        <v>3</v>
      </c>
      <c r="D106" s="1469">
        <v>9</v>
      </c>
      <c r="E106" s="1470">
        <v>11</v>
      </c>
      <c r="F106" s="1471">
        <v>1</v>
      </c>
      <c r="G106" s="1471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633" t="s">
        <v>159</v>
      </c>
      <c r="B107" s="1634">
        <f t="shared" si="14"/>
        <v>16</v>
      </c>
      <c r="C107" s="491">
        <v>4</v>
      </c>
      <c r="D107" s="1635">
        <v>12</v>
      </c>
      <c r="E107" s="1636">
        <v>15</v>
      </c>
      <c r="F107" s="1637">
        <v>1</v>
      </c>
      <c r="G107" s="1637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488" t="s">
        <v>160</v>
      </c>
      <c r="B108" s="1634">
        <f t="shared" si="14"/>
        <v>0</v>
      </c>
      <c r="C108" s="491"/>
      <c r="D108" s="1635"/>
      <c r="E108" s="1636"/>
      <c r="F108" s="1637"/>
      <c r="G108" s="1637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488" t="s">
        <v>161</v>
      </c>
      <c r="B109" s="1634">
        <f t="shared" si="14"/>
        <v>3</v>
      </c>
      <c r="C109" s="491"/>
      <c r="D109" s="1635">
        <v>3</v>
      </c>
      <c r="E109" s="1636">
        <v>3</v>
      </c>
      <c r="F109" s="1637"/>
      <c r="G109" s="1637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488" t="s">
        <v>162</v>
      </c>
      <c r="B110" s="1634">
        <f t="shared" si="14"/>
        <v>14</v>
      </c>
      <c r="C110" s="491"/>
      <c r="D110" s="1635">
        <v>14</v>
      </c>
      <c r="E110" s="1636">
        <v>14</v>
      </c>
      <c r="F110" s="1637"/>
      <c r="G110" s="1637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488" t="s">
        <v>163</v>
      </c>
      <c r="B111" s="1634">
        <f t="shared" si="14"/>
        <v>0</v>
      </c>
      <c r="C111" s="491"/>
      <c r="D111" s="1635"/>
      <c r="E111" s="1636"/>
      <c r="F111" s="1637"/>
      <c r="G111" s="1637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633" t="s">
        <v>164</v>
      </c>
      <c r="B112" s="1634">
        <f t="shared" si="14"/>
        <v>0</v>
      </c>
      <c r="C112" s="491"/>
      <c r="D112" s="1635"/>
      <c r="E112" s="1636"/>
      <c r="F112" s="1637"/>
      <c r="G112" s="1637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491"/>
      <c r="D113" s="1635"/>
      <c r="E113" s="1636"/>
      <c r="F113" s="1638"/>
      <c r="G113" s="1638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179" t="s">
        <v>34</v>
      </c>
      <c r="B114" s="1639">
        <f t="shared" ref="B114:G114" si="18">SUM(B106:B113)</f>
        <v>45</v>
      </c>
      <c r="C114" s="1640">
        <f t="shared" si="18"/>
        <v>7</v>
      </c>
      <c r="D114" s="1479">
        <f t="shared" si="18"/>
        <v>38</v>
      </c>
      <c r="E114" s="1480">
        <f t="shared" si="18"/>
        <v>43</v>
      </c>
      <c r="F114" s="1481">
        <f t="shared" si="18"/>
        <v>2</v>
      </c>
      <c r="G114" s="1481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648" t="s">
        <v>49</v>
      </c>
      <c r="B116" s="2648" t="s">
        <v>167</v>
      </c>
      <c r="C116" s="2688" t="s">
        <v>47</v>
      </c>
      <c r="D116" s="2650"/>
      <c r="E116" s="2651"/>
      <c r="F116" s="2689" t="s">
        <v>168</v>
      </c>
      <c r="G116" s="2653"/>
    </row>
    <row r="117" spans="1:56" ht="21" x14ac:dyDescent="0.25">
      <c r="A117" s="2273"/>
      <c r="B117" s="2273"/>
      <c r="C117" s="1641" t="s">
        <v>169</v>
      </c>
      <c r="D117" s="1483" t="s">
        <v>170</v>
      </c>
      <c r="E117" s="1484" t="s">
        <v>171</v>
      </c>
      <c r="F117" s="1642" t="s">
        <v>172</v>
      </c>
      <c r="G117" s="1486" t="s">
        <v>173</v>
      </c>
    </row>
    <row r="118" spans="1:56" x14ac:dyDescent="0.25">
      <c r="A118" s="275" t="s">
        <v>174</v>
      </c>
      <c r="B118" s="276">
        <f>SUM(C118:E118)</f>
        <v>24</v>
      </c>
      <c r="C118" s="255"/>
      <c r="D118" s="277">
        <v>16</v>
      </c>
      <c r="E118" s="262">
        <v>8</v>
      </c>
      <c r="F118" s="278">
        <v>0</v>
      </c>
      <c r="G118" s="1643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183" t="s">
        <v>175</v>
      </c>
      <c r="B119" s="1184">
        <f>SUM(C119:E119)</f>
        <v>0</v>
      </c>
      <c r="C119" s="1644"/>
      <c r="D119" s="1645"/>
      <c r="E119" s="611"/>
      <c r="F119" s="1646"/>
      <c r="G119" s="1647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390" t="s">
        <v>132</v>
      </c>
      <c r="B121" s="1648" t="s">
        <v>6</v>
      </c>
      <c r="C121" s="1493" t="s">
        <v>177</v>
      </c>
      <c r="D121" s="1494" t="s">
        <v>178</v>
      </c>
      <c r="E121" s="1649" t="s">
        <v>179</v>
      </c>
      <c r="F121" s="1493" t="s">
        <v>180</v>
      </c>
      <c r="G121" s="1494" t="s">
        <v>181</v>
      </c>
      <c r="H121" s="1649" t="s">
        <v>182</v>
      </c>
      <c r="I121" s="199"/>
    </row>
    <row r="122" spans="1:56" x14ac:dyDescent="0.25">
      <c r="A122" s="1621" t="s">
        <v>34</v>
      </c>
      <c r="B122" s="1650">
        <f>SUM(B123:B124)</f>
        <v>1</v>
      </c>
      <c r="C122" s="1497">
        <f t="shared" ref="C122:H122" si="19">SUM(C123:C124)</f>
        <v>66</v>
      </c>
      <c r="D122" s="1498">
        <f t="shared" si="19"/>
        <v>0</v>
      </c>
      <c r="E122" s="1651">
        <f t="shared" si="19"/>
        <v>0</v>
      </c>
      <c r="F122" s="1497">
        <f t="shared" si="19"/>
        <v>52</v>
      </c>
      <c r="G122" s="1498">
        <f>SUM(G123:G124)</f>
        <v>0</v>
      </c>
      <c r="H122" s="1651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66</v>
      </c>
      <c r="D123" s="282">
        <v>0</v>
      </c>
      <c r="E123" s="283">
        <v>0</v>
      </c>
      <c r="F123" s="281">
        <v>52</v>
      </c>
      <c r="G123" s="282">
        <v>0</v>
      </c>
      <c r="H123" s="283">
        <v>0</v>
      </c>
      <c r="I123" s="206"/>
    </row>
    <row r="124" spans="1:56" x14ac:dyDescent="0.25">
      <c r="A124" s="1191" t="s">
        <v>184</v>
      </c>
      <c r="B124" s="1192"/>
      <c r="C124" s="1193"/>
      <c r="D124" s="1652"/>
      <c r="E124" s="1653"/>
      <c r="F124" s="1193"/>
      <c r="G124" s="1652"/>
      <c r="H124" s="1654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400" t="s">
        <v>132</v>
      </c>
      <c r="B126" s="1655" t="s">
        <v>186</v>
      </c>
      <c r="C126" s="1504" t="s">
        <v>187</v>
      </c>
      <c r="D126" s="1655" t="s">
        <v>188</v>
      </c>
      <c r="E126" s="1504" t="s">
        <v>189</v>
      </c>
      <c r="F126" s="1655" t="s">
        <v>190</v>
      </c>
      <c r="G126" s="1504" t="s">
        <v>191</v>
      </c>
      <c r="H126" s="1655" t="s">
        <v>192</v>
      </c>
      <c r="I126" s="1505" t="s">
        <v>193</v>
      </c>
    </row>
    <row r="127" spans="1:56" x14ac:dyDescent="0.25">
      <c r="A127" s="274" t="s">
        <v>141</v>
      </c>
      <c r="B127" s="1461"/>
      <c r="C127" s="1462"/>
      <c r="D127" s="1463"/>
      <c r="E127" s="1464"/>
      <c r="F127" s="1463"/>
      <c r="G127" s="1464"/>
      <c r="H127" s="1463"/>
      <c r="I127" s="1464"/>
    </row>
    <row r="128" spans="1:56" x14ac:dyDescent="0.25">
      <c r="A128" s="488" t="s">
        <v>143</v>
      </c>
      <c r="B128" s="489">
        <v>0</v>
      </c>
      <c r="C128" s="490">
        <v>29</v>
      </c>
      <c r="D128" s="491">
        <v>32</v>
      </c>
      <c r="E128" s="492">
        <v>3</v>
      </c>
      <c r="F128" s="491">
        <v>0</v>
      </c>
      <c r="G128" s="492">
        <v>0</v>
      </c>
      <c r="H128" s="491">
        <v>0</v>
      </c>
      <c r="I128" s="1656">
        <v>0</v>
      </c>
    </row>
    <row r="129" spans="1:10" x14ac:dyDescent="0.25">
      <c r="A129" s="488" t="s">
        <v>144</v>
      </c>
      <c r="B129" s="489"/>
      <c r="C129" s="490"/>
      <c r="D129" s="491"/>
      <c r="E129" s="492"/>
      <c r="F129" s="491"/>
      <c r="G129" s="492"/>
      <c r="H129" s="491"/>
      <c r="I129" s="1464"/>
    </row>
    <row r="130" spans="1:10" x14ac:dyDescent="0.25">
      <c r="A130" s="488" t="s">
        <v>194</v>
      </c>
      <c r="B130" s="489">
        <v>0</v>
      </c>
      <c r="C130" s="490">
        <v>3</v>
      </c>
      <c r="D130" s="491">
        <v>3</v>
      </c>
      <c r="E130" s="492">
        <v>0</v>
      </c>
      <c r="F130" s="491">
        <v>0</v>
      </c>
      <c r="G130" s="492">
        <v>0</v>
      </c>
      <c r="H130" s="491">
        <v>0</v>
      </c>
      <c r="I130" s="1464">
        <v>0</v>
      </c>
    </row>
    <row r="131" spans="1:10" x14ac:dyDescent="0.25">
      <c r="A131" s="488" t="s">
        <v>145</v>
      </c>
      <c r="B131" s="489">
        <v>0</v>
      </c>
      <c r="C131" s="490">
        <v>3</v>
      </c>
      <c r="D131" s="491">
        <v>3</v>
      </c>
      <c r="E131" s="492">
        <v>0</v>
      </c>
      <c r="F131" s="491">
        <v>0</v>
      </c>
      <c r="G131" s="492">
        <v>0</v>
      </c>
      <c r="H131" s="491">
        <v>0</v>
      </c>
      <c r="I131" s="1464">
        <v>0</v>
      </c>
    </row>
    <row r="132" spans="1:10" x14ac:dyDescent="0.25">
      <c r="A132" s="488" t="s">
        <v>147</v>
      </c>
      <c r="B132" s="489"/>
      <c r="C132" s="490"/>
      <c r="D132" s="491"/>
      <c r="E132" s="492"/>
      <c r="F132" s="491"/>
      <c r="G132" s="492"/>
      <c r="H132" s="491"/>
      <c r="I132" s="1464"/>
    </row>
    <row r="133" spans="1:10" x14ac:dyDescent="0.25">
      <c r="A133" s="488" t="s">
        <v>148</v>
      </c>
      <c r="B133" s="489">
        <v>0</v>
      </c>
      <c r="C133" s="490">
        <v>5</v>
      </c>
      <c r="D133" s="491">
        <v>5</v>
      </c>
      <c r="E133" s="492">
        <v>0</v>
      </c>
      <c r="F133" s="491">
        <v>0</v>
      </c>
      <c r="G133" s="492">
        <v>0</v>
      </c>
      <c r="H133" s="491">
        <v>0</v>
      </c>
      <c r="I133" s="1464">
        <v>0</v>
      </c>
    </row>
    <row r="134" spans="1:10" x14ac:dyDescent="0.25">
      <c r="A134" s="488" t="s">
        <v>149</v>
      </c>
      <c r="B134" s="489"/>
      <c r="C134" s="490"/>
      <c r="D134" s="491"/>
      <c r="E134" s="492"/>
      <c r="F134" s="491"/>
      <c r="G134" s="492"/>
      <c r="H134" s="491"/>
      <c r="I134" s="1464"/>
    </row>
    <row r="135" spans="1:10" x14ac:dyDescent="0.25">
      <c r="A135" s="488" t="s">
        <v>150</v>
      </c>
      <c r="B135" s="489"/>
      <c r="C135" s="490"/>
      <c r="D135" s="491"/>
      <c r="E135" s="492"/>
      <c r="F135" s="491"/>
      <c r="G135" s="492"/>
      <c r="H135" s="491"/>
      <c r="I135" s="1464"/>
    </row>
    <row r="136" spans="1:10" x14ac:dyDescent="0.25">
      <c r="A136" s="488" t="s">
        <v>151</v>
      </c>
      <c r="B136" s="489"/>
      <c r="C136" s="490"/>
      <c r="D136" s="491"/>
      <c r="E136" s="492"/>
      <c r="F136" s="491"/>
      <c r="G136" s="492"/>
      <c r="H136" s="491"/>
      <c r="I136" s="1464"/>
    </row>
    <row r="137" spans="1:10" x14ac:dyDescent="0.25">
      <c r="A137" s="488" t="s">
        <v>153</v>
      </c>
      <c r="B137" s="489"/>
      <c r="C137" s="490"/>
      <c r="D137" s="491"/>
      <c r="E137" s="492"/>
      <c r="F137" s="491"/>
      <c r="G137" s="492"/>
      <c r="H137" s="491"/>
      <c r="I137" s="1464"/>
    </row>
    <row r="138" spans="1:10" x14ac:dyDescent="0.25">
      <c r="A138" s="488" t="s">
        <v>195</v>
      </c>
      <c r="B138" s="489"/>
      <c r="C138" s="490"/>
      <c r="D138" s="491"/>
      <c r="E138" s="492"/>
      <c r="F138" s="491"/>
      <c r="G138" s="492"/>
      <c r="H138" s="491"/>
      <c r="I138" s="216"/>
    </row>
    <row r="139" spans="1:10" x14ac:dyDescent="0.25">
      <c r="A139" s="1657" t="s">
        <v>34</v>
      </c>
      <c r="B139" s="1658">
        <f t="shared" ref="B139:I139" si="20">SUM(B127:B138)</f>
        <v>0</v>
      </c>
      <c r="C139" s="1509">
        <f t="shared" si="20"/>
        <v>40</v>
      </c>
      <c r="D139" s="1658">
        <f t="shared" si="20"/>
        <v>43</v>
      </c>
      <c r="E139" s="1509">
        <f t="shared" si="20"/>
        <v>3</v>
      </c>
      <c r="F139" s="1658">
        <f t="shared" si="20"/>
        <v>0</v>
      </c>
      <c r="G139" s="1509">
        <f t="shared" si="20"/>
        <v>0</v>
      </c>
      <c r="H139" s="1658">
        <f t="shared" si="20"/>
        <v>0</v>
      </c>
      <c r="I139" s="1509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682" t="s">
        <v>197</v>
      </c>
      <c r="B141" s="2645" t="s">
        <v>100</v>
      </c>
      <c r="C141" s="2691" t="s">
        <v>198</v>
      </c>
      <c r="D141" s="2691"/>
      <c r="E141" s="2691" t="s">
        <v>199</v>
      </c>
      <c r="F141" s="2692"/>
      <c r="G141" s="2659" t="s">
        <v>41</v>
      </c>
      <c r="H141" s="2681" t="s">
        <v>40</v>
      </c>
      <c r="I141" s="2690" t="s">
        <v>200</v>
      </c>
      <c r="J141" s="2655" t="s">
        <v>39</v>
      </c>
    </row>
    <row r="142" spans="1:10" x14ac:dyDescent="0.25">
      <c r="A142" s="2682"/>
      <c r="B142" s="2645"/>
      <c r="C142" s="1510" t="s">
        <v>201</v>
      </c>
      <c r="D142" s="221" t="s">
        <v>61</v>
      </c>
      <c r="E142" s="1510" t="s">
        <v>201</v>
      </c>
      <c r="F142" s="222" t="s">
        <v>61</v>
      </c>
      <c r="G142" s="2659"/>
      <c r="H142" s="2681"/>
      <c r="I142" s="2690"/>
      <c r="J142" s="2656"/>
    </row>
    <row r="143" spans="1:10" x14ac:dyDescent="0.25">
      <c r="A143" s="1511" t="s">
        <v>202</v>
      </c>
      <c r="B143" s="224">
        <f>SUM(C143:F143)</f>
        <v>0</v>
      </c>
      <c r="C143" s="225"/>
      <c r="D143" s="226"/>
      <c r="E143" s="225"/>
      <c r="F143" s="227"/>
      <c r="G143" s="1464"/>
      <c r="H143" s="1512"/>
      <c r="I143" s="1513"/>
      <c r="J143" s="1514"/>
    </row>
    <row r="144" spans="1:10" x14ac:dyDescent="0.25">
      <c r="A144" s="1659" t="s">
        <v>203</v>
      </c>
      <c r="B144" s="224">
        <f t="shared" ref="B144:B151" si="21">SUM(C144:F144)</f>
        <v>0</v>
      </c>
      <c r="C144" s="1660"/>
      <c r="D144" s="1661"/>
      <c r="E144" s="1660"/>
      <c r="F144" s="1635"/>
      <c r="G144" s="1464"/>
      <c r="H144" s="1662"/>
      <c r="I144" s="1663"/>
      <c r="J144" s="1464"/>
    </row>
    <row r="145" spans="1:10" x14ac:dyDescent="0.25">
      <c r="A145" s="1659" t="s">
        <v>204</v>
      </c>
      <c r="B145" s="224">
        <f t="shared" si="21"/>
        <v>0</v>
      </c>
      <c r="C145" s="1660"/>
      <c r="D145" s="1661"/>
      <c r="E145" s="1660"/>
      <c r="F145" s="1635"/>
      <c r="G145" s="1464"/>
      <c r="H145" s="1662"/>
      <c r="I145" s="1664"/>
      <c r="J145" s="1514"/>
    </row>
    <row r="146" spans="1:10" x14ac:dyDescent="0.25">
      <c r="A146" s="1659" t="s">
        <v>205</v>
      </c>
      <c r="B146" s="224">
        <f t="shared" si="21"/>
        <v>0</v>
      </c>
      <c r="C146" s="1660"/>
      <c r="D146" s="1661"/>
      <c r="E146" s="1660"/>
      <c r="F146" s="1635"/>
      <c r="G146" s="1464"/>
      <c r="H146" s="1662"/>
      <c r="I146" s="1664"/>
      <c r="J146" s="1514"/>
    </row>
    <row r="147" spans="1:10" x14ac:dyDescent="0.25">
      <c r="A147" s="1659" t="s">
        <v>206</v>
      </c>
      <c r="B147" s="224">
        <f t="shared" si="21"/>
        <v>0</v>
      </c>
      <c r="C147" s="1660"/>
      <c r="D147" s="1661"/>
      <c r="E147" s="1660"/>
      <c r="F147" s="1635"/>
      <c r="G147" s="1464"/>
      <c r="H147" s="1662"/>
      <c r="I147" s="1664"/>
      <c r="J147" s="1514"/>
    </row>
    <row r="148" spans="1:10" x14ac:dyDescent="0.25">
      <c r="A148" s="1659" t="s">
        <v>207</v>
      </c>
      <c r="B148" s="224">
        <f t="shared" si="21"/>
        <v>0</v>
      </c>
      <c r="C148" s="1660"/>
      <c r="D148" s="1661"/>
      <c r="E148" s="1660"/>
      <c r="F148" s="1635"/>
      <c r="G148" s="1464"/>
      <c r="H148" s="1662"/>
      <c r="I148" s="1664"/>
      <c r="J148" s="1514"/>
    </row>
    <row r="149" spans="1:10" x14ac:dyDescent="0.25">
      <c r="A149" s="1659" t="s">
        <v>208</v>
      </c>
      <c r="B149" s="224">
        <f t="shared" si="21"/>
        <v>0</v>
      </c>
      <c r="C149" s="1660"/>
      <c r="D149" s="1661"/>
      <c r="E149" s="1660"/>
      <c r="F149" s="1635"/>
      <c r="G149" s="1464"/>
      <c r="H149" s="1662"/>
      <c r="I149" s="1664"/>
      <c r="J149" s="1514"/>
    </row>
    <row r="150" spans="1:10" x14ac:dyDescent="0.25">
      <c r="A150" s="1659" t="s">
        <v>209</v>
      </c>
      <c r="B150" s="224">
        <f t="shared" si="21"/>
        <v>0</v>
      </c>
      <c r="C150" s="1660"/>
      <c r="D150" s="1661"/>
      <c r="E150" s="1660"/>
      <c r="F150" s="1635"/>
      <c r="G150" s="1464"/>
      <c r="H150" s="1665"/>
      <c r="I150" s="1664"/>
      <c r="J150" s="1514"/>
    </row>
    <row r="151" spans="1:10" x14ac:dyDescent="0.25">
      <c r="A151" s="1659" t="s">
        <v>210</v>
      </c>
      <c r="B151" s="224">
        <f t="shared" si="21"/>
        <v>0</v>
      </c>
      <c r="C151" s="1660"/>
      <c r="D151" s="1661"/>
      <c r="E151" s="1660"/>
      <c r="F151" s="1635"/>
      <c r="G151" s="1464"/>
      <c r="H151" s="1665"/>
      <c r="I151" s="1664"/>
      <c r="J151" s="1514"/>
    </row>
    <row r="152" spans="1:10" x14ac:dyDescent="0.25">
      <c r="A152" s="1657" t="s">
        <v>34</v>
      </c>
      <c r="B152" s="1509">
        <f>SUM(B143:B151)</f>
        <v>0</v>
      </c>
      <c r="C152" s="1658">
        <f t="shared" ref="C152:H152" si="22">SUM(C143:C151)</f>
        <v>0</v>
      </c>
      <c r="D152" s="1509">
        <f t="shared" si="22"/>
        <v>0</v>
      </c>
      <c r="E152" s="1658">
        <f t="shared" si="22"/>
        <v>0</v>
      </c>
      <c r="F152" s="1522">
        <f t="shared" si="22"/>
        <v>0</v>
      </c>
      <c r="G152" s="1523">
        <f t="shared" si="22"/>
        <v>0</v>
      </c>
      <c r="H152" s="234">
        <f t="shared" si="22"/>
        <v>0</v>
      </c>
      <c r="I152" s="1666">
        <f>I144</f>
        <v>0</v>
      </c>
      <c r="J152" s="1509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20902.510000000002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0E72072C-6113-47EB-98A4-B3D93EDA8429}">
      <formula1>0</formula1>
      <formula2>9.99999999999999E+35</formula2>
    </dataValidation>
    <dataValidation type="whole" allowBlank="1" showInputMessage="1" showErrorMessage="1" sqref="B72:I76 D80:I84 B89:Q101" xr:uid="{665C12C6-57FC-4266-B525-0E06280D4319}">
      <formula1>0</formula1>
      <formula2>9.99999999999999E+34</formula2>
    </dataValidation>
    <dataValidation type="whole" allowBlank="1" showInputMessage="1" showErrorMessage="1" sqref="B127:I138" xr:uid="{E5103CFD-B826-4A53-8805-8D56159AE017}">
      <formula1>0</formula1>
      <formula2>9.99999999999999E+37</formula2>
    </dataValidation>
    <dataValidation allowBlank="1" showInputMessage="1" showErrorMessage="1" sqref="A70" xr:uid="{7420B91B-CDD5-4126-B022-387BA0C54763}"/>
    <dataValidation type="decimal" operator="greaterThanOrEqual" allowBlank="1" showInputMessage="1" showErrorMessage="1" sqref="AD14:AE17 AA14:AB17 H14:J17 L14:O17 Q14:T17 V14:Y17 C14:F17 B122 B123:H124" xr:uid="{FB475EC4-6316-4723-BF83-C21B202259EB}">
      <formula1>0</formula1>
    </dataValidation>
    <dataValidation allowBlank="1" showInputMessage="1" showErrorMessage="1" error="Valor no Permitido" sqref="A118 A115:A116 B115:B119 C115:E115" xr:uid="{5264EDC2-695F-4DAA-9C2D-15DC8EE019A1}"/>
    <dataValidation type="whole" allowBlank="1" showInputMessage="1" showErrorMessage="1" sqref="D102:Q102" xr:uid="{838C8EBF-33DF-46A8-BF2F-A295C2FC1CE9}">
      <formula1>0</formula1>
      <formula2>10000000</formula2>
    </dataValidation>
    <dataValidation type="whole" allowBlank="1" showInputMessage="1" showErrorMessage="1" sqref="B56 C115:D115 A71:A76 E70:H70 B69:G71 C62:D62 A69 C60:D60 E61:F61 H72:I76" xr:uid="{C81CEAEA-DD8E-4C4D-BE59-1C7770E159D1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AC75EA78-41CD-4F12-9B8B-E7477AA986FE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",[10]NOMBRE!B2, " (",[10]NOMBRE!C2,[10]NOMBRE!D2,[10]NOMBRE!E2,[10]NOMBRE!F2,[10]NOMBRE!G2,")")</f>
        <v>COMUNA: LINARES (07401)</v>
      </c>
    </row>
    <row r="3" spans="1:31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31" x14ac:dyDescent="0.25">
      <c r="A4" s="1" t="str">
        <f>CONCATENATE("MES: ",[10]NOMBRE!B6, " (",[10]NOMBRE!C6,[10]NOMBRE!D6,")")</f>
        <v>MES: SEPTIEMBRE (09)</v>
      </c>
    </row>
    <row r="5" spans="1:31" x14ac:dyDescent="0.25">
      <c r="A5" s="1" t="str">
        <f>CONCATENATE("AÑO: ",[10]NOMBRE!B7)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660" t="s">
        <v>6</v>
      </c>
      <c r="C9" s="2661" t="s">
        <v>7</v>
      </c>
      <c r="D9" s="2661" t="s">
        <v>8</v>
      </c>
      <c r="E9" s="2661" t="s">
        <v>9</v>
      </c>
      <c r="F9" s="2662" t="s">
        <v>10</v>
      </c>
      <c r="G9" s="2663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664"/>
      <c r="Z9" s="2665" t="s">
        <v>12</v>
      </c>
      <c r="AA9" s="2665"/>
      <c r="AB9" s="2665"/>
      <c r="AC9" s="2665"/>
      <c r="AD9" s="2665"/>
      <c r="AE9" s="2666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667" t="s">
        <v>13</v>
      </c>
      <c r="H10" s="2222"/>
      <c r="I10" s="2222"/>
      <c r="J10" s="2662"/>
      <c r="K10" s="2667" t="s">
        <v>14</v>
      </c>
      <c r="L10" s="2222"/>
      <c r="M10" s="2222"/>
      <c r="N10" s="2222"/>
      <c r="O10" s="2662"/>
      <c r="P10" s="2667" t="s">
        <v>15</v>
      </c>
      <c r="Q10" s="2222"/>
      <c r="R10" s="2222"/>
      <c r="S10" s="2222"/>
      <c r="T10" s="2662"/>
      <c r="U10" s="2667" t="s">
        <v>16</v>
      </c>
      <c r="V10" s="2222"/>
      <c r="W10" s="2222"/>
      <c r="X10" s="2222"/>
      <c r="Y10" s="2668"/>
      <c r="Z10" s="2222" t="s">
        <v>17</v>
      </c>
      <c r="AA10" s="2222"/>
      <c r="AB10" s="2662"/>
      <c r="AC10" s="2667" t="s">
        <v>18</v>
      </c>
      <c r="AD10" s="2222"/>
      <c r="AE10" s="2662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667" t="s">
        <v>19</v>
      </c>
      <c r="H12" s="1526" t="s">
        <v>20</v>
      </c>
      <c r="I12" s="1526" t="s">
        <v>21</v>
      </c>
      <c r="J12" s="1527" t="s">
        <v>22</v>
      </c>
      <c r="K12" s="1667" t="s">
        <v>19</v>
      </c>
      <c r="L12" s="1526" t="s">
        <v>20</v>
      </c>
      <c r="M12" s="1526" t="s">
        <v>21</v>
      </c>
      <c r="N12" s="1526" t="s">
        <v>22</v>
      </c>
      <c r="O12" s="1527" t="s">
        <v>23</v>
      </c>
      <c r="P12" s="1667" t="s">
        <v>19</v>
      </c>
      <c r="Q12" s="1526" t="s">
        <v>20</v>
      </c>
      <c r="R12" s="1526" t="s">
        <v>21</v>
      </c>
      <c r="S12" s="1526" t="s">
        <v>22</v>
      </c>
      <c r="T12" s="1527" t="s">
        <v>23</v>
      </c>
      <c r="U12" s="1667" t="s">
        <v>19</v>
      </c>
      <c r="V12" s="1526" t="s">
        <v>20</v>
      </c>
      <c r="W12" s="1526" t="s">
        <v>21</v>
      </c>
      <c r="X12" s="1526" t="s">
        <v>22</v>
      </c>
      <c r="Y12" s="1528" t="s">
        <v>23</v>
      </c>
      <c r="Z12" s="1529" t="s">
        <v>19</v>
      </c>
      <c r="AA12" s="1526" t="s">
        <v>24</v>
      </c>
      <c r="AB12" s="1668" t="s">
        <v>25</v>
      </c>
      <c r="AC12" s="1667" t="s">
        <v>19</v>
      </c>
      <c r="AD12" s="1526" t="s">
        <v>24</v>
      </c>
      <c r="AE12" s="1668" t="s">
        <v>25</v>
      </c>
    </row>
    <row r="13" spans="1:31" x14ac:dyDescent="0.25">
      <c r="A13" s="1669" t="s">
        <v>26</v>
      </c>
      <c r="B13" s="1670">
        <f t="shared" ref="B13:AE13" si="0">SUM(B14:B17)</f>
        <v>6</v>
      </c>
      <c r="C13" s="1533">
        <f t="shared" si="0"/>
        <v>6</v>
      </c>
      <c r="D13" s="1534">
        <f t="shared" si="0"/>
        <v>5.81</v>
      </c>
      <c r="E13" s="1534">
        <f t="shared" si="0"/>
        <v>1505</v>
      </c>
      <c r="F13" s="1535">
        <f t="shared" si="0"/>
        <v>1431</v>
      </c>
      <c r="G13" s="1671">
        <f t="shared" si="0"/>
        <v>735</v>
      </c>
      <c r="H13" s="1534">
        <f t="shared" si="0"/>
        <v>735</v>
      </c>
      <c r="I13" s="1534">
        <f t="shared" si="0"/>
        <v>0</v>
      </c>
      <c r="J13" s="1535">
        <f t="shared" si="0"/>
        <v>0</v>
      </c>
      <c r="K13" s="1671">
        <f t="shared" si="0"/>
        <v>679.07</v>
      </c>
      <c r="L13" s="1534">
        <f t="shared" si="0"/>
        <v>566.29999999999995</v>
      </c>
      <c r="M13" s="1534">
        <f t="shared" si="0"/>
        <v>3.37</v>
      </c>
      <c r="N13" s="1534">
        <f t="shared" si="0"/>
        <v>0.9</v>
      </c>
      <c r="O13" s="1535">
        <f t="shared" si="0"/>
        <v>108.5</v>
      </c>
      <c r="P13" s="1671">
        <f t="shared" si="0"/>
        <v>345.35999999999996</v>
      </c>
      <c r="Q13" s="1534">
        <f t="shared" si="0"/>
        <v>150.91999999999999</v>
      </c>
      <c r="R13" s="1534">
        <f t="shared" si="0"/>
        <v>124.88</v>
      </c>
      <c r="S13" s="1534">
        <f t="shared" si="0"/>
        <v>11.56</v>
      </c>
      <c r="T13" s="1535">
        <f t="shared" si="0"/>
        <v>58</v>
      </c>
      <c r="U13" s="1671">
        <f t="shared" si="0"/>
        <v>406.61</v>
      </c>
      <c r="V13" s="1534">
        <f t="shared" si="0"/>
        <v>281.25</v>
      </c>
      <c r="W13" s="1534">
        <f t="shared" si="0"/>
        <v>47.930000000000007</v>
      </c>
      <c r="X13" s="1534">
        <f t="shared" si="0"/>
        <v>1.43</v>
      </c>
      <c r="Y13" s="1537">
        <f t="shared" si="0"/>
        <v>76</v>
      </c>
      <c r="Z13" s="1533">
        <f t="shared" si="0"/>
        <v>61.109999999999992</v>
      </c>
      <c r="AA13" s="1534">
        <f>SUM(AA14:AA17)</f>
        <v>47.349999999999994</v>
      </c>
      <c r="AB13" s="1672">
        <f t="shared" si="0"/>
        <v>13.760000000000002</v>
      </c>
      <c r="AC13" s="1671">
        <f t="shared" si="0"/>
        <v>26.619999999999997</v>
      </c>
      <c r="AD13" s="1534">
        <f t="shared" si="0"/>
        <v>19.309999999999999</v>
      </c>
      <c r="AE13" s="1672">
        <f t="shared" si="0"/>
        <v>7.31</v>
      </c>
    </row>
    <row r="14" spans="1:31" x14ac:dyDescent="0.25">
      <c r="A14" s="1539" t="s">
        <v>27</v>
      </c>
      <c r="B14" s="523">
        <v>5</v>
      </c>
      <c r="C14" s="316">
        <v>5</v>
      </c>
      <c r="D14" s="316">
        <v>4.8099999999999996</v>
      </c>
      <c r="E14" s="316">
        <v>785</v>
      </c>
      <c r="F14" s="316">
        <v>735</v>
      </c>
      <c r="G14" s="1540">
        <f>SUM(H14:J14)</f>
        <v>735</v>
      </c>
      <c r="H14" s="315">
        <v>735</v>
      </c>
      <c r="I14" s="316">
        <v>0</v>
      </c>
      <c r="J14" s="316">
        <v>0</v>
      </c>
      <c r="K14" s="247">
        <f>SUM(L14:O14)</f>
        <v>580.69000000000005</v>
      </c>
      <c r="L14" s="315">
        <v>480.87</v>
      </c>
      <c r="M14" s="316">
        <v>2.92</v>
      </c>
      <c r="N14" s="1541">
        <v>0.9</v>
      </c>
      <c r="O14" s="318">
        <v>96</v>
      </c>
      <c r="P14" s="247">
        <f>SUM(Q14:T14)</f>
        <v>239.42999999999998</v>
      </c>
      <c r="Q14" s="315">
        <v>61.82</v>
      </c>
      <c r="R14" s="316">
        <v>123.13</v>
      </c>
      <c r="S14" s="1541">
        <v>10.48</v>
      </c>
      <c r="T14" s="318">
        <v>44</v>
      </c>
      <c r="U14" s="247">
        <f>SUM(V14:Y14)</f>
        <v>244.15</v>
      </c>
      <c r="V14" s="315">
        <v>154.02000000000001</v>
      </c>
      <c r="W14" s="316">
        <v>35.130000000000003</v>
      </c>
      <c r="X14" s="1541">
        <v>0</v>
      </c>
      <c r="Y14" s="319">
        <v>55</v>
      </c>
      <c r="Z14" s="248">
        <f>SUM(AA14:AB14)</f>
        <v>54.099999999999994</v>
      </c>
      <c r="AA14" s="316">
        <v>43.55</v>
      </c>
      <c r="AB14" s="26">
        <v>10.55</v>
      </c>
      <c r="AC14" s="247">
        <f>SUM(AD14:AE14)</f>
        <v>12.91</v>
      </c>
      <c r="AD14" s="316">
        <v>11.11</v>
      </c>
      <c r="AE14" s="26">
        <v>1.8</v>
      </c>
    </row>
    <row r="15" spans="1:31" x14ac:dyDescent="0.25">
      <c r="A15" s="1673" t="s">
        <v>28</v>
      </c>
      <c r="B15" s="28">
        <v>1</v>
      </c>
      <c r="C15" s="29">
        <v>1</v>
      </c>
      <c r="D15" s="29">
        <v>1</v>
      </c>
      <c r="E15" s="29">
        <v>720</v>
      </c>
      <c r="F15" s="29">
        <v>696</v>
      </c>
      <c r="G15" s="1674">
        <f>SUM(H15:J15)</f>
        <v>0</v>
      </c>
      <c r="H15" s="31">
        <v>0</v>
      </c>
      <c r="I15" s="29">
        <v>0</v>
      </c>
      <c r="J15" s="31">
        <v>0</v>
      </c>
      <c r="K15" s="1674">
        <f>SUM(L15:O15)</f>
        <v>98.38000000000001</v>
      </c>
      <c r="L15" s="31">
        <v>85.43</v>
      </c>
      <c r="M15" s="31">
        <v>0.45</v>
      </c>
      <c r="N15" s="1675">
        <v>0</v>
      </c>
      <c r="O15" s="1676">
        <v>12.5</v>
      </c>
      <c r="P15" s="1674">
        <f>SUM(Q15:T15)</f>
        <v>105.92999999999999</v>
      </c>
      <c r="Q15" s="31">
        <v>89.1</v>
      </c>
      <c r="R15" s="29">
        <v>1.75</v>
      </c>
      <c r="S15" s="1675">
        <v>1.08</v>
      </c>
      <c r="T15" s="1676">
        <v>14</v>
      </c>
      <c r="U15" s="1674">
        <f>SUM(V15:Y15)</f>
        <v>162.46</v>
      </c>
      <c r="V15" s="31">
        <v>127.23</v>
      </c>
      <c r="W15" s="29">
        <v>12.8</v>
      </c>
      <c r="X15" s="1675">
        <v>1.43</v>
      </c>
      <c r="Y15" s="1677">
        <v>21</v>
      </c>
      <c r="Z15" s="1678">
        <f>SUM(AA15:AB15)</f>
        <v>7.01</v>
      </c>
      <c r="AA15" s="29">
        <v>3.8</v>
      </c>
      <c r="AB15" s="33">
        <v>3.21</v>
      </c>
      <c r="AC15" s="1674">
        <f>SUM(AD15:AE15)</f>
        <v>13.709999999999999</v>
      </c>
      <c r="AD15" s="29">
        <v>8.1999999999999993</v>
      </c>
      <c r="AE15" s="33">
        <v>5.51</v>
      </c>
    </row>
    <row r="16" spans="1:31" x14ac:dyDescent="0.25">
      <c r="A16" s="1679" t="s">
        <v>29</v>
      </c>
      <c r="B16" s="28"/>
      <c r="C16" s="29"/>
      <c r="D16" s="29"/>
      <c r="E16" s="29"/>
      <c r="F16" s="29"/>
      <c r="G16" s="1674">
        <f>SUM(H16:J16)</f>
        <v>0</v>
      </c>
      <c r="H16" s="31"/>
      <c r="I16" s="29"/>
      <c r="J16" s="35"/>
      <c r="K16" s="1674">
        <f>SUM(L16:O16)</f>
        <v>0</v>
      </c>
      <c r="L16" s="31"/>
      <c r="M16" s="35"/>
      <c r="N16" s="1680"/>
      <c r="O16" s="1681"/>
      <c r="P16" s="1674">
        <f>SUM(Q16:T16)</f>
        <v>0</v>
      </c>
      <c r="Q16" s="31"/>
      <c r="R16" s="35"/>
      <c r="S16" s="1680"/>
      <c r="T16" s="1681"/>
      <c r="U16" s="1674">
        <f>SUM(V16:Y16)</f>
        <v>0</v>
      </c>
      <c r="V16" s="31"/>
      <c r="W16" s="35"/>
      <c r="X16" s="1680"/>
      <c r="Y16" s="1682"/>
      <c r="Z16" s="1678">
        <f>SUM(AA16:AB16)</f>
        <v>0</v>
      </c>
      <c r="AA16" s="29"/>
      <c r="AB16" s="33"/>
      <c r="AC16" s="1674">
        <f>SUM(AD16:AE16)</f>
        <v>0</v>
      </c>
      <c r="AD16" s="29"/>
      <c r="AE16" s="33"/>
    </row>
    <row r="17" spans="1:65" x14ac:dyDescent="0.25">
      <c r="A17" s="1224" t="s">
        <v>30</v>
      </c>
      <c r="B17" s="1683"/>
      <c r="C17" s="1684"/>
      <c r="D17" s="37"/>
      <c r="E17" s="37"/>
      <c r="F17" s="38"/>
      <c r="G17" s="39">
        <f>SUM(H17:J17)</f>
        <v>0</v>
      </c>
      <c r="H17" s="40"/>
      <c r="I17" s="41"/>
      <c r="J17" s="1685"/>
      <c r="K17" s="1686">
        <f>SUM(L17:O17)</f>
        <v>0</v>
      </c>
      <c r="L17" s="40"/>
      <c r="M17" s="1687"/>
      <c r="N17" s="1688"/>
      <c r="O17" s="1685"/>
      <c r="P17" s="1686">
        <f>SUM(Q17:T17)</f>
        <v>0</v>
      </c>
      <c r="Q17" s="1687"/>
      <c r="R17" s="1684"/>
      <c r="S17" s="1688"/>
      <c r="T17" s="1685"/>
      <c r="U17" s="1686">
        <f>SUM(V17:Y17)</f>
        <v>0</v>
      </c>
      <c r="V17" s="1687"/>
      <c r="W17" s="1684"/>
      <c r="X17" s="1688"/>
      <c r="Y17" s="1689"/>
      <c r="Z17" s="43">
        <f>SUM(AA17:AB17)</f>
        <v>0</v>
      </c>
      <c r="AA17" s="1684"/>
      <c r="AB17" s="338"/>
      <c r="AC17" s="39">
        <f>SUM(AD17:AE17)</f>
        <v>0</v>
      </c>
      <c r="AD17" s="1684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690"/>
      <c r="D19" s="1690"/>
      <c r="E19" s="1690"/>
      <c r="F19" s="1690"/>
      <c r="G19" s="46"/>
    </row>
    <row r="20" spans="1:65" ht="32.25" customHeight="1" x14ac:dyDescent="0.25">
      <c r="A20" s="1691" t="s">
        <v>33</v>
      </c>
      <c r="B20" s="1692" t="s">
        <v>34</v>
      </c>
      <c r="C20" s="1693" t="s">
        <v>35</v>
      </c>
      <c r="D20" s="1693" t="s">
        <v>36</v>
      </c>
      <c r="E20" s="1693" t="s">
        <v>37</v>
      </c>
      <c r="F20" s="1694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695" t="s">
        <v>40</v>
      </c>
      <c r="B22" s="1696">
        <f>SUM(C22:F22)</f>
        <v>389</v>
      </c>
      <c r="C22" s="1697"/>
      <c r="D22" s="1697">
        <v>389</v>
      </c>
      <c r="E22" s="1697"/>
      <c r="F22" s="1698"/>
    </row>
    <row r="23" spans="1:65" ht="15" customHeight="1" x14ac:dyDescent="0.25">
      <c r="A23" s="1695" t="s">
        <v>41</v>
      </c>
      <c r="B23" s="1696">
        <f>SUM(C23:F23)</f>
        <v>389</v>
      </c>
      <c r="C23" s="1697"/>
      <c r="D23" s="1697">
        <v>389</v>
      </c>
      <c r="E23" s="1697"/>
      <c r="F23" s="1698"/>
    </row>
    <row r="24" spans="1:65" ht="15" customHeight="1" x14ac:dyDescent="0.25">
      <c r="A24" s="1695" t="s">
        <v>42</v>
      </c>
      <c r="B24" s="1696">
        <f>SUM(C24:F24)</f>
        <v>389</v>
      </c>
      <c r="C24" s="1697"/>
      <c r="D24" s="1697">
        <v>389</v>
      </c>
      <c r="E24" s="1697"/>
      <c r="F24" s="1698"/>
    </row>
    <row r="25" spans="1:65" ht="15" customHeight="1" x14ac:dyDescent="0.25">
      <c r="A25" s="60" t="s">
        <v>43</v>
      </c>
      <c r="B25" s="1241">
        <f>SUM(C25:F25)</f>
        <v>389</v>
      </c>
      <c r="C25" s="62"/>
      <c r="D25" s="62">
        <v>389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699"/>
      <c r="D28" s="1699"/>
      <c r="E28" s="1699"/>
      <c r="F28" s="1699"/>
      <c r="G28" s="1699"/>
      <c r="H28" s="1699"/>
      <c r="I28" s="1700"/>
      <c r="J28" s="1700"/>
      <c r="K28" s="1701"/>
      <c r="L28" s="1701"/>
    </row>
    <row r="29" spans="1:65" x14ac:dyDescent="0.25">
      <c r="A29" s="2227" t="s">
        <v>33</v>
      </c>
      <c r="B29" s="2693"/>
      <c r="C29" s="2694" t="s">
        <v>34</v>
      </c>
      <c r="D29" s="2618" t="s">
        <v>47</v>
      </c>
      <c r="E29" s="2695"/>
      <c r="F29" s="2695"/>
      <c r="G29" s="2696"/>
      <c r="H29" s="2674" t="s">
        <v>48</v>
      </c>
      <c r="I29" s="2697"/>
      <c r="J29" s="2697"/>
      <c r="K29" s="2697"/>
      <c r="L29" s="2697"/>
      <c r="M29" s="2698"/>
      <c r="N29" s="2624" t="s">
        <v>49</v>
      </c>
      <c r="O29" s="2699"/>
    </row>
    <row r="30" spans="1:65" ht="21" x14ac:dyDescent="0.25">
      <c r="A30" s="2229"/>
      <c r="B30" s="2230"/>
      <c r="C30" s="2232"/>
      <c r="D30" s="1703" t="s">
        <v>50</v>
      </c>
      <c r="E30" s="1404" t="s">
        <v>51</v>
      </c>
      <c r="F30" s="1404" t="s">
        <v>52</v>
      </c>
      <c r="G30" s="1704" t="s">
        <v>53</v>
      </c>
      <c r="H30" s="1406" t="s">
        <v>54</v>
      </c>
      <c r="I30" s="1705" t="s">
        <v>55</v>
      </c>
      <c r="J30" s="1705" t="s">
        <v>56</v>
      </c>
      <c r="K30" s="1705" t="s">
        <v>57</v>
      </c>
      <c r="L30" s="1705" t="s">
        <v>58</v>
      </c>
      <c r="M30" s="1705" t="s">
        <v>59</v>
      </c>
      <c r="N30" s="1706" t="s">
        <v>60</v>
      </c>
      <c r="O30" s="1706" t="s">
        <v>61</v>
      </c>
    </row>
    <row r="31" spans="1:65" ht="15" customHeight="1" x14ac:dyDescent="0.25">
      <c r="A31" s="2217" t="s">
        <v>40</v>
      </c>
      <c r="B31" s="2218"/>
      <c r="C31" s="1573">
        <f>SUM(D31:G31)</f>
        <v>100</v>
      </c>
      <c r="D31" s="1461">
        <v>0</v>
      </c>
      <c r="E31" s="1574">
        <v>1</v>
      </c>
      <c r="F31" s="1574">
        <v>16</v>
      </c>
      <c r="G31" s="1575">
        <v>83</v>
      </c>
      <c r="H31" s="1462">
        <v>3</v>
      </c>
      <c r="I31" s="1576">
        <v>36</v>
      </c>
      <c r="J31" s="1576">
        <v>37</v>
      </c>
      <c r="K31" s="1576">
        <v>22</v>
      </c>
      <c r="L31" s="1576">
        <v>0</v>
      </c>
      <c r="M31" s="1576">
        <v>2</v>
      </c>
      <c r="N31" s="1576">
        <v>52</v>
      </c>
      <c r="O31" s="1576">
        <v>48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700" t="s">
        <v>41</v>
      </c>
      <c r="B32" s="2701"/>
      <c r="C32" s="1573">
        <f t="shared" ref="C32:C37" si="2">SUM(D32:G32)</f>
        <v>138</v>
      </c>
      <c r="D32" s="1707">
        <v>0</v>
      </c>
      <c r="E32" s="1708">
        <v>3</v>
      </c>
      <c r="F32" s="1708">
        <v>25</v>
      </c>
      <c r="G32" s="1709">
        <v>110</v>
      </c>
      <c r="H32" s="1580"/>
      <c r="I32" s="1581"/>
      <c r="J32" s="1581"/>
      <c r="K32" s="1581"/>
      <c r="L32" s="1581"/>
      <c r="M32" s="1581"/>
      <c r="N32" s="1576">
        <v>72</v>
      </c>
      <c r="O32" s="1576">
        <v>66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700" t="s">
        <v>42</v>
      </c>
      <c r="B33" s="2701"/>
      <c r="C33" s="1573">
        <f t="shared" si="2"/>
        <v>914</v>
      </c>
      <c r="D33" s="1707">
        <v>0</v>
      </c>
      <c r="E33" s="1708">
        <v>17</v>
      </c>
      <c r="F33" s="1708">
        <v>157</v>
      </c>
      <c r="G33" s="1709">
        <v>740</v>
      </c>
      <c r="H33" s="1580"/>
      <c r="I33" s="1581"/>
      <c r="J33" s="1581"/>
      <c r="K33" s="1581"/>
      <c r="L33" s="1581"/>
      <c r="M33" s="1581"/>
      <c r="N33" s="1576">
        <v>485</v>
      </c>
      <c r="O33" s="1576">
        <v>429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590" t="s">
        <v>43</v>
      </c>
      <c r="B34" s="2377"/>
      <c r="C34" s="79">
        <f t="shared" si="2"/>
        <v>102</v>
      </c>
      <c r="D34" s="1710">
        <v>0</v>
      </c>
      <c r="E34" s="1711">
        <v>3</v>
      </c>
      <c r="F34" s="1711">
        <v>15</v>
      </c>
      <c r="G34" s="1712">
        <v>84</v>
      </c>
      <c r="H34" s="574"/>
      <c r="I34" s="1258"/>
      <c r="J34" s="1258"/>
      <c r="K34" s="1258"/>
      <c r="L34" s="1258"/>
      <c r="M34" s="1258"/>
      <c r="N34" s="1259">
        <v>51</v>
      </c>
      <c r="O34" s="1259">
        <v>51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628" t="s">
        <v>62</v>
      </c>
      <c r="B35" s="82" t="s">
        <v>63</v>
      </c>
      <c r="C35" s="250">
        <f t="shared" si="2"/>
        <v>5</v>
      </c>
      <c r="D35" s="1461">
        <v>0</v>
      </c>
      <c r="E35" s="1574">
        <v>0</v>
      </c>
      <c r="F35" s="1574">
        <v>0</v>
      </c>
      <c r="G35" s="1575">
        <v>5</v>
      </c>
      <c r="H35" s="1580"/>
      <c r="I35" s="1581"/>
      <c r="J35" s="1581"/>
      <c r="K35" s="1581"/>
      <c r="L35" s="1581"/>
      <c r="M35" s="1581"/>
      <c r="N35" s="1576">
        <v>2</v>
      </c>
      <c r="O35" s="1576">
        <v>3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254" t="s">
        <v>64</v>
      </c>
      <c r="C36" s="84">
        <f t="shared" si="2"/>
        <v>0</v>
      </c>
      <c r="D36" s="1710">
        <v>0</v>
      </c>
      <c r="E36" s="1711">
        <v>0</v>
      </c>
      <c r="F36" s="1711">
        <v>0</v>
      </c>
      <c r="G36" s="1712">
        <v>0</v>
      </c>
      <c r="H36" s="375"/>
      <c r="I36" s="86"/>
      <c r="J36" s="86"/>
      <c r="K36" s="86"/>
      <c r="L36" s="86"/>
      <c r="M36" s="86"/>
      <c r="N36" s="1259">
        <v>0</v>
      </c>
      <c r="O36" s="1259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702" t="s">
        <v>65</v>
      </c>
      <c r="B37" s="2703"/>
      <c r="C37" s="1713">
        <f t="shared" si="2"/>
        <v>9</v>
      </c>
      <c r="D37" s="89">
        <v>0</v>
      </c>
      <c r="E37" s="90">
        <v>0</v>
      </c>
      <c r="F37" s="90">
        <v>4</v>
      </c>
      <c r="G37" s="91">
        <v>5</v>
      </c>
      <c r="H37" s="375"/>
      <c r="I37" s="86"/>
      <c r="J37" s="86"/>
      <c r="K37" s="86"/>
      <c r="L37" s="86"/>
      <c r="M37" s="86"/>
      <c r="N37" s="1714">
        <v>8</v>
      </c>
      <c r="O37" s="1714">
        <v>1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715" t="s">
        <v>66</v>
      </c>
      <c r="B38" s="1716"/>
    </row>
    <row r="39" spans="1:65" ht="30" customHeight="1" x14ac:dyDescent="0.25">
      <c r="A39" s="1705" t="s">
        <v>67</v>
      </c>
      <c r="B39" s="1705" t="s">
        <v>68</v>
      </c>
    </row>
    <row r="40" spans="1:65" ht="15" customHeight="1" x14ac:dyDescent="0.25">
      <c r="A40" s="1573" t="s">
        <v>69</v>
      </c>
      <c r="B40" s="1576">
        <v>235</v>
      </c>
    </row>
    <row r="41" spans="1:65" ht="15" customHeight="1" x14ac:dyDescent="0.25">
      <c r="A41" s="1573" t="s">
        <v>70</v>
      </c>
      <c r="B41" s="1576">
        <v>712</v>
      </c>
    </row>
    <row r="42" spans="1:65" ht="15" customHeight="1" x14ac:dyDescent="0.25">
      <c r="A42" s="1573" t="s">
        <v>71</v>
      </c>
      <c r="B42" s="1576">
        <v>976</v>
      </c>
    </row>
    <row r="43" spans="1:65" ht="15" customHeight="1" x14ac:dyDescent="0.25">
      <c r="A43" s="1573" t="s">
        <v>72</v>
      </c>
      <c r="B43" s="1576">
        <v>0</v>
      </c>
    </row>
    <row r="44" spans="1:65" ht="15" customHeight="1" x14ac:dyDescent="0.25">
      <c r="A44" s="1573" t="s">
        <v>73</v>
      </c>
      <c r="B44" s="1576">
        <v>532</v>
      </c>
    </row>
    <row r="45" spans="1:65" ht="15" customHeight="1" x14ac:dyDescent="0.25">
      <c r="A45" s="1573" t="s">
        <v>74</v>
      </c>
      <c r="B45" s="1576">
        <v>0</v>
      </c>
    </row>
    <row r="46" spans="1:65" ht="15" customHeight="1" x14ac:dyDescent="0.25">
      <c r="A46" s="1573" t="s">
        <v>75</v>
      </c>
      <c r="B46" s="1576">
        <v>36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264" t="s">
        <v>77</v>
      </c>
      <c r="B48" s="1259">
        <v>0</v>
      </c>
    </row>
    <row r="49" spans="1:7" s="6" customFormat="1" ht="18" customHeight="1" x14ac:dyDescent="0.2">
      <c r="A49" s="1587" t="s">
        <v>78</v>
      </c>
      <c r="B49" s="64"/>
      <c r="C49" s="5"/>
      <c r="D49" s="1588"/>
      <c r="E49" s="1588"/>
    </row>
    <row r="50" spans="1:7" ht="31.5" x14ac:dyDescent="0.25">
      <c r="A50" s="1705" t="s">
        <v>33</v>
      </c>
      <c r="B50" s="1705" t="s">
        <v>34</v>
      </c>
      <c r="C50" s="1705" t="s">
        <v>79</v>
      </c>
      <c r="D50" s="1705" t="s">
        <v>80</v>
      </c>
      <c r="E50" s="1705" t="s">
        <v>81</v>
      </c>
    </row>
    <row r="51" spans="1:7" x14ac:dyDescent="0.25">
      <c r="A51" s="1573" t="s">
        <v>82</v>
      </c>
      <c r="B51" s="1589">
        <f>SUM(C51:E51)</f>
        <v>1104</v>
      </c>
      <c r="C51" s="1590">
        <v>900</v>
      </c>
      <c r="D51" s="1590">
        <v>204</v>
      </c>
      <c r="E51" s="1590"/>
    </row>
    <row r="52" spans="1:7" x14ac:dyDescent="0.25">
      <c r="A52" s="1573" t="s">
        <v>83</v>
      </c>
      <c r="B52" s="1589">
        <f>SUM(C52:E52)</f>
        <v>914</v>
      </c>
      <c r="C52" s="1590">
        <v>747</v>
      </c>
      <c r="D52" s="1590">
        <v>167</v>
      </c>
      <c r="E52" s="1590"/>
    </row>
    <row r="53" spans="1:7" x14ac:dyDescent="0.25">
      <c r="A53" s="1264" t="s">
        <v>84</v>
      </c>
      <c r="B53" s="1265">
        <f>SUM(C53:E53)</f>
        <v>190</v>
      </c>
      <c r="C53" s="1266">
        <v>153</v>
      </c>
      <c r="D53" s="1266">
        <v>37</v>
      </c>
      <c r="E53" s="1266"/>
    </row>
    <row r="54" spans="1:7" ht="18" customHeight="1" x14ac:dyDescent="0.25">
      <c r="A54" s="1591" t="s">
        <v>85</v>
      </c>
      <c r="B54" s="101"/>
    </row>
    <row r="55" spans="1:7" s="6" customFormat="1" ht="18" customHeight="1" x14ac:dyDescent="0.2">
      <c r="A55" s="1591" t="s">
        <v>86</v>
      </c>
      <c r="B55" s="102"/>
      <c r="C55" s="103"/>
      <c r="D55" s="103"/>
      <c r="E55" s="1717"/>
      <c r="F55" s="1717"/>
    </row>
    <row r="56" spans="1:7" ht="31.5" x14ac:dyDescent="0.25">
      <c r="A56" s="1718" t="s">
        <v>87</v>
      </c>
      <c r="B56" s="1718" t="s">
        <v>34</v>
      </c>
      <c r="C56" s="1703" t="s">
        <v>88</v>
      </c>
      <c r="D56" s="1719" t="s">
        <v>89</v>
      </c>
      <c r="E56" s="1704" t="s">
        <v>90</v>
      </c>
      <c r="F56" s="1720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594"/>
    </row>
    <row r="58" spans="1:7" x14ac:dyDescent="0.25">
      <c r="A58" s="1721" t="s">
        <v>92</v>
      </c>
      <c r="B58" s="1722">
        <f>SUM(C58:E58)</f>
        <v>0</v>
      </c>
      <c r="C58" s="1723"/>
      <c r="D58" s="1724"/>
      <c r="E58" s="1725"/>
      <c r="F58" s="1594"/>
    </row>
    <row r="59" spans="1:7" x14ac:dyDescent="0.25">
      <c r="A59" s="111" t="s">
        <v>93</v>
      </c>
      <c r="B59" s="112">
        <f>SUM(C59:E59)</f>
        <v>0</v>
      </c>
      <c r="C59" s="1726"/>
      <c r="D59" s="1277"/>
      <c r="E59" s="1727"/>
      <c r="F59" s="599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706" t="s">
        <v>95</v>
      </c>
      <c r="B61" s="2707" t="s">
        <v>96</v>
      </c>
      <c r="C61" s="2707"/>
      <c r="D61" s="2708"/>
      <c r="E61" s="2632" t="s">
        <v>97</v>
      </c>
      <c r="F61" s="2704" t="s">
        <v>98</v>
      </c>
      <c r="G61" s="2704" t="s">
        <v>99</v>
      </c>
    </row>
    <row r="62" spans="1:7" ht="29.25" customHeight="1" x14ac:dyDescent="0.25">
      <c r="A62" s="2706"/>
      <c r="B62" s="114" t="s">
        <v>100</v>
      </c>
      <c r="C62" s="115" t="s">
        <v>60</v>
      </c>
      <c r="D62" s="116" t="s">
        <v>61</v>
      </c>
      <c r="E62" s="2252"/>
      <c r="F62" s="2704"/>
      <c r="G62" s="2704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728" t="s">
        <v>102</v>
      </c>
      <c r="B64" s="1729">
        <f t="shared" ref="B64:B68" si="6">SUM(C64:D64)</f>
        <v>0</v>
      </c>
      <c r="C64" s="1730"/>
      <c r="D64" s="1731"/>
      <c r="E64" s="1732"/>
      <c r="F64" s="1733"/>
      <c r="G64" s="1734"/>
    </row>
    <row r="65" spans="1:46" x14ac:dyDescent="0.25">
      <c r="A65" s="1728" t="s">
        <v>103</v>
      </c>
      <c r="B65" s="1729">
        <f>SUM(C65:D65)</f>
        <v>0</v>
      </c>
      <c r="C65" s="1730"/>
      <c r="D65" s="1731"/>
      <c r="E65" s="1732"/>
      <c r="F65" s="1733"/>
      <c r="G65" s="1734"/>
    </row>
    <row r="66" spans="1:46" x14ac:dyDescent="0.25">
      <c r="A66" s="1728" t="s">
        <v>104</v>
      </c>
      <c r="B66" s="1729">
        <f t="shared" si="6"/>
        <v>0</v>
      </c>
      <c r="C66" s="1730"/>
      <c r="D66" s="1731"/>
      <c r="E66" s="1732"/>
      <c r="F66" s="1733"/>
      <c r="G66" s="1734"/>
    </row>
    <row r="67" spans="1:46" x14ac:dyDescent="0.25">
      <c r="A67" s="1728" t="s">
        <v>105</v>
      </c>
      <c r="B67" s="1729">
        <f t="shared" si="6"/>
        <v>0</v>
      </c>
      <c r="C67" s="1730"/>
      <c r="D67" s="1731"/>
      <c r="E67" s="1732"/>
      <c r="F67" s="1733"/>
      <c r="G67" s="1734"/>
    </row>
    <row r="68" spans="1:46" x14ac:dyDescent="0.25">
      <c r="A68" s="1735" t="s">
        <v>106</v>
      </c>
      <c r="B68" s="1287">
        <f t="shared" si="6"/>
        <v>0</v>
      </c>
      <c r="C68" s="1736"/>
      <c r="D68" s="610"/>
      <c r="E68" s="611"/>
      <c r="F68" s="1289"/>
      <c r="G68" s="613"/>
    </row>
    <row r="69" spans="1:46" x14ac:dyDescent="0.25">
      <c r="A69" s="1737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738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613" t="s">
        <v>113</v>
      </c>
      <c r="B72" s="260"/>
      <c r="C72" s="265"/>
      <c r="D72" s="266"/>
      <c r="E72" s="266"/>
      <c r="F72" s="266"/>
      <c r="G72" s="267"/>
      <c r="H72" s="1464"/>
      <c r="I72" s="268"/>
      <c r="AT72" s="6"/>
    </row>
    <row r="73" spans="1:46" x14ac:dyDescent="0.25">
      <c r="A73" s="1728" t="s">
        <v>114</v>
      </c>
      <c r="B73" s="1730"/>
      <c r="C73" s="1739"/>
      <c r="D73" s="1740"/>
      <c r="E73" s="1740"/>
      <c r="F73" s="1740"/>
      <c r="G73" s="1741"/>
      <c r="H73" s="1464"/>
      <c r="I73" s="1742"/>
    </row>
    <row r="74" spans="1:46" x14ac:dyDescent="0.25">
      <c r="A74" s="1728" t="s">
        <v>115</v>
      </c>
      <c r="B74" s="1730"/>
      <c r="C74" s="1739"/>
      <c r="D74" s="1740"/>
      <c r="E74" s="1740"/>
      <c r="F74" s="1740"/>
      <c r="G74" s="1741"/>
      <c r="H74" s="1464"/>
      <c r="I74" s="1742"/>
    </row>
    <row r="75" spans="1:46" x14ac:dyDescent="0.25">
      <c r="A75" s="1728" t="s">
        <v>116</v>
      </c>
      <c r="B75" s="1730"/>
      <c r="C75" s="1739"/>
      <c r="D75" s="1740"/>
      <c r="E75" s="1740"/>
      <c r="F75" s="1740"/>
      <c r="G75" s="1741"/>
      <c r="H75" s="1464"/>
      <c r="I75" s="1742"/>
    </row>
    <row r="76" spans="1:46" x14ac:dyDescent="0.25">
      <c r="A76" s="1735" t="s">
        <v>117</v>
      </c>
      <c r="B76" s="1736"/>
      <c r="C76" s="1296"/>
      <c r="D76" s="1743"/>
      <c r="E76" s="1743"/>
      <c r="F76" s="1743"/>
      <c r="G76" s="1298"/>
      <c r="H76" s="599"/>
      <c r="I76" s="1744"/>
    </row>
    <row r="77" spans="1:46" s="6" customFormat="1" ht="18" customHeight="1" x14ac:dyDescent="0.2">
      <c r="A77" s="2705" t="s">
        <v>118</v>
      </c>
      <c r="B77" s="2635"/>
      <c r="C77" s="2635"/>
      <c r="D77" s="2256"/>
      <c r="E77" s="2636"/>
      <c r="F77" s="1745"/>
      <c r="G77" s="1745"/>
      <c r="H77" s="1745"/>
      <c r="I77" s="1745"/>
    </row>
    <row r="78" spans="1:46" s="6" customFormat="1" ht="18" customHeight="1" x14ac:dyDescent="0.2">
      <c r="A78" s="2227" t="s">
        <v>119</v>
      </c>
      <c r="B78" s="2682" t="s">
        <v>120</v>
      </c>
      <c r="C78" s="2227" t="s">
        <v>34</v>
      </c>
      <c r="D78" s="2683" t="s">
        <v>47</v>
      </c>
      <c r="E78" s="2683"/>
      <c r="F78" s="2683"/>
      <c r="G78" s="2683"/>
      <c r="H78" s="2683"/>
      <c r="I78" s="2683"/>
    </row>
    <row r="79" spans="1:46" ht="24.75" customHeight="1" x14ac:dyDescent="0.25">
      <c r="A79" s="2229"/>
      <c r="B79" s="2682"/>
      <c r="C79" s="2229"/>
      <c r="D79" s="1622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1746" t="s">
        <v>51</v>
      </c>
    </row>
    <row r="80" spans="1:46" x14ac:dyDescent="0.25">
      <c r="A80" s="2642" t="s">
        <v>126</v>
      </c>
      <c r="B80" s="2709"/>
      <c r="C80" s="1623">
        <f>SUM(D80:I80)</f>
        <v>171</v>
      </c>
      <c r="D80" s="1624">
        <v>28</v>
      </c>
      <c r="E80" s="1453">
        <v>22</v>
      </c>
      <c r="F80" s="1453">
        <v>36</v>
      </c>
      <c r="G80" s="1453">
        <v>25</v>
      </c>
      <c r="H80" s="1453">
        <v>27</v>
      </c>
      <c r="I80" s="1747">
        <v>33</v>
      </c>
    </row>
    <row r="81" spans="1:55" ht="24.95" customHeight="1" x14ac:dyDescent="0.25">
      <c r="A81" s="2644" t="s">
        <v>127</v>
      </c>
      <c r="B81" s="269" t="s">
        <v>128</v>
      </c>
      <c r="C81" s="270">
        <f>SUM(D81:I81)</f>
        <v>31</v>
      </c>
      <c r="D81" s="1461">
        <v>16</v>
      </c>
      <c r="E81" s="1574">
        <v>7</v>
      </c>
      <c r="F81" s="1574">
        <v>8</v>
      </c>
      <c r="G81" s="1574"/>
      <c r="H81" s="1574"/>
      <c r="I81" s="1462"/>
    </row>
    <row r="82" spans="1:55" ht="24.95" customHeight="1" x14ac:dyDescent="0.25">
      <c r="A82" s="2266"/>
      <c r="B82" s="147" t="s">
        <v>129</v>
      </c>
      <c r="C82" s="148">
        <f>SUM(D82:I82)</f>
        <v>34</v>
      </c>
      <c r="D82" s="149">
        <v>11</v>
      </c>
      <c r="E82" s="150">
        <v>9</v>
      </c>
      <c r="F82" s="150">
        <v>14</v>
      </c>
      <c r="G82" s="150"/>
      <c r="H82" s="150"/>
      <c r="I82" s="151"/>
    </row>
    <row r="83" spans="1:55" ht="24.95" customHeight="1" x14ac:dyDescent="0.25">
      <c r="A83" s="2644" t="s">
        <v>130</v>
      </c>
      <c r="B83" s="269" t="s">
        <v>128</v>
      </c>
      <c r="C83" s="270">
        <f>SUM(D83:I83)</f>
        <v>63</v>
      </c>
      <c r="D83" s="271">
        <v>27</v>
      </c>
      <c r="E83" s="272">
        <v>17</v>
      </c>
      <c r="F83" s="272">
        <v>19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183</v>
      </c>
      <c r="D84" s="1748">
        <v>78</v>
      </c>
      <c r="E84" s="1749">
        <v>61</v>
      </c>
      <c r="F84" s="1749">
        <v>44</v>
      </c>
      <c r="G84" s="1749"/>
      <c r="H84" s="1749"/>
      <c r="I84" s="636"/>
    </row>
    <row r="85" spans="1:55" s="6" customFormat="1" ht="18" customHeight="1" x14ac:dyDescent="0.2">
      <c r="A85" s="1627" t="s">
        <v>131</v>
      </c>
      <c r="B85" s="1628"/>
      <c r="C85" s="1628"/>
      <c r="D85" s="1750"/>
      <c r="E85" s="1750"/>
      <c r="F85" s="1750"/>
      <c r="G85" s="1750"/>
      <c r="H85" s="1751"/>
      <c r="I85" s="1751"/>
    </row>
    <row r="86" spans="1:55" ht="15" customHeight="1" x14ac:dyDescent="0.25">
      <c r="A86" s="2616" t="s">
        <v>132</v>
      </c>
      <c r="B86" s="2631" t="s">
        <v>133</v>
      </c>
      <c r="C86" s="2616"/>
      <c r="D86" s="2631" t="s">
        <v>134</v>
      </c>
      <c r="E86" s="2616"/>
      <c r="F86" s="2618" t="s">
        <v>135</v>
      </c>
      <c r="G86" s="2619"/>
      <c r="H86" s="2619"/>
      <c r="I86" s="2710"/>
      <c r="J86" s="2618" t="s">
        <v>136</v>
      </c>
      <c r="K86" s="2619"/>
      <c r="L86" s="2619"/>
      <c r="M86" s="2710"/>
      <c r="N86" s="2618" t="s">
        <v>137</v>
      </c>
      <c r="O86" s="2619"/>
      <c r="P86" s="2619"/>
      <c r="Q86" s="2710"/>
    </row>
    <row r="87" spans="1:55" ht="15" customHeight="1" x14ac:dyDescent="0.25">
      <c r="A87" s="2267"/>
      <c r="B87" s="2250"/>
      <c r="C87" s="2230"/>
      <c r="D87" s="2250"/>
      <c r="E87" s="2230"/>
      <c r="F87" s="2618" t="s">
        <v>138</v>
      </c>
      <c r="G87" s="2710"/>
      <c r="H87" s="2618" t="s">
        <v>139</v>
      </c>
      <c r="I87" s="2710"/>
      <c r="J87" s="2618" t="s">
        <v>138</v>
      </c>
      <c r="K87" s="2710"/>
      <c r="L87" s="2618" t="s">
        <v>139</v>
      </c>
      <c r="M87" s="2710"/>
      <c r="N87" s="2618" t="s">
        <v>138</v>
      </c>
      <c r="O87" s="2710"/>
      <c r="P87" s="2618" t="s">
        <v>139</v>
      </c>
      <c r="Q87" s="2710"/>
    </row>
    <row r="88" spans="1:55" ht="27.75" customHeight="1" x14ac:dyDescent="0.25">
      <c r="A88" s="2230"/>
      <c r="B88" s="1593" t="s">
        <v>50</v>
      </c>
      <c r="C88" s="1401" t="s">
        <v>140</v>
      </c>
      <c r="D88" s="1593" t="s">
        <v>50</v>
      </c>
      <c r="E88" s="1401" t="s">
        <v>140</v>
      </c>
      <c r="F88" s="1593" t="s">
        <v>50</v>
      </c>
      <c r="G88" s="1401" t="s">
        <v>140</v>
      </c>
      <c r="H88" s="1593" t="s">
        <v>50</v>
      </c>
      <c r="I88" s="1752" t="s">
        <v>140</v>
      </c>
      <c r="J88" s="1593" t="s">
        <v>50</v>
      </c>
      <c r="K88" s="1401" t="s">
        <v>140</v>
      </c>
      <c r="L88" s="1593" t="s">
        <v>50</v>
      </c>
      <c r="M88" s="1752" t="s">
        <v>140</v>
      </c>
      <c r="N88" s="1593" t="s">
        <v>50</v>
      </c>
      <c r="O88" s="1401" t="s">
        <v>140</v>
      </c>
      <c r="P88" s="1593" t="s">
        <v>50</v>
      </c>
      <c r="Q88" s="1752" t="s">
        <v>140</v>
      </c>
    </row>
    <row r="89" spans="1:55" x14ac:dyDescent="0.25">
      <c r="A89" s="274" t="s">
        <v>141</v>
      </c>
      <c r="B89" s="1753"/>
      <c r="C89" s="1754">
        <v>3</v>
      </c>
      <c r="D89" s="1753">
        <v>40</v>
      </c>
      <c r="E89" s="1754">
        <v>173</v>
      </c>
      <c r="F89" s="1755">
        <v>31</v>
      </c>
      <c r="G89" s="1756">
        <v>98</v>
      </c>
      <c r="H89" s="1755">
        <v>4</v>
      </c>
      <c r="I89" s="1756">
        <v>9</v>
      </c>
      <c r="J89" s="1755">
        <v>5</v>
      </c>
      <c r="K89" s="1756">
        <v>55</v>
      </c>
      <c r="L89" s="1755"/>
      <c r="M89" s="1756">
        <v>1</v>
      </c>
      <c r="N89" s="1755">
        <v>8</v>
      </c>
      <c r="O89" s="1756">
        <v>30</v>
      </c>
      <c r="P89" s="1755"/>
      <c r="Q89" s="1756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757" t="s">
        <v>142</v>
      </c>
      <c r="B90" s="1758"/>
      <c r="C90" s="1759"/>
      <c r="D90" s="1758"/>
      <c r="E90" s="1759"/>
      <c r="F90" s="1760"/>
      <c r="G90" s="1761"/>
      <c r="H90" s="1760"/>
      <c r="I90" s="1761"/>
      <c r="J90" s="1760"/>
      <c r="K90" s="1761"/>
      <c r="L90" s="1760"/>
      <c r="M90" s="1761"/>
      <c r="N90" s="1760"/>
      <c r="O90" s="1761"/>
      <c r="P90" s="1760"/>
      <c r="Q90" s="1761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757" t="s">
        <v>143</v>
      </c>
      <c r="B91" s="1758"/>
      <c r="C91" s="1759"/>
      <c r="D91" s="1758">
        <v>1</v>
      </c>
      <c r="E91" s="1759">
        <v>3</v>
      </c>
      <c r="F91" s="1760"/>
      <c r="G91" s="1761">
        <v>2</v>
      </c>
      <c r="H91" s="1760"/>
      <c r="I91" s="1761"/>
      <c r="J91" s="1760"/>
      <c r="K91" s="1761"/>
      <c r="L91" s="1760"/>
      <c r="M91" s="1761"/>
      <c r="N91" s="1760">
        <v>1</v>
      </c>
      <c r="O91" s="1761">
        <v>1</v>
      </c>
      <c r="P91" s="1760"/>
      <c r="Q91" s="1761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757" t="s">
        <v>144</v>
      </c>
      <c r="B92" s="1758"/>
      <c r="C92" s="1759"/>
      <c r="D92" s="1758"/>
      <c r="E92" s="1759"/>
      <c r="F92" s="1760"/>
      <c r="G92" s="1761"/>
      <c r="H92" s="1760"/>
      <c r="I92" s="1761"/>
      <c r="J92" s="1760"/>
      <c r="K92" s="1761"/>
      <c r="L92" s="1760"/>
      <c r="M92" s="1761"/>
      <c r="N92" s="1760"/>
      <c r="O92" s="1761"/>
      <c r="P92" s="1760"/>
      <c r="Q92" s="1761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757" t="s">
        <v>145</v>
      </c>
      <c r="B93" s="1758"/>
      <c r="C93" s="1759">
        <v>2</v>
      </c>
      <c r="D93" s="1758">
        <v>10</v>
      </c>
      <c r="E93" s="1759">
        <v>101</v>
      </c>
      <c r="F93" s="1760">
        <v>9</v>
      </c>
      <c r="G93" s="1761">
        <v>58</v>
      </c>
      <c r="H93" s="1760">
        <v>1</v>
      </c>
      <c r="I93" s="1761">
        <v>2</v>
      </c>
      <c r="J93" s="1760">
        <v>1</v>
      </c>
      <c r="K93" s="1761">
        <v>26</v>
      </c>
      <c r="L93" s="1760"/>
      <c r="M93" s="1761"/>
      <c r="N93" s="1760">
        <v>1</v>
      </c>
      <c r="O93" s="1761">
        <v>19</v>
      </c>
      <c r="P93" s="1760"/>
      <c r="Q93" s="1761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757" t="s">
        <v>146</v>
      </c>
      <c r="B94" s="1758"/>
      <c r="C94" s="1759"/>
      <c r="D94" s="1758"/>
      <c r="E94" s="1759"/>
      <c r="F94" s="1760"/>
      <c r="G94" s="1761"/>
      <c r="H94" s="1760"/>
      <c r="I94" s="1761"/>
      <c r="J94" s="1760"/>
      <c r="K94" s="1761"/>
      <c r="L94" s="1760"/>
      <c r="M94" s="1761"/>
      <c r="N94" s="1760"/>
      <c r="O94" s="1761"/>
      <c r="P94" s="1760"/>
      <c r="Q94" s="1761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757" t="s">
        <v>147</v>
      </c>
      <c r="B95" s="1758"/>
      <c r="C95" s="1759"/>
      <c r="D95" s="1758">
        <v>30</v>
      </c>
      <c r="E95" s="1759">
        <v>9</v>
      </c>
      <c r="F95" s="1760">
        <v>4</v>
      </c>
      <c r="G95" s="1761">
        <v>2</v>
      </c>
      <c r="H95" s="1760"/>
      <c r="I95" s="1761"/>
      <c r="J95" s="1760">
        <v>8</v>
      </c>
      <c r="K95" s="1761"/>
      <c r="L95" s="1760"/>
      <c r="M95" s="1761"/>
      <c r="N95" s="1760">
        <v>18</v>
      </c>
      <c r="O95" s="1761">
        <v>7</v>
      </c>
      <c r="P95" s="1760"/>
      <c r="Q95" s="1761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757" t="s">
        <v>148</v>
      </c>
      <c r="B96" s="1758"/>
      <c r="C96" s="1759"/>
      <c r="D96" s="1758"/>
      <c r="E96" s="1759">
        <v>187</v>
      </c>
      <c r="F96" s="1760"/>
      <c r="G96" s="1761">
        <v>83</v>
      </c>
      <c r="H96" s="1760"/>
      <c r="I96" s="1761">
        <v>4</v>
      </c>
      <c r="J96" s="1760"/>
      <c r="K96" s="1761">
        <v>22</v>
      </c>
      <c r="L96" s="1760"/>
      <c r="M96" s="1761"/>
      <c r="N96" s="1760"/>
      <c r="O96" s="1761">
        <v>89</v>
      </c>
      <c r="P96" s="1760"/>
      <c r="Q96" s="1761">
        <v>3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757" t="s">
        <v>149</v>
      </c>
      <c r="B97" s="1758"/>
      <c r="C97" s="1759"/>
      <c r="D97" s="1758"/>
      <c r="E97" s="1759">
        <v>56</v>
      </c>
      <c r="F97" s="1760"/>
      <c r="G97" s="1761">
        <v>10</v>
      </c>
      <c r="H97" s="1760"/>
      <c r="I97" s="1761"/>
      <c r="J97" s="1760"/>
      <c r="K97" s="1761">
        <v>36</v>
      </c>
      <c r="L97" s="1760"/>
      <c r="M97" s="1761"/>
      <c r="N97" s="1760"/>
      <c r="O97" s="1761">
        <v>10</v>
      </c>
      <c r="P97" s="1760"/>
      <c r="Q97" s="1761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757" t="s">
        <v>150</v>
      </c>
      <c r="B98" s="1758"/>
      <c r="C98" s="1759"/>
      <c r="D98" s="1758"/>
      <c r="E98" s="1759">
        <v>47</v>
      </c>
      <c r="F98" s="1760"/>
      <c r="G98" s="1761">
        <v>38</v>
      </c>
      <c r="H98" s="1760"/>
      <c r="I98" s="1761">
        <v>7</v>
      </c>
      <c r="J98" s="1760"/>
      <c r="K98" s="1761">
        <v>9</v>
      </c>
      <c r="L98" s="1760"/>
      <c r="M98" s="1761">
        <v>2</v>
      </c>
      <c r="N98" s="1760"/>
      <c r="O98" s="1761">
        <v>9</v>
      </c>
      <c r="P98" s="1760"/>
      <c r="Q98" s="1761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757" t="s">
        <v>151</v>
      </c>
      <c r="B99" s="1758"/>
      <c r="C99" s="1759">
        <v>13</v>
      </c>
      <c r="D99" s="1758"/>
      <c r="E99" s="1759">
        <v>10</v>
      </c>
      <c r="F99" s="1760"/>
      <c r="G99" s="1761">
        <v>11</v>
      </c>
      <c r="H99" s="1760"/>
      <c r="I99" s="1761">
        <v>3</v>
      </c>
      <c r="J99" s="1760"/>
      <c r="K99" s="1761"/>
      <c r="L99" s="1760"/>
      <c r="M99" s="1761"/>
      <c r="N99" s="1760"/>
      <c r="O99" s="1761">
        <v>2</v>
      </c>
      <c r="P99" s="1760"/>
      <c r="Q99" s="1761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757" t="s">
        <v>152</v>
      </c>
      <c r="B100" s="1758"/>
      <c r="C100" s="1759">
        <v>7</v>
      </c>
      <c r="D100" s="1758"/>
      <c r="E100" s="1759">
        <v>12</v>
      </c>
      <c r="F100" s="1760"/>
      <c r="G100" s="1761">
        <v>9</v>
      </c>
      <c r="H100" s="1760"/>
      <c r="I100" s="1761"/>
      <c r="J100" s="1760"/>
      <c r="K100" s="1761"/>
      <c r="L100" s="1760"/>
      <c r="M100" s="1761"/>
      <c r="N100" s="1760"/>
      <c r="O100" s="1761">
        <v>3</v>
      </c>
      <c r="P100" s="1760"/>
      <c r="Q100" s="1761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757" t="s">
        <v>153</v>
      </c>
      <c r="B101" s="1758"/>
      <c r="C101" s="1759"/>
      <c r="D101" s="1758"/>
      <c r="E101" s="1759"/>
      <c r="F101" s="1760"/>
      <c r="G101" s="1761"/>
      <c r="H101" s="1760"/>
      <c r="I101" s="1761"/>
      <c r="J101" s="1760"/>
      <c r="K101" s="1761"/>
      <c r="L101" s="1760"/>
      <c r="M101" s="1761"/>
      <c r="N101" s="1760"/>
      <c r="O101" s="1761"/>
      <c r="P101" s="1760"/>
      <c r="Q101" s="1761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31" t="s">
        <v>34</v>
      </c>
      <c r="B102" s="1632">
        <f t="shared" ref="B102:I102" si="11">SUM(B89:B101)</f>
        <v>0</v>
      </c>
      <c r="C102" s="1762">
        <f t="shared" si="11"/>
        <v>25</v>
      </c>
      <c r="D102" s="1632">
        <f t="shared" si="11"/>
        <v>81</v>
      </c>
      <c r="E102" s="1762">
        <f t="shared" si="11"/>
        <v>598</v>
      </c>
      <c r="F102" s="1632">
        <f t="shared" si="11"/>
        <v>44</v>
      </c>
      <c r="G102" s="1762">
        <f t="shared" si="11"/>
        <v>311</v>
      </c>
      <c r="H102" s="1632">
        <f t="shared" si="11"/>
        <v>5</v>
      </c>
      <c r="I102" s="1763">
        <f t="shared" si="11"/>
        <v>25</v>
      </c>
      <c r="J102" s="1632">
        <f>SUM(J89:J101)</f>
        <v>14</v>
      </c>
      <c r="K102" s="1762">
        <f t="shared" ref="K102:M102" si="12">SUM(K89:K101)</f>
        <v>148</v>
      </c>
      <c r="L102" s="1632">
        <f t="shared" si="12"/>
        <v>0</v>
      </c>
      <c r="M102" s="1763">
        <f t="shared" si="12"/>
        <v>3</v>
      </c>
      <c r="N102" s="1632">
        <f>SUM(N89:N101)</f>
        <v>28</v>
      </c>
      <c r="O102" s="1762">
        <f t="shared" ref="O102:Q102" si="13">SUM(O89:O101)</f>
        <v>170</v>
      </c>
      <c r="P102" s="1632">
        <f t="shared" si="13"/>
        <v>0</v>
      </c>
      <c r="Q102" s="1763">
        <f t="shared" si="13"/>
        <v>3</v>
      </c>
    </row>
    <row r="103" spans="1:55" s="6" customFormat="1" ht="18" customHeight="1" x14ac:dyDescent="0.2">
      <c r="A103" s="2646" t="s">
        <v>154</v>
      </c>
      <c r="B103" s="2646"/>
      <c r="C103" s="2646"/>
      <c r="D103" s="2646"/>
      <c r="E103" s="2646"/>
      <c r="F103" s="2646"/>
      <c r="G103" s="2646"/>
    </row>
    <row r="104" spans="1:55" x14ac:dyDescent="0.25">
      <c r="A104" s="2647" t="s">
        <v>155</v>
      </c>
      <c r="B104" s="2618" t="s">
        <v>156</v>
      </c>
      <c r="C104" s="2619"/>
      <c r="D104" s="2619"/>
      <c r="E104" s="2619"/>
      <c r="F104" s="2619"/>
      <c r="G104" s="2710"/>
    </row>
    <row r="105" spans="1:55" x14ac:dyDescent="0.25">
      <c r="A105" s="2271"/>
      <c r="B105" s="1602" t="s">
        <v>157</v>
      </c>
      <c r="C105" s="1593" t="s">
        <v>50</v>
      </c>
      <c r="D105" s="1702" t="s">
        <v>140</v>
      </c>
      <c r="E105" s="1764" t="s">
        <v>20</v>
      </c>
      <c r="F105" s="1752" t="s">
        <v>21</v>
      </c>
      <c r="G105" s="1752" t="s">
        <v>22</v>
      </c>
    </row>
    <row r="106" spans="1:55" x14ac:dyDescent="0.25">
      <c r="A106" s="274" t="s">
        <v>158</v>
      </c>
      <c r="B106" s="250">
        <f t="shared" ref="B106:B113" si="14">SUM(C106+D106)</f>
        <v>14</v>
      </c>
      <c r="C106" s="1755">
        <v>1</v>
      </c>
      <c r="D106" s="1469">
        <v>13</v>
      </c>
      <c r="E106" s="1470">
        <v>12</v>
      </c>
      <c r="F106" s="1765">
        <v>2</v>
      </c>
      <c r="G106" s="1765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766" t="s">
        <v>159</v>
      </c>
      <c r="B107" s="1767">
        <f t="shared" si="14"/>
        <v>11</v>
      </c>
      <c r="C107" s="1760">
        <v>3</v>
      </c>
      <c r="D107" s="1768">
        <v>8</v>
      </c>
      <c r="E107" s="1769">
        <v>10</v>
      </c>
      <c r="F107" s="1770">
        <v>1</v>
      </c>
      <c r="G107" s="1770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1757" t="s">
        <v>160</v>
      </c>
      <c r="B108" s="1767">
        <f t="shared" si="14"/>
        <v>0</v>
      </c>
      <c r="C108" s="1760"/>
      <c r="D108" s="1768"/>
      <c r="E108" s="1769"/>
      <c r="F108" s="1770"/>
      <c r="G108" s="1770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1757" t="s">
        <v>161</v>
      </c>
      <c r="B109" s="1767">
        <f t="shared" si="14"/>
        <v>0</v>
      </c>
      <c r="C109" s="1760"/>
      <c r="D109" s="1768"/>
      <c r="E109" s="1769"/>
      <c r="F109" s="1770"/>
      <c r="G109" s="1770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1757" t="s">
        <v>162</v>
      </c>
      <c r="B110" s="1767">
        <f t="shared" si="14"/>
        <v>8</v>
      </c>
      <c r="C110" s="1760">
        <v>1</v>
      </c>
      <c r="D110" s="1768">
        <v>7</v>
      </c>
      <c r="E110" s="1769">
        <v>8</v>
      </c>
      <c r="F110" s="1770"/>
      <c r="G110" s="1770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1757" t="s">
        <v>163</v>
      </c>
      <c r="B111" s="1767">
        <f t="shared" si="14"/>
        <v>3</v>
      </c>
      <c r="C111" s="1760"/>
      <c r="D111" s="1768">
        <v>3</v>
      </c>
      <c r="E111" s="1769">
        <v>3</v>
      </c>
      <c r="F111" s="1770"/>
      <c r="G111" s="1770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766" t="s">
        <v>164</v>
      </c>
      <c r="B112" s="1767">
        <f t="shared" si="14"/>
        <v>0</v>
      </c>
      <c r="C112" s="1760"/>
      <c r="D112" s="1768"/>
      <c r="E112" s="1769"/>
      <c r="F112" s="1770"/>
      <c r="G112" s="1770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1760"/>
      <c r="D113" s="1768"/>
      <c r="E113" s="1769"/>
      <c r="F113" s="1771"/>
      <c r="G113" s="1771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772" t="s">
        <v>34</v>
      </c>
      <c r="B114" s="1639">
        <f t="shared" ref="B114:G114" si="18">SUM(B106:B113)</f>
        <v>36</v>
      </c>
      <c r="C114" s="1640">
        <f t="shared" si="18"/>
        <v>5</v>
      </c>
      <c r="D114" s="1773">
        <f t="shared" si="18"/>
        <v>31</v>
      </c>
      <c r="E114" s="1774">
        <f t="shared" si="18"/>
        <v>33</v>
      </c>
      <c r="F114" s="1775">
        <f t="shared" si="18"/>
        <v>3</v>
      </c>
      <c r="G114" s="1775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648" t="s">
        <v>49</v>
      </c>
      <c r="B116" s="2648" t="s">
        <v>167</v>
      </c>
      <c r="C116" s="2649" t="s">
        <v>47</v>
      </c>
      <c r="D116" s="2650"/>
      <c r="E116" s="2711"/>
      <c r="F116" s="2689" t="s">
        <v>168</v>
      </c>
      <c r="G116" s="2712"/>
    </row>
    <row r="117" spans="1:56" ht="21" x14ac:dyDescent="0.25">
      <c r="A117" s="2273"/>
      <c r="B117" s="2273"/>
      <c r="C117" s="1641" t="s">
        <v>169</v>
      </c>
      <c r="D117" s="1483" t="s">
        <v>170</v>
      </c>
      <c r="E117" s="1484" t="s">
        <v>171</v>
      </c>
      <c r="F117" s="1642" t="s">
        <v>172</v>
      </c>
      <c r="G117" s="1486" t="s">
        <v>173</v>
      </c>
    </row>
    <row r="118" spans="1:56" x14ac:dyDescent="0.25">
      <c r="A118" s="275" t="s">
        <v>174</v>
      </c>
      <c r="B118" s="276">
        <f>SUM(C118:E118)</f>
        <v>9</v>
      </c>
      <c r="C118" s="255">
        <v>0</v>
      </c>
      <c r="D118" s="277">
        <v>9</v>
      </c>
      <c r="E118" s="262">
        <v>0</v>
      </c>
      <c r="F118" s="278">
        <v>0</v>
      </c>
      <c r="G118" s="1776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777" t="s">
        <v>175</v>
      </c>
      <c r="B119" s="1778">
        <f>SUM(C119:E119)</f>
        <v>0</v>
      </c>
      <c r="C119" s="1726"/>
      <c r="D119" s="1779"/>
      <c r="E119" s="1780"/>
      <c r="F119" s="1781"/>
      <c r="G119" s="1782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390" t="s">
        <v>132</v>
      </c>
      <c r="B121" s="1648" t="s">
        <v>6</v>
      </c>
      <c r="C121" s="1783" t="s">
        <v>177</v>
      </c>
      <c r="D121" s="1494" t="s">
        <v>178</v>
      </c>
      <c r="E121" s="1495" t="s">
        <v>179</v>
      </c>
      <c r="F121" s="1783" t="s">
        <v>180</v>
      </c>
      <c r="G121" s="1494" t="s">
        <v>181</v>
      </c>
      <c r="H121" s="1495" t="s">
        <v>182</v>
      </c>
      <c r="I121" s="199"/>
    </row>
    <row r="122" spans="1:56" x14ac:dyDescent="0.25">
      <c r="A122" s="1621" t="s">
        <v>34</v>
      </c>
      <c r="B122" s="1650">
        <f>SUM(B123:B124)</f>
        <v>1</v>
      </c>
      <c r="C122" s="1784">
        <f t="shared" ref="C122:H122" si="19">SUM(C123:C124)</f>
        <v>93</v>
      </c>
      <c r="D122" s="1498">
        <f t="shared" si="19"/>
        <v>0</v>
      </c>
      <c r="E122" s="1499">
        <f t="shared" si="19"/>
        <v>8</v>
      </c>
      <c r="F122" s="1784">
        <f t="shared" si="19"/>
        <v>79</v>
      </c>
      <c r="G122" s="1498">
        <f>SUM(G123:G124)</f>
        <v>0</v>
      </c>
      <c r="H122" s="1499">
        <f t="shared" si="19"/>
        <v>8</v>
      </c>
      <c r="I122" s="204"/>
    </row>
    <row r="123" spans="1:56" x14ac:dyDescent="0.25">
      <c r="A123" s="279" t="s">
        <v>183</v>
      </c>
      <c r="B123" s="280">
        <v>1</v>
      </c>
      <c r="C123" s="281">
        <v>93</v>
      </c>
      <c r="D123" s="282">
        <v>0</v>
      </c>
      <c r="E123" s="283">
        <v>8</v>
      </c>
      <c r="F123" s="281">
        <v>79</v>
      </c>
      <c r="G123" s="282">
        <v>0</v>
      </c>
      <c r="H123" s="283">
        <v>8</v>
      </c>
      <c r="I123" s="206"/>
    </row>
    <row r="124" spans="1:56" x14ac:dyDescent="0.25">
      <c r="A124" s="1785" t="s">
        <v>184</v>
      </c>
      <c r="B124" s="1786"/>
      <c r="C124" s="1787"/>
      <c r="D124" s="1788"/>
      <c r="E124" s="1789"/>
      <c r="F124" s="1787"/>
      <c r="G124" s="1788"/>
      <c r="H124" s="1790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400" t="s">
        <v>132</v>
      </c>
      <c r="B126" s="1655" t="s">
        <v>186</v>
      </c>
      <c r="C126" s="1791" t="s">
        <v>187</v>
      </c>
      <c r="D126" s="1655" t="s">
        <v>188</v>
      </c>
      <c r="E126" s="1791" t="s">
        <v>189</v>
      </c>
      <c r="F126" s="1655" t="s">
        <v>190</v>
      </c>
      <c r="G126" s="1791" t="s">
        <v>191</v>
      </c>
      <c r="H126" s="1655" t="s">
        <v>192</v>
      </c>
      <c r="I126" s="1792" t="s">
        <v>193</v>
      </c>
    </row>
    <row r="127" spans="1:56" x14ac:dyDescent="0.25">
      <c r="A127" s="274" t="s">
        <v>141</v>
      </c>
      <c r="B127" s="1753"/>
      <c r="C127" s="1462"/>
      <c r="D127" s="1755"/>
      <c r="E127" s="1464"/>
      <c r="F127" s="1755"/>
      <c r="G127" s="1464"/>
      <c r="H127" s="1755"/>
      <c r="I127" s="1464"/>
    </row>
    <row r="128" spans="1:56" x14ac:dyDescent="0.25">
      <c r="A128" s="1757" t="s">
        <v>143</v>
      </c>
      <c r="B128" s="1758">
        <v>0</v>
      </c>
      <c r="C128" s="1759">
        <v>32</v>
      </c>
      <c r="D128" s="1760">
        <v>35</v>
      </c>
      <c r="E128" s="1761">
        <v>3</v>
      </c>
      <c r="F128" s="1760">
        <v>0</v>
      </c>
      <c r="G128" s="1761">
        <v>0</v>
      </c>
      <c r="H128" s="1760">
        <v>7</v>
      </c>
      <c r="I128" s="1793">
        <v>0</v>
      </c>
    </row>
    <row r="129" spans="1:10" x14ac:dyDescent="0.25">
      <c r="A129" s="1757" t="s">
        <v>144</v>
      </c>
      <c r="B129" s="1758"/>
      <c r="C129" s="1759"/>
      <c r="D129" s="1760"/>
      <c r="E129" s="1761"/>
      <c r="F129" s="1760"/>
      <c r="G129" s="1761"/>
      <c r="H129" s="1760"/>
      <c r="I129" s="1464"/>
    </row>
    <row r="130" spans="1:10" x14ac:dyDescent="0.25">
      <c r="A130" s="1757" t="s">
        <v>194</v>
      </c>
      <c r="B130" s="1758">
        <v>0</v>
      </c>
      <c r="C130" s="1759">
        <v>24</v>
      </c>
      <c r="D130" s="1760">
        <v>26</v>
      </c>
      <c r="E130" s="1761">
        <v>2</v>
      </c>
      <c r="F130" s="1760">
        <v>0</v>
      </c>
      <c r="G130" s="1761">
        <v>0</v>
      </c>
      <c r="H130" s="1760">
        <v>0</v>
      </c>
      <c r="I130" s="1464">
        <v>0</v>
      </c>
    </row>
    <row r="131" spans="1:10" x14ac:dyDescent="0.25">
      <c r="A131" s="1757" t="s">
        <v>145</v>
      </c>
      <c r="B131" s="1758"/>
      <c r="C131" s="1759"/>
      <c r="D131" s="1760"/>
      <c r="E131" s="1761"/>
      <c r="F131" s="1760"/>
      <c r="G131" s="1761"/>
      <c r="H131" s="1760"/>
      <c r="I131" s="1464"/>
    </row>
    <row r="132" spans="1:10" x14ac:dyDescent="0.25">
      <c r="A132" s="1757" t="s">
        <v>147</v>
      </c>
      <c r="B132" s="1758"/>
      <c r="C132" s="1759"/>
      <c r="D132" s="1760"/>
      <c r="E132" s="1761"/>
      <c r="F132" s="1760"/>
      <c r="G132" s="1761"/>
      <c r="H132" s="1760"/>
      <c r="I132" s="1464"/>
    </row>
    <row r="133" spans="1:10" x14ac:dyDescent="0.25">
      <c r="A133" s="1757" t="s">
        <v>148</v>
      </c>
      <c r="B133" s="1758">
        <v>0</v>
      </c>
      <c r="C133" s="1759">
        <v>15</v>
      </c>
      <c r="D133" s="1760">
        <v>15</v>
      </c>
      <c r="E133" s="1761">
        <v>0</v>
      </c>
      <c r="F133" s="1760">
        <v>0</v>
      </c>
      <c r="G133" s="1761">
        <v>0</v>
      </c>
      <c r="H133" s="1760">
        <v>0</v>
      </c>
      <c r="I133" s="1464">
        <v>0</v>
      </c>
    </row>
    <row r="134" spans="1:10" x14ac:dyDescent="0.25">
      <c r="A134" s="1757" t="s">
        <v>149</v>
      </c>
      <c r="B134" s="1758"/>
      <c r="C134" s="1759"/>
      <c r="D134" s="1760"/>
      <c r="E134" s="1761"/>
      <c r="F134" s="1760"/>
      <c r="G134" s="1761"/>
      <c r="H134" s="1760"/>
      <c r="I134" s="1464"/>
    </row>
    <row r="135" spans="1:10" x14ac:dyDescent="0.25">
      <c r="A135" s="1757" t="s">
        <v>150</v>
      </c>
      <c r="B135" s="1758"/>
      <c r="C135" s="1759"/>
      <c r="D135" s="1760"/>
      <c r="E135" s="1761"/>
      <c r="F135" s="1760"/>
      <c r="G135" s="1761"/>
      <c r="H135" s="1760"/>
      <c r="I135" s="1464"/>
    </row>
    <row r="136" spans="1:10" x14ac:dyDescent="0.25">
      <c r="A136" s="1757" t="s">
        <v>151</v>
      </c>
      <c r="B136" s="1758"/>
      <c r="C136" s="1759"/>
      <c r="D136" s="1760"/>
      <c r="E136" s="1761"/>
      <c r="F136" s="1760"/>
      <c r="G136" s="1761"/>
      <c r="H136" s="1760"/>
      <c r="I136" s="1464"/>
    </row>
    <row r="137" spans="1:10" x14ac:dyDescent="0.25">
      <c r="A137" s="1757" t="s">
        <v>153</v>
      </c>
      <c r="B137" s="1758"/>
      <c r="C137" s="1759"/>
      <c r="D137" s="1760"/>
      <c r="E137" s="1761"/>
      <c r="F137" s="1760"/>
      <c r="G137" s="1761"/>
      <c r="H137" s="1760"/>
      <c r="I137" s="1464"/>
    </row>
    <row r="138" spans="1:10" x14ac:dyDescent="0.25">
      <c r="A138" s="1757" t="s">
        <v>195</v>
      </c>
      <c r="B138" s="1758"/>
      <c r="C138" s="1759"/>
      <c r="D138" s="1760"/>
      <c r="E138" s="1761"/>
      <c r="F138" s="1760"/>
      <c r="G138" s="1761"/>
      <c r="H138" s="1760"/>
      <c r="I138" s="216"/>
    </row>
    <row r="139" spans="1:10" x14ac:dyDescent="0.25">
      <c r="A139" s="1657" t="s">
        <v>34</v>
      </c>
      <c r="B139" s="1658">
        <f t="shared" ref="B139:I139" si="20">SUM(B127:B138)</f>
        <v>0</v>
      </c>
      <c r="C139" s="1794">
        <f t="shared" si="20"/>
        <v>71</v>
      </c>
      <c r="D139" s="1658">
        <f t="shared" si="20"/>
        <v>76</v>
      </c>
      <c r="E139" s="1794">
        <f t="shared" si="20"/>
        <v>5</v>
      </c>
      <c r="F139" s="1658">
        <f t="shared" si="20"/>
        <v>0</v>
      </c>
      <c r="G139" s="1794">
        <f t="shared" si="20"/>
        <v>0</v>
      </c>
      <c r="H139" s="1658">
        <f t="shared" si="20"/>
        <v>7</v>
      </c>
      <c r="I139" s="1794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682" t="s">
        <v>197</v>
      </c>
      <c r="B141" s="2710" t="s">
        <v>100</v>
      </c>
      <c r="C141" s="2691" t="s">
        <v>198</v>
      </c>
      <c r="D141" s="2691"/>
      <c r="E141" s="2691" t="s">
        <v>199</v>
      </c>
      <c r="F141" s="2692"/>
      <c r="G141" s="2714" t="s">
        <v>41</v>
      </c>
      <c r="H141" s="2681" t="s">
        <v>40</v>
      </c>
      <c r="I141" s="2690" t="s">
        <v>200</v>
      </c>
      <c r="J141" s="2713" t="s">
        <v>39</v>
      </c>
    </row>
    <row r="142" spans="1:10" x14ac:dyDescent="0.25">
      <c r="A142" s="2682"/>
      <c r="B142" s="2710"/>
      <c r="C142" s="1510" t="s">
        <v>201</v>
      </c>
      <c r="D142" s="221" t="s">
        <v>61</v>
      </c>
      <c r="E142" s="1510" t="s">
        <v>201</v>
      </c>
      <c r="F142" s="222" t="s">
        <v>61</v>
      </c>
      <c r="G142" s="2714"/>
      <c r="H142" s="2681"/>
      <c r="I142" s="2690"/>
      <c r="J142" s="2656"/>
    </row>
    <row r="143" spans="1:10" x14ac:dyDescent="0.25">
      <c r="A143" s="1511" t="s">
        <v>202</v>
      </c>
      <c r="B143" s="224">
        <f>SUM(C143:F143)</f>
        <v>0</v>
      </c>
      <c r="C143" s="225"/>
      <c r="D143" s="226"/>
      <c r="E143" s="225"/>
      <c r="F143" s="227"/>
      <c r="G143" s="1464"/>
      <c r="H143" s="1795"/>
      <c r="I143" s="1796"/>
      <c r="J143" s="1514"/>
    </row>
    <row r="144" spans="1:10" x14ac:dyDescent="0.25">
      <c r="A144" s="1797" t="s">
        <v>203</v>
      </c>
      <c r="B144" s="224">
        <f t="shared" ref="B144:B151" si="21">SUM(C144:F144)</f>
        <v>0</v>
      </c>
      <c r="C144" s="1798"/>
      <c r="D144" s="1799"/>
      <c r="E144" s="1798"/>
      <c r="F144" s="1768"/>
      <c r="G144" s="1464"/>
      <c r="H144" s="1800"/>
      <c r="I144" s="1801"/>
      <c r="J144" s="1464"/>
    </row>
    <row r="145" spans="1:10" x14ac:dyDescent="0.25">
      <c r="A145" s="1797" t="s">
        <v>204</v>
      </c>
      <c r="B145" s="224">
        <f t="shared" si="21"/>
        <v>0</v>
      </c>
      <c r="C145" s="1798"/>
      <c r="D145" s="1799"/>
      <c r="E145" s="1798"/>
      <c r="F145" s="1768"/>
      <c r="G145" s="1464"/>
      <c r="H145" s="1800"/>
      <c r="I145" s="1802"/>
      <c r="J145" s="1514"/>
    </row>
    <row r="146" spans="1:10" x14ac:dyDescent="0.25">
      <c r="A146" s="1797" t="s">
        <v>205</v>
      </c>
      <c r="B146" s="224">
        <f t="shared" si="21"/>
        <v>0</v>
      </c>
      <c r="C146" s="1798"/>
      <c r="D146" s="1799"/>
      <c r="E146" s="1798"/>
      <c r="F146" s="1768"/>
      <c r="G146" s="1464"/>
      <c r="H146" s="1800"/>
      <c r="I146" s="1802"/>
      <c r="J146" s="1514"/>
    </row>
    <row r="147" spans="1:10" x14ac:dyDescent="0.25">
      <c r="A147" s="1797" t="s">
        <v>206</v>
      </c>
      <c r="B147" s="224">
        <f t="shared" si="21"/>
        <v>0</v>
      </c>
      <c r="C147" s="1798"/>
      <c r="D147" s="1799"/>
      <c r="E147" s="1798"/>
      <c r="F147" s="1768"/>
      <c r="G147" s="1464"/>
      <c r="H147" s="1800"/>
      <c r="I147" s="1802"/>
      <c r="J147" s="1514"/>
    </row>
    <row r="148" spans="1:10" x14ac:dyDescent="0.25">
      <c r="A148" s="1797" t="s">
        <v>207</v>
      </c>
      <c r="B148" s="224">
        <f t="shared" si="21"/>
        <v>0</v>
      </c>
      <c r="C148" s="1798"/>
      <c r="D148" s="1799"/>
      <c r="E148" s="1798"/>
      <c r="F148" s="1768"/>
      <c r="G148" s="1464"/>
      <c r="H148" s="1800"/>
      <c r="I148" s="1802"/>
      <c r="J148" s="1514"/>
    </row>
    <row r="149" spans="1:10" x14ac:dyDescent="0.25">
      <c r="A149" s="1797" t="s">
        <v>208</v>
      </c>
      <c r="B149" s="224">
        <f t="shared" si="21"/>
        <v>0</v>
      </c>
      <c r="C149" s="1798"/>
      <c r="D149" s="1799"/>
      <c r="E149" s="1798"/>
      <c r="F149" s="1768"/>
      <c r="G149" s="1464"/>
      <c r="H149" s="1800"/>
      <c r="I149" s="1802"/>
      <c r="J149" s="1514"/>
    </row>
    <row r="150" spans="1:10" x14ac:dyDescent="0.25">
      <c r="A150" s="1797" t="s">
        <v>209</v>
      </c>
      <c r="B150" s="224">
        <f t="shared" si="21"/>
        <v>0</v>
      </c>
      <c r="C150" s="1798"/>
      <c r="D150" s="1799"/>
      <c r="E150" s="1798"/>
      <c r="F150" s="1768"/>
      <c r="G150" s="1464"/>
      <c r="H150" s="1803"/>
      <c r="I150" s="1802"/>
      <c r="J150" s="1514"/>
    </row>
    <row r="151" spans="1:10" x14ac:dyDescent="0.25">
      <c r="A151" s="1797" t="s">
        <v>210</v>
      </c>
      <c r="B151" s="224">
        <f t="shared" si="21"/>
        <v>0</v>
      </c>
      <c r="C151" s="1798"/>
      <c r="D151" s="1799"/>
      <c r="E151" s="1798"/>
      <c r="F151" s="1768"/>
      <c r="G151" s="1464"/>
      <c r="H151" s="1803"/>
      <c r="I151" s="1802"/>
      <c r="J151" s="1514"/>
    </row>
    <row r="152" spans="1:10" x14ac:dyDescent="0.25">
      <c r="A152" s="1657" t="s">
        <v>34</v>
      </c>
      <c r="B152" s="1794">
        <f>SUM(B143:B151)</f>
        <v>0</v>
      </c>
      <c r="C152" s="1658">
        <f t="shared" ref="C152:H152" si="22">SUM(C143:C151)</f>
        <v>0</v>
      </c>
      <c r="D152" s="1794">
        <f t="shared" si="22"/>
        <v>0</v>
      </c>
      <c r="E152" s="1658">
        <f t="shared" si="22"/>
        <v>0</v>
      </c>
      <c r="F152" s="1804">
        <f t="shared" si="22"/>
        <v>0</v>
      </c>
      <c r="G152" s="1805">
        <f t="shared" si="22"/>
        <v>0</v>
      </c>
      <c r="H152" s="234">
        <f t="shared" si="22"/>
        <v>0</v>
      </c>
      <c r="I152" s="1666">
        <f>I144</f>
        <v>0</v>
      </c>
      <c r="J152" s="1794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19578.12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DF5582D1-A5C1-4922-BD07-654F28F4C0BD}">
      <formula1>0</formula1>
      <formula2>9.99999999999999E+35</formula2>
    </dataValidation>
    <dataValidation type="whole" allowBlank="1" showInputMessage="1" showErrorMessage="1" sqref="B72:I76 D80:I84 B89:Q101" xr:uid="{5D182BF6-8667-4627-A120-3F9692F5F51A}">
      <formula1>0</formula1>
      <formula2>9.99999999999999E+34</formula2>
    </dataValidation>
    <dataValidation type="whole" allowBlank="1" showInputMessage="1" showErrorMessage="1" sqref="B127:I138" xr:uid="{504AD4FB-01C9-48AE-B992-818B05C5A7A6}">
      <formula1>0</formula1>
      <formula2>9.99999999999999E+37</formula2>
    </dataValidation>
    <dataValidation allowBlank="1" showInputMessage="1" showErrorMessage="1" sqref="A70" xr:uid="{72A0B75F-3411-4703-A9D5-77CAF0CC8320}"/>
    <dataValidation type="decimal" operator="greaterThanOrEqual" allowBlank="1" showInputMessage="1" showErrorMessage="1" sqref="AD14:AE17 AA14:AB17 H14:J17 L14:O17 Q14:T17 V14:Y17 C14:F17 B122 B123:H124" xr:uid="{768F03FD-74BB-4121-8A1F-2125D9A2FBB0}">
      <formula1>0</formula1>
    </dataValidation>
    <dataValidation allowBlank="1" showInputMessage="1" showErrorMessage="1" error="Valor no Permitido" sqref="A118 A115:A116 B115:B119 C115:E115" xr:uid="{CE7B6BD3-A1BB-44FE-910A-97B315E1AF8E}"/>
    <dataValidation type="whole" allowBlank="1" showInputMessage="1" showErrorMessage="1" sqref="D102:Q102" xr:uid="{8DAE7EA8-1E3A-467B-A0CA-A3F2717541CC}">
      <formula1>0</formula1>
      <formula2>10000000</formula2>
    </dataValidation>
    <dataValidation type="whole" allowBlank="1" showInputMessage="1" showErrorMessage="1" sqref="B56 C115:D115 A71:A76 E70:H70 B69:G71 C62:D62 A69 C60:D60 E61:F61 H72:I76" xr:uid="{560D7156-C498-40FC-B640-F73826025F86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728A484E-A2C5-4F9F-A134-11EB3C310AFB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",[11]NOMBRE!B2, " (",[11]NOMBRE!C2,[11]NOMBRE!D2,[11]NOMBRE!E2,[11]NOMBRE!F2,[11]NOMBRE!G2,")")</f>
        <v>COMUNA: LINARES (07401)</v>
      </c>
    </row>
    <row r="3" spans="1:31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31" x14ac:dyDescent="0.25">
      <c r="A4" s="1" t="str">
        <f>CONCATENATE("MES: ",[11]NOMBRE!B6, " (",[11]NOMBRE!C6,[11]NOMBRE!D6,")")</f>
        <v>MES: OCTUBRE (10)</v>
      </c>
    </row>
    <row r="5" spans="1:31" x14ac:dyDescent="0.25">
      <c r="A5" s="1" t="str">
        <f>CONCATENATE("AÑO: ",[11]NOMBRE!B7)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5">
      <c r="A9" s="2715" t="s">
        <v>5</v>
      </c>
      <c r="B9" s="2716" t="s">
        <v>6</v>
      </c>
      <c r="C9" s="2719" t="s">
        <v>7</v>
      </c>
      <c r="D9" s="2719" t="s">
        <v>8</v>
      </c>
      <c r="E9" s="2719" t="s">
        <v>9</v>
      </c>
      <c r="F9" s="2721" t="s">
        <v>10</v>
      </c>
      <c r="G9" s="2724" t="s">
        <v>11</v>
      </c>
      <c r="H9" s="2725"/>
      <c r="I9" s="2725"/>
      <c r="J9" s="2725"/>
      <c r="K9" s="2725"/>
      <c r="L9" s="2725"/>
      <c r="M9" s="2725"/>
      <c r="N9" s="2725"/>
      <c r="O9" s="2725"/>
      <c r="P9" s="2725"/>
      <c r="Q9" s="2725"/>
      <c r="R9" s="2725"/>
      <c r="S9" s="2725"/>
      <c r="T9" s="2725"/>
      <c r="U9" s="2725"/>
      <c r="V9" s="2725"/>
      <c r="W9" s="2725"/>
      <c r="X9" s="2725"/>
      <c r="Y9" s="2726"/>
      <c r="Z9" s="2727" t="s">
        <v>12</v>
      </c>
      <c r="AA9" s="2725"/>
      <c r="AB9" s="2725"/>
      <c r="AC9" s="2725"/>
      <c r="AD9" s="2725"/>
      <c r="AE9" s="2728"/>
    </row>
    <row r="10" spans="1:31" x14ac:dyDescent="0.25">
      <c r="A10" s="2203"/>
      <c r="B10" s="2717"/>
      <c r="C10" s="2720"/>
      <c r="D10" s="2720"/>
      <c r="E10" s="2720"/>
      <c r="F10" s="2722"/>
      <c r="G10" s="2729" t="s">
        <v>13</v>
      </c>
      <c r="H10" s="2222"/>
      <c r="I10" s="2222"/>
      <c r="J10" s="2730"/>
      <c r="K10" s="2729" t="s">
        <v>14</v>
      </c>
      <c r="L10" s="2222"/>
      <c r="M10" s="2222"/>
      <c r="N10" s="2222"/>
      <c r="O10" s="2730"/>
      <c r="P10" s="2729" t="s">
        <v>15</v>
      </c>
      <c r="Q10" s="2222"/>
      <c r="R10" s="2222"/>
      <c r="S10" s="2222"/>
      <c r="T10" s="2730"/>
      <c r="U10" s="2729" t="s">
        <v>16</v>
      </c>
      <c r="V10" s="2222"/>
      <c r="W10" s="2222"/>
      <c r="X10" s="2222"/>
      <c r="Y10" s="2731"/>
      <c r="Z10" s="2732" t="s">
        <v>17</v>
      </c>
      <c r="AA10" s="2222"/>
      <c r="AB10" s="2730"/>
      <c r="AC10" s="2729" t="s">
        <v>18</v>
      </c>
      <c r="AD10" s="2222"/>
      <c r="AE10" s="2730"/>
    </row>
    <row r="11" spans="1:31" x14ac:dyDescent="0.25">
      <c r="A11" s="2203"/>
      <c r="B11" s="2717"/>
      <c r="C11" s="2720"/>
      <c r="D11" s="2720"/>
      <c r="E11" s="2720"/>
      <c r="F11" s="272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733"/>
      <c r="AA11" s="2224"/>
      <c r="AB11" s="2213"/>
      <c r="AC11" s="2223"/>
      <c r="AD11" s="2224"/>
      <c r="AE11" s="2213"/>
    </row>
    <row r="12" spans="1:31" ht="21" x14ac:dyDescent="0.25">
      <c r="A12" s="2204"/>
      <c r="B12" s="2718"/>
      <c r="C12" s="2210"/>
      <c r="D12" s="2210"/>
      <c r="E12" s="2210"/>
      <c r="F12" s="2723"/>
      <c r="G12" s="1667" t="s">
        <v>19</v>
      </c>
      <c r="H12" s="1526" t="s">
        <v>20</v>
      </c>
      <c r="I12" s="1526" t="s">
        <v>21</v>
      </c>
      <c r="J12" s="1806" t="s">
        <v>22</v>
      </c>
      <c r="K12" s="1667" t="s">
        <v>19</v>
      </c>
      <c r="L12" s="1526" t="s">
        <v>20</v>
      </c>
      <c r="M12" s="1526" t="s">
        <v>21</v>
      </c>
      <c r="N12" s="1526" t="s">
        <v>22</v>
      </c>
      <c r="O12" s="1806" t="s">
        <v>23</v>
      </c>
      <c r="P12" s="1667" t="s">
        <v>19</v>
      </c>
      <c r="Q12" s="1526" t="s">
        <v>20</v>
      </c>
      <c r="R12" s="1526" t="s">
        <v>21</v>
      </c>
      <c r="S12" s="1526" t="s">
        <v>22</v>
      </c>
      <c r="T12" s="1806" t="s">
        <v>23</v>
      </c>
      <c r="U12" s="1667" t="s">
        <v>19</v>
      </c>
      <c r="V12" s="1526" t="s">
        <v>20</v>
      </c>
      <c r="W12" s="1526" t="s">
        <v>21</v>
      </c>
      <c r="X12" s="1526" t="s">
        <v>22</v>
      </c>
      <c r="Y12" s="1807" t="s">
        <v>23</v>
      </c>
      <c r="Z12" s="1808" t="s">
        <v>19</v>
      </c>
      <c r="AA12" s="1526" t="s">
        <v>24</v>
      </c>
      <c r="AB12" s="1530" t="s">
        <v>25</v>
      </c>
      <c r="AC12" s="1667" t="s">
        <v>19</v>
      </c>
      <c r="AD12" s="1526" t="s">
        <v>24</v>
      </c>
      <c r="AE12" s="1530" t="s">
        <v>25</v>
      </c>
    </row>
    <row r="13" spans="1:31" x14ac:dyDescent="0.25">
      <c r="A13" s="1669" t="s">
        <v>26</v>
      </c>
      <c r="B13" s="1670">
        <f t="shared" ref="B13:AE13" si="0">SUM(B14:B17)</f>
        <v>6</v>
      </c>
      <c r="C13" s="1809">
        <f t="shared" si="0"/>
        <v>6</v>
      </c>
      <c r="D13" s="1534">
        <f t="shared" si="0"/>
        <v>6</v>
      </c>
      <c r="E13" s="1534">
        <f t="shared" si="0"/>
        <v>1604</v>
      </c>
      <c r="F13" s="1810">
        <f t="shared" si="0"/>
        <v>1543</v>
      </c>
      <c r="G13" s="1671">
        <f t="shared" si="0"/>
        <v>799</v>
      </c>
      <c r="H13" s="1534">
        <f t="shared" si="0"/>
        <v>799</v>
      </c>
      <c r="I13" s="1534">
        <f t="shared" si="0"/>
        <v>0</v>
      </c>
      <c r="J13" s="1810">
        <f t="shared" si="0"/>
        <v>0</v>
      </c>
      <c r="K13" s="1671">
        <f t="shared" si="0"/>
        <v>820.55</v>
      </c>
      <c r="L13" s="1534">
        <f t="shared" si="0"/>
        <v>686.34999999999991</v>
      </c>
      <c r="M13" s="1534">
        <f t="shared" si="0"/>
        <v>2.85</v>
      </c>
      <c r="N13" s="1534">
        <f t="shared" si="0"/>
        <v>1.6</v>
      </c>
      <c r="O13" s="1810">
        <f t="shared" si="0"/>
        <v>129.75</v>
      </c>
      <c r="P13" s="1671">
        <f t="shared" si="0"/>
        <v>498.14</v>
      </c>
      <c r="Q13" s="1534">
        <f t="shared" si="0"/>
        <v>239.36</v>
      </c>
      <c r="R13" s="1534">
        <f t="shared" si="0"/>
        <v>172.83</v>
      </c>
      <c r="S13" s="1534">
        <f t="shared" si="0"/>
        <v>1.95</v>
      </c>
      <c r="T13" s="1810">
        <f t="shared" si="0"/>
        <v>84</v>
      </c>
      <c r="U13" s="1671">
        <f t="shared" si="0"/>
        <v>264.08999999999997</v>
      </c>
      <c r="V13" s="1534">
        <f t="shared" si="0"/>
        <v>198.67000000000002</v>
      </c>
      <c r="W13" s="1534">
        <f t="shared" si="0"/>
        <v>11.850000000000001</v>
      </c>
      <c r="X13" s="1534">
        <f t="shared" si="0"/>
        <v>0.56999999999999995</v>
      </c>
      <c r="Y13" s="1811">
        <f t="shared" si="0"/>
        <v>53</v>
      </c>
      <c r="Z13" s="1809">
        <f t="shared" si="0"/>
        <v>152.13999999999999</v>
      </c>
      <c r="AA13" s="1534">
        <f>SUM(AA14:AA17)</f>
        <v>133.38999999999999</v>
      </c>
      <c r="AB13" s="1538">
        <f t="shared" si="0"/>
        <v>18.75</v>
      </c>
      <c r="AC13" s="1671">
        <f t="shared" si="0"/>
        <v>61.96</v>
      </c>
      <c r="AD13" s="1534">
        <f t="shared" si="0"/>
        <v>57.55</v>
      </c>
      <c r="AE13" s="1538">
        <f t="shared" si="0"/>
        <v>4.41</v>
      </c>
    </row>
    <row r="14" spans="1:31" x14ac:dyDescent="0.25">
      <c r="A14" s="1539" t="s">
        <v>27</v>
      </c>
      <c r="B14" s="523">
        <v>5</v>
      </c>
      <c r="C14" s="316">
        <v>5</v>
      </c>
      <c r="D14" s="316">
        <v>5</v>
      </c>
      <c r="E14" s="316">
        <v>860</v>
      </c>
      <c r="F14" s="316">
        <v>799</v>
      </c>
      <c r="G14" s="1812">
        <f>SUM(H14:J14)</f>
        <v>799</v>
      </c>
      <c r="H14" s="315">
        <v>799</v>
      </c>
      <c r="I14" s="316"/>
      <c r="J14" s="316"/>
      <c r="K14" s="247">
        <f>SUM(L14:O14)</f>
        <v>692.92</v>
      </c>
      <c r="L14" s="315">
        <v>580.41999999999996</v>
      </c>
      <c r="M14" s="316">
        <v>0</v>
      </c>
      <c r="N14" s="1813">
        <v>0</v>
      </c>
      <c r="O14" s="318">
        <v>112.5</v>
      </c>
      <c r="P14" s="247">
        <f>SUM(Q14:T14)</f>
        <v>348.61</v>
      </c>
      <c r="Q14" s="315">
        <v>110.83</v>
      </c>
      <c r="R14" s="316">
        <v>171.33</v>
      </c>
      <c r="S14" s="1813">
        <v>1.95</v>
      </c>
      <c r="T14" s="318">
        <v>64.5</v>
      </c>
      <c r="U14" s="247">
        <f>SUM(V14:Y14)</f>
        <v>172.29999999999998</v>
      </c>
      <c r="V14" s="315">
        <v>120.5</v>
      </c>
      <c r="W14" s="316">
        <v>9.98</v>
      </c>
      <c r="X14" s="1813">
        <v>0.56999999999999995</v>
      </c>
      <c r="Y14" s="319">
        <v>41.25</v>
      </c>
      <c r="Z14" s="248">
        <f>SUM(AA14:AB14)</f>
        <v>139.13</v>
      </c>
      <c r="AA14" s="316">
        <v>124.63</v>
      </c>
      <c r="AB14" s="26">
        <v>14.5</v>
      </c>
      <c r="AC14" s="247">
        <f>SUM(AD14:AE14)</f>
        <v>42.13</v>
      </c>
      <c r="AD14" s="316">
        <v>40.85</v>
      </c>
      <c r="AE14" s="26">
        <v>1.28</v>
      </c>
    </row>
    <row r="15" spans="1:31" x14ac:dyDescent="0.25">
      <c r="A15" s="1814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744</v>
      </c>
      <c r="G15" s="1815">
        <f>SUM(H15:J15)</f>
        <v>0</v>
      </c>
      <c r="H15" s="31"/>
      <c r="I15" s="29"/>
      <c r="J15" s="31"/>
      <c r="K15" s="1815">
        <f>SUM(L15:O15)</f>
        <v>127.63</v>
      </c>
      <c r="L15" s="31">
        <v>105.93</v>
      </c>
      <c r="M15" s="31">
        <v>2.85</v>
      </c>
      <c r="N15" s="1816">
        <v>1.6</v>
      </c>
      <c r="O15" s="1817">
        <v>17.25</v>
      </c>
      <c r="P15" s="1815">
        <f>SUM(Q15:T15)</f>
        <v>149.53</v>
      </c>
      <c r="Q15" s="31">
        <v>128.53</v>
      </c>
      <c r="R15" s="29">
        <v>1.5</v>
      </c>
      <c r="S15" s="1816">
        <v>0</v>
      </c>
      <c r="T15" s="1817">
        <v>19.5</v>
      </c>
      <c r="U15" s="1815">
        <f>SUM(V15:Y15)</f>
        <v>91.79</v>
      </c>
      <c r="V15" s="31">
        <v>78.17</v>
      </c>
      <c r="W15" s="29">
        <v>1.87</v>
      </c>
      <c r="X15" s="1816">
        <v>0</v>
      </c>
      <c r="Y15" s="1818">
        <v>11.75</v>
      </c>
      <c r="Z15" s="1819">
        <f>SUM(AA15:AB15)</f>
        <v>13.01</v>
      </c>
      <c r="AA15" s="29">
        <v>8.76</v>
      </c>
      <c r="AB15" s="33">
        <v>4.25</v>
      </c>
      <c r="AC15" s="1815">
        <f>SUM(AD15:AE15)</f>
        <v>19.829999999999998</v>
      </c>
      <c r="AD15" s="29">
        <v>16.7</v>
      </c>
      <c r="AE15" s="33">
        <v>3.13</v>
      </c>
    </row>
    <row r="16" spans="1:31" x14ac:dyDescent="0.25">
      <c r="A16" s="1820" t="s">
        <v>29</v>
      </c>
      <c r="B16" s="28"/>
      <c r="C16" s="29"/>
      <c r="D16" s="29"/>
      <c r="E16" s="29"/>
      <c r="F16" s="29"/>
      <c r="G16" s="1815">
        <f>SUM(H16:J16)</f>
        <v>0</v>
      </c>
      <c r="H16" s="31"/>
      <c r="I16" s="29"/>
      <c r="J16" s="35"/>
      <c r="K16" s="1815">
        <f>SUM(L16:O16)</f>
        <v>0</v>
      </c>
      <c r="L16" s="31"/>
      <c r="M16" s="35"/>
      <c r="N16" s="1821"/>
      <c r="O16" s="1822"/>
      <c r="P16" s="1815">
        <f>SUM(Q16:T16)</f>
        <v>0</v>
      </c>
      <c r="Q16" s="31"/>
      <c r="R16" s="35"/>
      <c r="S16" s="1821"/>
      <c r="T16" s="1822"/>
      <c r="U16" s="1815">
        <f>SUM(V16:Y16)</f>
        <v>0</v>
      </c>
      <c r="V16" s="31"/>
      <c r="W16" s="35"/>
      <c r="X16" s="1821"/>
      <c r="Y16" s="1823"/>
      <c r="Z16" s="1819">
        <f>SUM(AA16:AB16)</f>
        <v>0</v>
      </c>
      <c r="AA16" s="29"/>
      <c r="AB16" s="33"/>
      <c r="AC16" s="1815">
        <f>SUM(AD16:AE16)</f>
        <v>0</v>
      </c>
      <c r="AD16" s="29"/>
      <c r="AE16" s="33"/>
    </row>
    <row r="17" spans="1:65" x14ac:dyDescent="0.25">
      <c r="A17" s="1824" t="s">
        <v>30</v>
      </c>
      <c r="B17" s="1825"/>
      <c r="C17" s="1826"/>
      <c r="D17" s="37"/>
      <c r="E17" s="37"/>
      <c r="F17" s="38"/>
      <c r="G17" s="39">
        <f>SUM(H17:J17)</f>
        <v>0</v>
      </c>
      <c r="H17" s="40"/>
      <c r="I17" s="41"/>
      <c r="J17" s="1827"/>
      <c r="K17" s="1828">
        <f>SUM(L17:O17)</f>
        <v>0</v>
      </c>
      <c r="L17" s="40"/>
      <c r="M17" s="1829"/>
      <c r="N17" s="1830"/>
      <c r="O17" s="1827"/>
      <c r="P17" s="1828">
        <f>SUM(Q17:T17)</f>
        <v>0</v>
      </c>
      <c r="Q17" s="1829"/>
      <c r="R17" s="1831"/>
      <c r="S17" s="1830"/>
      <c r="T17" s="1827"/>
      <c r="U17" s="1828">
        <f>SUM(V17:Y17)</f>
        <v>0</v>
      </c>
      <c r="V17" s="1829"/>
      <c r="W17" s="1831"/>
      <c r="X17" s="1830"/>
      <c r="Y17" s="1832"/>
      <c r="Z17" s="43">
        <f>SUM(AA17:AB17)</f>
        <v>0</v>
      </c>
      <c r="AA17" s="1831"/>
      <c r="AB17" s="338"/>
      <c r="AC17" s="39">
        <f>SUM(AD17:AE17)</f>
        <v>0</v>
      </c>
      <c r="AD17" s="1831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833"/>
      <c r="D19" s="1833"/>
      <c r="E19" s="1833"/>
      <c r="F19" s="1833"/>
      <c r="G19" s="46"/>
    </row>
    <row r="20" spans="1:65" ht="32.25" customHeight="1" x14ac:dyDescent="0.25">
      <c r="A20" s="1834" t="s">
        <v>33</v>
      </c>
      <c r="B20" s="1835" t="s">
        <v>34</v>
      </c>
      <c r="C20" s="1836" t="s">
        <v>35</v>
      </c>
      <c r="D20" s="1836" t="s">
        <v>36</v>
      </c>
      <c r="E20" s="1836" t="s">
        <v>37</v>
      </c>
      <c r="F20" s="1837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1838" t="s">
        <v>40</v>
      </c>
      <c r="B22" s="1839">
        <f>SUM(C22:F22)</f>
        <v>425</v>
      </c>
      <c r="C22" s="1840"/>
      <c r="D22" s="1840">
        <v>425</v>
      </c>
      <c r="E22" s="1840"/>
      <c r="F22" s="1841"/>
    </row>
    <row r="23" spans="1:65" ht="15" customHeight="1" x14ac:dyDescent="0.25">
      <c r="A23" s="1838" t="s">
        <v>41</v>
      </c>
      <c r="B23" s="1839">
        <f>SUM(C23:F23)</f>
        <v>425</v>
      </c>
      <c r="C23" s="1840"/>
      <c r="D23" s="1840">
        <v>425</v>
      </c>
      <c r="E23" s="1840"/>
      <c r="F23" s="1841"/>
    </row>
    <row r="24" spans="1:65" ht="15" customHeight="1" x14ac:dyDescent="0.25">
      <c r="A24" s="1838" t="s">
        <v>42</v>
      </c>
      <c r="B24" s="1839">
        <f>SUM(C24:F24)</f>
        <v>425</v>
      </c>
      <c r="C24" s="1840"/>
      <c r="D24" s="1840">
        <v>425</v>
      </c>
      <c r="E24" s="1840"/>
      <c r="F24" s="1841"/>
    </row>
    <row r="25" spans="1:65" ht="15" customHeight="1" x14ac:dyDescent="0.25">
      <c r="A25" s="60" t="s">
        <v>43</v>
      </c>
      <c r="B25" s="1842">
        <f>SUM(C25:F25)</f>
        <v>425</v>
      </c>
      <c r="C25" s="62"/>
      <c r="D25" s="62">
        <v>425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843"/>
      <c r="D28" s="1843"/>
      <c r="E28" s="1843"/>
      <c r="F28" s="1843"/>
      <c r="G28" s="1843"/>
      <c r="H28" s="1843"/>
      <c r="I28" s="1844"/>
      <c r="J28" s="1844"/>
      <c r="K28" s="1845"/>
      <c r="L28" s="1845"/>
    </row>
    <row r="29" spans="1:65" x14ac:dyDescent="0.25">
      <c r="A29" s="2227" t="s">
        <v>33</v>
      </c>
      <c r="B29" s="2734"/>
      <c r="C29" s="2735" t="s">
        <v>34</v>
      </c>
      <c r="D29" s="2618" t="s">
        <v>47</v>
      </c>
      <c r="E29" s="2736"/>
      <c r="F29" s="2736"/>
      <c r="G29" s="2696"/>
      <c r="H29" s="2674" t="s">
        <v>48</v>
      </c>
      <c r="I29" s="2737"/>
      <c r="J29" s="2737"/>
      <c r="K29" s="2737"/>
      <c r="L29" s="2737"/>
      <c r="M29" s="2738"/>
      <c r="N29" s="2624" t="s">
        <v>49</v>
      </c>
      <c r="O29" s="2739"/>
    </row>
    <row r="30" spans="1:65" ht="21" x14ac:dyDescent="0.25">
      <c r="A30" s="2229"/>
      <c r="B30" s="2230"/>
      <c r="C30" s="2232"/>
      <c r="D30" s="1593" t="s">
        <v>50</v>
      </c>
      <c r="E30" s="1404" t="s">
        <v>51</v>
      </c>
      <c r="F30" s="1404" t="s">
        <v>52</v>
      </c>
      <c r="G30" s="1846" t="s">
        <v>53</v>
      </c>
      <c r="H30" s="1847" t="s">
        <v>54</v>
      </c>
      <c r="I30" s="1621" t="s">
        <v>55</v>
      </c>
      <c r="J30" s="1621" t="s">
        <v>56</v>
      </c>
      <c r="K30" s="1621" t="s">
        <v>57</v>
      </c>
      <c r="L30" s="1621" t="s">
        <v>58</v>
      </c>
      <c r="M30" s="1621" t="s">
        <v>59</v>
      </c>
      <c r="N30" s="1848" t="s">
        <v>60</v>
      </c>
      <c r="O30" s="1848" t="s">
        <v>61</v>
      </c>
    </row>
    <row r="31" spans="1:65" ht="15" customHeight="1" x14ac:dyDescent="0.25">
      <c r="A31" s="2217" t="s">
        <v>40</v>
      </c>
      <c r="B31" s="2218"/>
      <c r="C31" s="1573">
        <f>SUM(D31:G31)</f>
        <v>108</v>
      </c>
      <c r="D31" s="1753">
        <v>0</v>
      </c>
      <c r="E31" s="1849">
        <v>2</v>
      </c>
      <c r="F31" s="1849">
        <v>23</v>
      </c>
      <c r="G31" s="1850">
        <v>83</v>
      </c>
      <c r="H31" s="1462">
        <v>3</v>
      </c>
      <c r="I31" s="1576">
        <v>63</v>
      </c>
      <c r="J31" s="1576">
        <v>26</v>
      </c>
      <c r="K31" s="1576">
        <v>11</v>
      </c>
      <c r="L31" s="1576">
        <v>0</v>
      </c>
      <c r="M31" s="1576">
        <v>5</v>
      </c>
      <c r="N31" s="1576">
        <v>54</v>
      </c>
      <c r="O31" s="1576">
        <v>54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740" t="s">
        <v>41</v>
      </c>
      <c r="B32" s="2741"/>
      <c r="C32" s="1573">
        <f t="shared" ref="C32:C37" si="2">SUM(D32:G32)</f>
        <v>130</v>
      </c>
      <c r="D32" s="1851">
        <v>0</v>
      </c>
      <c r="E32" s="1852">
        <v>2</v>
      </c>
      <c r="F32" s="1852">
        <v>29</v>
      </c>
      <c r="G32" s="1853">
        <v>99</v>
      </c>
      <c r="H32" s="1580"/>
      <c r="I32" s="1581"/>
      <c r="J32" s="1581"/>
      <c r="K32" s="1581"/>
      <c r="L32" s="1581"/>
      <c r="M32" s="1581"/>
      <c r="N32" s="1576">
        <v>65</v>
      </c>
      <c r="O32" s="1576">
        <v>65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740" t="s">
        <v>42</v>
      </c>
      <c r="B33" s="2741"/>
      <c r="C33" s="1573">
        <f t="shared" si="2"/>
        <v>858</v>
      </c>
      <c r="D33" s="1851">
        <v>0</v>
      </c>
      <c r="E33" s="1852">
        <v>9</v>
      </c>
      <c r="F33" s="1852">
        <v>192</v>
      </c>
      <c r="G33" s="1853">
        <v>657</v>
      </c>
      <c r="H33" s="1580"/>
      <c r="I33" s="1581"/>
      <c r="J33" s="1581"/>
      <c r="K33" s="1581"/>
      <c r="L33" s="1581"/>
      <c r="M33" s="1581"/>
      <c r="N33" s="1576">
        <v>417</v>
      </c>
      <c r="O33" s="1576">
        <v>441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742" t="s">
        <v>43</v>
      </c>
      <c r="B34" s="2743"/>
      <c r="C34" s="79">
        <f t="shared" si="2"/>
        <v>92</v>
      </c>
      <c r="D34" s="1855">
        <v>0</v>
      </c>
      <c r="E34" s="1856">
        <v>2</v>
      </c>
      <c r="F34" s="1856">
        <v>20</v>
      </c>
      <c r="G34" s="1857">
        <v>70</v>
      </c>
      <c r="H34" s="1858"/>
      <c r="I34" s="1859"/>
      <c r="J34" s="1859"/>
      <c r="K34" s="1859"/>
      <c r="L34" s="1859"/>
      <c r="M34" s="1859"/>
      <c r="N34" s="1860">
        <v>42</v>
      </c>
      <c r="O34" s="1860">
        <v>50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744" t="s">
        <v>62</v>
      </c>
      <c r="B35" s="82" t="s">
        <v>63</v>
      </c>
      <c r="C35" s="250">
        <f t="shared" si="2"/>
        <v>4</v>
      </c>
      <c r="D35" s="1753">
        <v>0</v>
      </c>
      <c r="E35" s="1849">
        <v>0</v>
      </c>
      <c r="F35" s="1849">
        <v>1</v>
      </c>
      <c r="G35" s="1850">
        <v>3</v>
      </c>
      <c r="H35" s="1580"/>
      <c r="I35" s="1581"/>
      <c r="J35" s="1581"/>
      <c r="K35" s="1581"/>
      <c r="L35" s="1581"/>
      <c r="M35" s="1581"/>
      <c r="N35" s="1576">
        <v>1</v>
      </c>
      <c r="O35" s="1576">
        <v>3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854" t="s">
        <v>64</v>
      </c>
      <c r="C36" s="84">
        <f t="shared" si="2"/>
        <v>0</v>
      </c>
      <c r="D36" s="1855">
        <v>0</v>
      </c>
      <c r="E36" s="1856">
        <v>0</v>
      </c>
      <c r="F36" s="1856">
        <v>0</v>
      </c>
      <c r="G36" s="1857">
        <v>0</v>
      </c>
      <c r="H36" s="375"/>
      <c r="I36" s="86"/>
      <c r="J36" s="86"/>
      <c r="K36" s="86"/>
      <c r="L36" s="86"/>
      <c r="M36" s="86"/>
      <c r="N36" s="1860">
        <v>0</v>
      </c>
      <c r="O36" s="1860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629" t="s">
        <v>65</v>
      </c>
      <c r="B37" s="2745"/>
      <c r="C37" s="1639">
        <f t="shared" si="2"/>
        <v>9</v>
      </c>
      <c r="D37" s="89">
        <v>0</v>
      </c>
      <c r="E37" s="90">
        <v>0</v>
      </c>
      <c r="F37" s="90">
        <v>2</v>
      </c>
      <c r="G37" s="91">
        <v>7</v>
      </c>
      <c r="H37" s="375"/>
      <c r="I37" s="86"/>
      <c r="J37" s="86"/>
      <c r="K37" s="86"/>
      <c r="L37" s="86"/>
      <c r="M37" s="86"/>
      <c r="N37" s="1861">
        <v>7</v>
      </c>
      <c r="O37" s="1861">
        <v>2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1862" t="s">
        <v>66</v>
      </c>
      <c r="B38" s="1863"/>
    </row>
    <row r="39" spans="1:65" ht="30" customHeight="1" x14ac:dyDescent="0.25">
      <c r="A39" s="1621" t="s">
        <v>67</v>
      </c>
      <c r="B39" s="1621" t="s">
        <v>68</v>
      </c>
    </row>
    <row r="40" spans="1:65" ht="15" customHeight="1" x14ac:dyDescent="0.25">
      <c r="A40" s="1573" t="s">
        <v>69</v>
      </c>
      <c r="B40" s="1576">
        <v>249</v>
      </c>
    </row>
    <row r="41" spans="1:65" ht="15" customHeight="1" x14ac:dyDescent="0.25">
      <c r="A41" s="1573" t="s">
        <v>70</v>
      </c>
      <c r="B41" s="1576">
        <v>653</v>
      </c>
    </row>
    <row r="42" spans="1:65" ht="15" customHeight="1" x14ac:dyDescent="0.25">
      <c r="A42" s="1573" t="s">
        <v>71</v>
      </c>
      <c r="B42" s="1576">
        <v>954</v>
      </c>
    </row>
    <row r="43" spans="1:65" ht="15" customHeight="1" x14ac:dyDescent="0.25">
      <c r="A43" s="1573" t="s">
        <v>72</v>
      </c>
      <c r="B43" s="1576">
        <v>0</v>
      </c>
    </row>
    <row r="44" spans="1:65" ht="15" customHeight="1" x14ac:dyDescent="0.25">
      <c r="A44" s="1573" t="s">
        <v>73</v>
      </c>
      <c r="B44" s="1576">
        <v>455</v>
      </c>
    </row>
    <row r="45" spans="1:65" ht="15" customHeight="1" x14ac:dyDescent="0.25">
      <c r="A45" s="1573" t="s">
        <v>74</v>
      </c>
      <c r="B45" s="1576">
        <v>0</v>
      </c>
    </row>
    <row r="46" spans="1:65" ht="15" customHeight="1" x14ac:dyDescent="0.25">
      <c r="A46" s="1573" t="s">
        <v>75</v>
      </c>
      <c r="B46" s="1576">
        <v>0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864" t="s">
        <v>77</v>
      </c>
      <c r="B48" s="1860">
        <v>0</v>
      </c>
    </row>
    <row r="49" spans="1:7" s="6" customFormat="1" ht="18" customHeight="1" x14ac:dyDescent="0.2">
      <c r="A49" s="1587" t="s">
        <v>78</v>
      </c>
      <c r="B49" s="64"/>
      <c r="C49" s="5"/>
      <c r="D49" s="1588"/>
      <c r="E49" s="1588"/>
    </row>
    <row r="50" spans="1:7" ht="31.5" x14ac:dyDescent="0.25">
      <c r="A50" s="1621" t="s">
        <v>33</v>
      </c>
      <c r="B50" s="1621" t="s">
        <v>34</v>
      </c>
      <c r="C50" s="1621" t="s">
        <v>79</v>
      </c>
      <c r="D50" s="1621" t="s">
        <v>80</v>
      </c>
      <c r="E50" s="1621" t="s">
        <v>81</v>
      </c>
    </row>
    <row r="51" spans="1:7" x14ac:dyDescent="0.25">
      <c r="A51" s="1573" t="s">
        <v>82</v>
      </c>
      <c r="B51" s="1589">
        <f>SUM(C51:E51)</f>
        <v>930</v>
      </c>
      <c r="C51" s="1590">
        <v>930</v>
      </c>
      <c r="D51" s="1590">
        <v>0</v>
      </c>
      <c r="E51" s="1590">
        <v>0</v>
      </c>
    </row>
    <row r="52" spans="1:7" x14ac:dyDescent="0.25">
      <c r="A52" s="1573" t="s">
        <v>83</v>
      </c>
      <c r="B52" s="1589">
        <f>SUM(C52:E52)</f>
        <v>858</v>
      </c>
      <c r="C52" s="1590">
        <v>858</v>
      </c>
      <c r="D52" s="1590">
        <v>0</v>
      </c>
      <c r="E52" s="1590">
        <v>0</v>
      </c>
    </row>
    <row r="53" spans="1:7" x14ac:dyDescent="0.25">
      <c r="A53" s="1864" t="s">
        <v>84</v>
      </c>
      <c r="B53" s="1865">
        <f>SUM(C53:E53)</f>
        <v>72</v>
      </c>
      <c r="C53" s="1866">
        <v>72</v>
      </c>
      <c r="D53" s="1866">
        <v>0</v>
      </c>
      <c r="E53" s="1866">
        <v>0</v>
      </c>
    </row>
    <row r="54" spans="1:7" ht="18" customHeight="1" x14ac:dyDescent="0.25">
      <c r="A54" s="1591" t="s">
        <v>85</v>
      </c>
      <c r="B54" s="101"/>
    </row>
    <row r="55" spans="1:7" s="6" customFormat="1" ht="18" customHeight="1" x14ac:dyDescent="0.2">
      <c r="A55" s="1591" t="s">
        <v>86</v>
      </c>
      <c r="B55" s="102"/>
      <c r="C55" s="103"/>
      <c r="D55" s="103"/>
      <c r="E55" s="1867"/>
      <c r="F55" s="1867"/>
    </row>
    <row r="56" spans="1:7" ht="31.5" x14ac:dyDescent="0.25">
      <c r="A56" s="1602" t="s">
        <v>87</v>
      </c>
      <c r="B56" s="1602" t="s">
        <v>34</v>
      </c>
      <c r="C56" s="1593" t="s">
        <v>88</v>
      </c>
      <c r="D56" s="1764" t="s">
        <v>89</v>
      </c>
      <c r="E56" s="1846" t="s">
        <v>90</v>
      </c>
      <c r="F56" s="1847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1594"/>
    </row>
    <row r="58" spans="1:7" x14ac:dyDescent="0.25">
      <c r="A58" s="1868" t="s">
        <v>92</v>
      </c>
      <c r="B58" s="1869">
        <f>SUM(C58:E58)</f>
        <v>0</v>
      </c>
      <c r="C58" s="1870"/>
      <c r="D58" s="1871"/>
      <c r="E58" s="1872"/>
      <c r="F58" s="1594"/>
    </row>
    <row r="59" spans="1:7" x14ac:dyDescent="0.25">
      <c r="A59" s="111" t="s">
        <v>93</v>
      </c>
      <c r="B59" s="112">
        <f>SUM(C59:E59)</f>
        <v>0</v>
      </c>
      <c r="C59" s="1873"/>
      <c r="D59" s="1874"/>
      <c r="E59" s="1875"/>
      <c r="F59" s="1876"/>
    </row>
    <row r="60" spans="1:7" s="6" customFormat="1" ht="18" customHeight="1" x14ac:dyDescent="0.2">
      <c r="A60" s="113" t="s">
        <v>94</v>
      </c>
    </row>
    <row r="61" spans="1:7" s="6" customFormat="1" ht="12" x14ac:dyDescent="0.2">
      <c r="A61" s="2756" t="s">
        <v>95</v>
      </c>
      <c r="B61" s="2758" t="s">
        <v>96</v>
      </c>
      <c r="C61" s="2759"/>
      <c r="D61" s="2760"/>
      <c r="E61" s="2747" t="s">
        <v>97</v>
      </c>
      <c r="F61" s="2749" t="s">
        <v>98</v>
      </c>
      <c r="G61" s="2749" t="s">
        <v>99</v>
      </c>
    </row>
    <row r="62" spans="1:7" ht="22.5" x14ac:dyDescent="0.25">
      <c r="A62" s="2757"/>
      <c r="B62" s="114" t="s">
        <v>100</v>
      </c>
      <c r="C62" s="115" t="s">
        <v>60</v>
      </c>
      <c r="D62" s="116" t="s">
        <v>61</v>
      </c>
      <c r="E62" s="2748"/>
      <c r="F62" s="2273"/>
      <c r="G62" s="2273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1877" t="s">
        <v>102</v>
      </c>
      <c r="B64" s="1878">
        <f t="shared" ref="B64:B68" si="6">SUM(C64:D64)</f>
        <v>0</v>
      </c>
      <c r="C64" s="1879"/>
      <c r="D64" s="1880"/>
      <c r="E64" s="1881"/>
      <c r="F64" s="1882"/>
      <c r="G64" s="1883"/>
    </row>
    <row r="65" spans="1:46" x14ac:dyDescent="0.25">
      <c r="A65" s="1877" t="s">
        <v>103</v>
      </c>
      <c r="B65" s="1878">
        <f>SUM(C65:D65)</f>
        <v>0</v>
      </c>
      <c r="C65" s="1879"/>
      <c r="D65" s="1880"/>
      <c r="E65" s="1881"/>
      <c r="F65" s="1882"/>
      <c r="G65" s="1883"/>
    </row>
    <row r="66" spans="1:46" x14ac:dyDescent="0.25">
      <c r="A66" s="1877" t="s">
        <v>104</v>
      </c>
      <c r="B66" s="1878">
        <f t="shared" si="6"/>
        <v>0</v>
      </c>
      <c r="C66" s="1879"/>
      <c r="D66" s="1880"/>
      <c r="E66" s="1881"/>
      <c r="F66" s="1882"/>
      <c r="G66" s="1883"/>
    </row>
    <row r="67" spans="1:46" x14ac:dyDescent="0.25">
      <c r="A67" s="1877" t="s">
        <v>105</v>
      </c>
      <c r="B67" s="1878">
        <f t="shared" si="6"/>
        <v>0</v>
      </c>
      <c r="C67" s="1879"/>
      <c r="D67" s="1880"/>
      <c r="E67" s="1881"/>
      <c r="F67" s="1882"/>
      <c r="G67" s="1883"/>
    </row>
    <row r="68" spans="1:46" x14ac:dyDescent="0.25">
      <c r="A68" s="1884" t="s">
        <v>106</v>
      </c>
      <c r="B68" s="1885">
        <f t="shared" si="6"/>
        <v>0</v>
      </c>
      <c r="C68" s="1886"/>
      <c r="D68" s="1887"/>
      <c r="E68" s="1780"/>
      <c r="F68" s="1888"/>
      <c r="G68" s="1889"/>
    </row>
    <row r="69" spans="1:46" x14ac:dyDescent="0.25">
      <c r="A69" s="1438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1890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891" t="s">
        <v>113</v>
      </c>
      <c r="B72" s="260"/>
      <c r="C72" s="265"/>
      <c r="D72" s="266"/>
      <c r="E72" s="266"/>
      <c r="F72" s="266"/>
      <c r="G72" s="267"/>
      <c r="H72" s="1464"/>
      <c r="I72" s="268"/>
      <c r="AT72" s="6"/>
    </row>
    <row r="73" spans="1:46" x14ac:dyDescent="0.25">
      <c r="A73" s="1877" t="s">
        <v>114</v>
      </c>
      <c r="B73" s="1879"/>
      <c r="C73" s="1892"/>
      <c r="D73" s="1893"/>
      <c r="E73" s="1893"/>
      <c r="F73" s="1893"/>
      <c r="G73" s="1894"/>
      <c r="H73" s="1464"/>
      <c r="I73" s="1895"/>
    </row>
    <row r="74" spans="1:46" x14ac:dyDescent="0.25">
      <c r="A74" s="1877" t="s">
        <v>115</v>
      </c>
      <c r="B74" s="1879"/>
      <c r="C74" s="1892"/>
      <c r="D74" s="1893"/>
      <c r="E74" s="1893"/>
      <c r="F74" s="1893"/>
      <c r="G74" s="1894"/>
      <c r="H74" s="1464"/>
      <c r="I74" s="1895"/>
    </row>
    <row r="75" spans="1:46" x14ac:dyDescent="0.25">
      <c r="A75" s="1877" t="s">
        <v>116</v>
      </c>
      <c r="B75" s="1879"/>
      <c r="C75" s="1892"/>
      <c r="D75" s="1893"/>
      <c r="E75" s="1893"/>
      <c r="F75" s="1893"/>
      <c r="G75" s="1894"/>
      <c r="H75" s="1464"/>
      <c r="I75" s="1895"/>
    </row>
    <row r="76" spans="1:46" x14ac:dyDescent="0.25">
      <c r="A76" s="1884" t="s">
        <v>117</v>
      </c>
      <c r="B76" s="1886"/>
      <c r="C76" s="1896"/>
      <c r="D76" s="1897"/>
      <c r="E76" s="1897"/>
      <c r="F76" s="1897"/>
      <c r="G76" s="1898"/>
      <c r="H76" s="1876"/>
      <c r="I76" s="1899"/>
    </row>
    <row r="77" spans="1:46" s="6" customFormat="1" ht="18" customHeight="1" x14ac:dyDescent="0.2">
      <c r="A77" s="2750" t="s">
        <v>118</v>
      </c>
      <c r="B77" s="2751"/>
      <c r="C77" s="2751"/>
      <c r="D77" s="2751"/>
      <c r="E77" s="2752"/>
      <c r="F77" s="1900"/>
      <c r="G77" s="1900"/>
      <c r="H77" s="1900"/>
      <c r="I77" s="1900"/>
    </row>
    <row r="78" spans="1:46" s="6" customFormat="1" ht="12" x14ac:dyDescent="0.2">
      <c r="A78" s="2734" t="s">
        <v>119</v>
      </c>
      <c r="B78" s="2735" t="s">
        <v>120</v>
      </c>
      <c r="C78" s="2735" t="s">
        <v>34</v>
      </c>
      <c r="D78" s="2753" t="s">
        <v>47</v>
      </c>
      <c r="E78" s="2754"/>
      <c r="F78" s="2754"/>
      <c r="G78" s="2754"/>
      <c r="H78" s="2754"/>
      <c r="I78" s="2755"/>
    </row>
    <row r="79" spans="1:46" ht="21" x14ac:dyDescent="0.25">
      <c r="A79" s="2230"/>
      <c r="B79" s="2232"/>
      <c r="C79" s="2232"/>
      <c r="D79" s="1622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1901" t="s">
        <v>51</v>
      </c>
    </row>
    <row r="80" spans="1:46" x14ac:dyDescent="0.25">
      <c r="A80" s="2642" t="s">
        <v>126</v>
      </c>
      <c r="B80" s="2761"/>
      <c r="C80" s="1623">
        <f>SUM(D80:I80)</f>
        <v>207</v>
      </c>
      <c r="D80" s="1624">
        <v>29</v>
      </c>
      <c r="E80" s="1453">
        <v>13</v>
      </c>
      <c r="F80" s="1453">
        <v>37</v>
      </c>
      <c r="G80" s="1453">
        <v>49</v>
      </c>
      <c r="H80" s="1453">
        <v>37</v>
      </c>
      <c r="I80" s="1902">
        <v>42</v>
      </c>
    </row>
    <row r="81" spans="1:55" ht="24.95" customHeight="1" x14ac:dyDescent="0.25">
      <c r="A81" s="2762" t="s">
        <v>127</v>
      </c>
      <c r="B81" s="269" t="s">
        <v>128</v>
      </c>
      <c r="C81" s="270">
        <f>SUM(D81:I81)</f>
        <v>31</v>
      </c>
      <c r="D81" s="1753">
        <v>12</v>
      </c>
      <c r="E81" s="1849">
        <v>3</v>
      </c>
      <c r="F81" s="1849">
        <v>16</v>
      </c>
      <c r="G81" s="1849"/>
      <c r="H81" s="1849"/>
      <c r="I81" s="1462"/>
    </row>
    <row r="82" spans="1:55" ht="24.95" customHeight="1" x14ac:dyDescent="0.25">
      <c r="A82" s="2266"/>
      <c r="B82" s="147" t="s">
        <v>129</v>
      </c>
      <c r="C82" s="148">
        <f>SUM(D82:I82)</f>
        <v>38</v>
      </c>
      <c r="D82" s="149">
        <v>16</v>
      </c>
      <c r="E82" s="150">
        <v>7</v>
      </c>
      <c r="F82" s="150">
        <v>15</v>
      </c>
      <c r="G82" s="150"/>
      <c r="H82" s="150"/>
      <c r="I82" s="151"/>
    </row>
    <row r="83" spans="1:55" ht="24.95" customHeight="1" x14ac:dyDescent="0.25">
      <c r="A83" s="2762" t="s">
        <v>130</v>
      </c>
      <c r="B83" s="269" t="s">
        <v>128</v>
      </c>
      <c r="C83" s="270">
        <f>SUM(D83:I83)</f>
        <v>102</v>
      </c>
      <c r="D83" s="271">
        <v>49</v>
      </c>
      <c r="E83" s="272">
        <v>19</v>
      </c>
      <c r="F83" s="272">
        <v>34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228</v>
      </c>
      <c r="D84" s="1903">
        <v>98</v>
      </c>
      <c r="E84" s="1904">
        <v>58</v>
      </c>
      <c r="F84" s="1904">
        <v>72</v>
      </c>
      <c r="G84" s="1904"/>
      <c r="H84" s="1904"/>
      <c r="I84" s="1905"/>
    </row>
    <row r="85" spans="1:55" s="6" customFormat="1" ht="18" customHeight="1" x14ac:dyDescent="0.2">
      <c r="A85" s="1906" t="s">
        <v>131</v>
      </c>
      <c r="B85" s="1907"/>
      <c r="C85" s="1907"/>
      <c r="D85" s="1908"/>
      <c r="E85" s="1908"/>
      <c r="F85" s="1908"/>
      <c r="G85" s="1908"/>
      <c r="H85" s="1909"/>
      <c r="I85" s="1909"/>
    </row>
    <row r="86" spans="1:55" x14ac:dyDescent="0.25">
      <c r="A86" s="2734" t="s">
        <v>132</v>
      </c>
      <c r="B86" s="2746" t="s">
        <v>133</v>
      </c>
      <c r="C86" s="2734"/>
      <c r="D86" s="2746" t="s">
        <v>134</v>
      </c>
      <c r="E86" s="2734"/>
      <c r="F86" s="2618" t="s">
        <v>135</v>
      </c>
      <c r="G86" s="2736"/>
      <c r="H86" s="2736"/>
      <c r="I86" s="2763"/>
      <c r="J86" s="2618" t="s">
        <v>136</v>
      </c>
      <c r="K86" s="2736"/>
      <c r="L86" s="2736"/>
      <c r="M86" s="2763"/>
      <c r="N86" s="2618" t="s">
        <v>137</v>
      </c>
      <c r="O86" s="2736"/>
      <c r="P86" s="2736"/>
      <c r="Q86" s="2763"/>
    </row>
    <row r="87" spans="1:55" x14ac:dyDescent="0.25">
      <c r="A87" s="2267"/>
      <c r="B87" s="2250"/>
      <c r="C87" s="2230"/>
      <c r="D87" s="2250"/>
      <c r="E87" s="2230"/>
      <c r="F87" s="2618" t="s">
        <v>138</v>
      </c>
      <c r="G87" s="2763"/>
      <c r="H87" s="2618" t="s">
        <v>139</v>
      </c>
      <c r="I87" s="2763"/>
      <c r="J87" s="2618" t="s">
        <v>138</v>
      </c>
      <c r="K87" s="2763"/>
      <c r="L87" s="2618" t="s">
        <v>139</v>
      </c>
      <c r="M87" s="2763"/>
      <c r="N87" s="2618" t="s">
        <v>138</v>
      </c>
      <c r="O87" s="2763"/>
      <c r="P87" s="2618" t="s">
        <v>139</v>
      </c>
      <c r="Q87" s="2763"/>
    </row>
    <row r="88" spans="1:55" ht="21" x14ac:dyDescent="0.25">
      <c r="A88" s="2230"/>
      <c r="B88" s="1593" t="s">
        <v>50</v>
      </c>
      <c r="C88" s="1910" t="s">
        <v>140</v>
      </c>
      <c r="D88" s="1593" t="s">
        <v>50</v>
      </c>
      <c r="E88" s="1910" t="s">
        <v>140</v>
      </c>
      <c r="F88" s="1593" t="s">
        <v>50</v>
      </c>
      <c r="G88" s="1910" t="s">
        <v>140</v>
      </c>
      <c r="H88" s="1593" t="s">
        <v>50</v>
      </c>
      <c r="I88" s="1911" t="s">
        <v>140</v>
      </c>
      <c r="J88" s="1593" t="s">
        <v>50</v>
      </c>
      <c r="K88" s="1910" t="s">
        <v>140</v>
      </c>
      <c r="L88" s="1593" t="s">
        <v>50</v>
      </c>
      <c r="M88" s="1911" t="s">
        <v>140</v>
      </c>
      <c r="N88" s="1593" t="s">
        <v>50</v>
      </c>
      <c r="O88" s="1910" t="s">
        <v>140</v>
      </c>
      <c r="P88" s="1593" t="s">
        <v>50</v>
      </c>
      <c r="Q88" s="1911" t="s">
        <v>140</v>
      </c>
    </row>
    <row r="89" spans="1:55" x14ac:dyDescent="0.25">
      <c r="A89" s="274" t="s">
        <v>141</v>
      </c>
      <c r="B89" s="1912"/>
      <c r="C89" s="1913">
        <v>2</v>
      </c>
      <c r="D89" s="1912">
        <v>66</v>
      </c>
      <c r="E89" s="1913">
        <v>205</v>
      </c>
      <c r="F89" s="1914">
        <v>59</v>
      </c>
      <c r="G89" s="1915">
        <v>92</v>
      </c>
      <c r="H89" s="1914">
        <v>1</v>
      </c>
      <c r="I89" s="1915">
        <v>11</v>
      </c>
      <c r="J89" s="1914">
        <v>8</v>
      </c>
      <c r="K89" s="1915">
        <v>75</v>
      </c>
      <c r="L89" s="1914"/>
      <c r="M89" s="1915"/>
      <c r="N89" s="1914">
        <v>5</v>
      </c>
      <c r="O89" s="1915">
        <v>58</v>
      </c>
      <c r="P89" s="1914">
        <v>5</v>
      </c>
      <c r="Q89" s="1915">
        <v>9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757" t="s">
        <v>142</v>
      </c>
      <c r="B90" s="1758"/>
      <c r="C90" s="1759"/>
      <c r="D90" s="1758"/>
      <c r="E90" s="1759"/>
      <c r="F90" s="1760"/>
      <c r="G90" s="1761"/>
      <c r="H90" s="1760"/>
      <c r="I90" s="1761"/>
      <c r="J90" s="1760"/>
      <c r="K90" s="1761"/>
      <c r="L90" s="1760"/>
      <c r="M90" s="1761"/>
      <c r="N90" s="1760"/>
      <c r="O90" s="1761"/>
      <c r="P90" s="1760"/>
      <c r="Q90" s="1761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757" t="s">
        <v>143</v>
      </c>
      <c r="B91" s="1758"/>
      <c r="C91" s="1759"/>
      <c r="D91" s="1758">
        <v>3</v>
      </c>
      <c r="E91" s="1759">
        <v>1</v>
      </c>
      <c r="F91" s="1760">
        <v>3</v>
      </c>
      <c r="G91" s="1761">
        <v>1</v>
      </c>
      <c r="H91" s="1760"/>
      <c r="I91" s="1761"/>
      <c r="J91" s="1760"/>
      <c r="K91" s="1761"/>
      <c r="L91" s="1760"/>
      <c r="M91" s="1761"/>
      <c r="N91" s="1760"/>
      <c r="O91" s="1761"/>
      <c r="P91" s="1760"/>
      <c r="Q91" s="1761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757" t="s">
        <v>144</v>
      </c>
      <c r="B92" s="1758"/>
      <c r="C92" s="1759"/>
      <c r="D92" s="1758"/>
      <c r="E92" s="1759"/>
      <c r="F92" s="1760"/>
      <c r="G92" s="1761"/>
      <c r="H92" s="1760"/>
      <c r="I92" s="1761"/>
      <c r="J92" s="1760"/>
      <c r="K92" s="1761"/>
      <c r="L92" s="1760"/>
      <c r="M92" s="1761"/>
      <c r="N92" s="1760"/>
      <c r="O92" s="1761"/>
      <c r="P92" s="1760"/>
      <c r="Q92" s="1761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757" t="s">
        <v>145</v>
      </c>
      <c r="B93" s="1758"/>
      <c r="C93" s="1759">
        <v>2</v>
      </c>
      <c r="D93" s="1758">
        <v>24</v>
      </c>
      <c r="E93" s="1759">
        <v>107</v>
      </c>
      <c r="F93" s="1760">
        <v>13</v>
      </c>
      <c r="G93" s="1761">
        <v>69</v>
      </c>
      <c r="H93" s="1760"/>
      <c r="I93" s="1761">
        <v>5</v>
      </c>
      <c r="J93" s="1760">
        <v>2</v>
      </c>
      <c r="K93" s="1761">
        <v>34</v>
      </c>
      <c r="L93" s="1760"/>
      <c r="M93" s="1761">
        <v>1</v>
      </c>
      <c r="N93" s="1760">
        <v>9</v>
      </c>
      <c r="O93" s="1761">
        <v>15</v>
      </c>
      <c r="P93" s="1760"/>
      <c r="Q93" s="1761">
        <v>5</v>
      </c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757" t="s">
        <v>146</v>
      </c>
      <c r="B94" s="1758"/>
      <c r="C94" s="1759"/>
      <c r="D94" s="1758"/>
      <c r="E94" s="1759"/>
      <c r="F94" s="1760"/>
      <c r="G94" s="1761"/>
      <c r="H94" s="1760"/>
      <c r="I94" s="1761"/>
      <c r="J94" s="1760"/>
      <c r="K94" s="1761"/>
      <c r="L94" s="1760"/>
      <c r="M94" s="1761"/>
      <c r="N94" s="1760"/>
      <c r="O94" s="1761"/>
      <c r="P94" s="1760"/>
      <c r="Q94" s="1761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757" t="s">
        <v>147</v>
      </c>
      <c r="B95" s="1758"/>
      <c r="C95" s="1759"/>
      <c r="D95" s="1758">
        <v>64</v>
      </c>
      <c r="E95" s="1759">
        <v>11</v>
      </c>
      <c r="F95" s="1760">
        <v>17</v>
      </c>
      <c r="G95" s="1761">
        <v>2</v>
      </c>
      <c r="H95" s="1760">
        <v>1</v>
      </c>
      <c r="I95" s="1761"/>
      <c r="J95" s="1760">
        <v>22</v>
      </c>
      <c r="K95" s="1761">
        <v>8</v>
      </c>
      <c r="L95" s="1760"/>
      <c r="M95" s="1761"/>
      <c r="N95" s="1760">
        <v>26</v>
      </c>
      <c r="O95" s="1761">
        <v>1</v>
      </c>
      <c r="P95" s="1760"/>
      <c r="Q95" s="1761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757" t="s">
        <v>148</v>
      </c>
      <c r="B96" s="1758"/>
      <c r="C96" s="1759"/>
      <c r="D96" s="1758"/>
      <c r="E96" s="1759">
        <v>132</v>
      </c>
      <c r="F96" s="1760"/>
      <c r="G96" s="1761">
        <v>61</v>
      </c>
      <c r="H96" s="1760"/>
      <c r="I96" s="1761">
        <v>6</v>
      </c>
      <c r="J96" s="1760"/>
      <c r="K96" s="1761">
        <v>22</v>
      </c>
      <c r="L96" s="1760"/>
      <c r="M96" s="1761"/>
      <c r="N96" s="1760"/>
      <c r="O96" s="1761">
        <v>56</v>
      </c>
      <c r="P96" s="1760"/>
      <c r="Q96" s="1761">
        <v>1</v>
      </c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757" t="s">
        <v>149</v>
      </c>
      <c r="B97" s="1758"/>
      <c r="C97" s="1759"/>
      <c r="D97" s="1758"/>
      <c r="E97" s="1759">
        <v>65</v>
      </c>
      <c r="F97" s="1760"/>
      <c r="G97" s="1761">
        <v>13</v>
      </c>
      <c r="H97" s="1760"/>
      <c r="I97" s="1761"/>
      <c r="J97" s="1760"/>
      <c r="K97" s="1761">
        <v>50</v>
      </c>
      <c r="L97" s="1760"/>
      <c r="M97" s="1761"/>
      <c r="N97" s="1760"/>
      <c r="O97" s="1761">
        <v>2</v>
      </c>
      <c r="P97" s="1760"/>
      <c r="Q97" s="1761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757" t="s">
        <v>150</v>
      </c>
      <c r="B98" s="1758">
        <v>1</v>
      </c>
      <c r="C98" s="1759">
        <v>1</v>
      </c>
      <c r="D98" s="1758">
        <v>1</v>
      </c>
      <c r="E98" s="1759">
        <v>57</v>
      </c>
      <c r="F98" s="1760">
        <v>1</v>
      </c>
      <c r="G98" s="1761">
        <v>45</v>
      </c>
      <c r="H98" s="1760"/>
      <c r="I98" s="1761">
        <v>1</v>
      </c>
      <c r="J98" s="1760"/>
      <c r="K98" s="1761">
        <v>13</v>
      </c>
      <c r="L98" s="1760"/>
      <c r="M98" s="1761"/>
      <c r="N98" s="1760"/>
      <c r="O98" s="1761">
        <v>2</v>
      </c>
      <c r="P98" s="1760"/>
      <c r="Q98" s="1761">
        <v>2</v>
      </c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757" t="s">
        <v>151</v>
      </c>
      <c r="B99" s="1758"/>
      <c r="C99" s="1759">
        <v>4</v>
      </c>
      <c r="D99" s="1758">
        <v>1</v>
      </c>
      <c r="E99" s="1759">
        <v>17</v>
      </c>
      <c r="F99" s="1760"/>
      <c r="G99" s="1761">
        <v>15</v>
      </c>
      <c r="H99" s="1760"/>
      <c r="I99" s="1761">
        <v>1</v>
      </c>
      <c r="J99" s="1760">
        <v>1</v>
      </c>
      <c r="K99" s="1761"/>
      <c r="L99" s="1760"/>
      <c r="M99" s="1761"/>
      <c r="N99" s="1760"/>
      <c r="O99" s="1761">
        <v>3</v>
      </c>
      <c r="P99" s="1760"/>
      <c r="Q99" s="1761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757" t="s">
        <v>152</v>
      </c>
      <c r="B100" s="1758"/>
      <c r="C100" s="1759">
        <v>2</v>
      </c>
      <c r="D100" s="1758"/>
      <c r="E100" s="1759">
        <v>8</v>
      </c>
      <c r="F100" s="1760"/>
      <c r="G100" s="1761">
        <v>4</v>
      </c>
      <c r="H100" s="1760"/>
      <c r="I100" s="1761"/>
      <c r="J100" s="1760"/>
      <c r="K100" s="1761"/>
      <c r="L100" s="1760"/>
      <c r="M100" s="1761"/>
      <c r="N100" s="1760"/>
      <c r="O100" s="1761">
        <v>4</v>
      </c>
      <c r="P100" s="1760"/>
      <c r="Q100" s="1761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757" t="s">
        <v>153</v>
      </c>
      <c r="B101" s="1758"/>
      <c r="C101" s="1759"/>
      <c r="D101" s="1758"/>
      <c r="E101" s="1759"/>
      <c r="F101" s="1760"/>
      <c r="G101" s="1761"/>
      <c r="H101" s="1760"/>
      <c r="I101" s="1761"/>
      <c r="J101" s="1760"/>
      <c r="K101" s="1761"/>
      <c r="L101" s="1760"/>
      <c r="M101" s="1761"/>
      <c r="N101" s="1760"/>
      <c r="O101" s="1761"/>
      <c r="P101" s="1760"/>
      <c r="Q101" s="1761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31" t="s">
        <v>34</v>
      </c>
      <c r="B102" s="1632">
        <f t="shared" ref="B102:I102" si="11">SUM(B89:B101)</f>
        <v>1</v>
      </c>
      <c r="C102" s="1762">
        <f t="shared" si="11"/>
        <v>11</v>
      </c>
      <c r="D102" s="1632">
        <f t="shared" si="11"/>
        <v>159</v>
      </c>
      <c r="E102" s="1762">
        <f t="shared" si="11"/>
        <v>603</v>
      </c>
      <c r="F102" s="1632">
        <f t="shared" si="11"/>
        <v>93</v>
      </c>
      <c r="G102" s="1762">
        <f t="shared" si="11"/>
        <v>302</v>
      </c>
      <c r="H102" s="1632">
        <f t="shared" si="11"/>
        <v>2</v>
      </c>
      <c r="I102" s="1916">
        <f t="shared" si="11"/>
        <v>24</v>
      </c>
      <c r="J102" s="1632">
        <f>SUM(J89:J101)</f>
        <v>33</v>
      </c>
      <c r="K102" s="1762">
        <f t="shared" ref="K102:M102" si="12">SUM(K89:K101)</f>
        <v>202</v>
      </c>
      <c r="L102" s="1632">
        <f t="shared" si="12"/>
        <v>0</v>
      </c>
      <c r="M102" s="1916">
        <f t="shared" si="12"/>
        <v>1</v>
      </c>
      <c r="N102" s="1632">
        <f>SUM(N89:N101)</f>
        <v>40</v>
      </c>
      <c r="O102" s="1762">
        <f t="shared" ref="O102:Q102" si="13">SUM(O89:O101)</f>
        <v>141</v>
      </c>
      <c r="P102" s="1632">
        <f t="shared" si="13"/>
        <v>5</v>
      </c>
      <c r="Q102" s="1916">
        <f t="shared" si="13"/>
        <v>17</v>
      </c>
    </row>
    <row r="103" spans="1:55" s="6" customFormat="1" ht="12" x14ac:dyDescent="0.2">
      <c r="A103" s="2764" t="s">
        <v>154</v>
      </c>
      <c r="B103" s="2764"/>
      <c r="C103" s="2764"/>
      <c r="D103" s="2764"/>
      <c r="E103" s="2764"/>
      <c r="F103" s="2764"/>
      <c r="G103" s="2764"/>
    </row>
    <row r="104" spans="1:55" x14ac:dyDescent="0.25">
      <c r="A104" s="2765" t="s">
        <v>155</v>
      </c>
      <c r="B104" s="2618" t="s">
        <v>156</v>
      </c>
      <c r="C104" s="2736"/>
      <c r="D104" s="2736"/>
      <c r="E104" s="2736"/>
      <c r="F104" s="2736"/>
      <c r="G104" s="2763"/>
    </row>
    <row r="105" spans="1:55" x14ac:dyDescent="0.25">
      <c r="A105" s="2271"/>
      <c r="B105" s="1602" t="s">
        <v>157</v>
      </c>
      <c r="C105" s="1593" t="s">
        <v>50</v>
      </c>
      <c r="D105" s="1702" t="s">
        <v>140</v>
      </c>
      <c r="E105" s="1764" t="s">
        <v>20</v>
      </c>
      <c r="F105" s="1911" t="s">
        <v>21</v>
      </c>
      <c r="G105" s="1911" t="s">
        <v>22</v>
      </c>
    </row>
    <row r="106" spans="1:55" x14ac:dyDescent="0.25">
      <c r="A106" s="274" t="s">
        <v>158</v>
      </c>
      <c r="B106" s="250">
        <f t="shared" ref="B106:B113" si="14">SUM(C106+D106)</f>
        <v>19</v>
      </c>
      <c r="C106" s="1914">
        <v>3</v>
      </c>
      <c r="D106" s="1917">
        <v>16</v>
      </c>
      <c r="E106" s="1918">
        <v>18</v>
      </c>
      <c r="F106" s="1919">
        <v>1</v>
      </c>
      <c r="G106" s="1919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1920" t="s">
        <v>159</v>
      </c>
      <c r="B107" s="1921">
        <f t="shared" si="14"/>
        <v>17</v>
      </c>
      <c r="C107" s="1760">
        <v>3</v>
      </c>
      <c r="D107" s="1922">
        <v>14</v>
      </c>
      <c r="E107" s="1923">
        <v>15</v>
      </c>
      <c r="F107" s="1924">
        <v>2</v>
      </c>
      <c r="G107" s="1924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1757" t="s">
        <v>160</v>
      </c>
      <c r="B108" s="1921">
        <f t="shared" si="14"/>
        <v>0</v>
      </c>
      <c r="C108" s="1760"/>
      <c r="D108" s="1922"/>
      <c r="E108" s="1923"/>
      <c r="F108" s="1924"/>
      <c r="G108" s="1924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1757" t="s">
        <v>161</v>
      </c>
      <c r="B109" s="1921">
        <f t="shared" si="14"/>
        <v>6</v>
      </c>
      <c r="C109" s="1760"/>
      <c r="D109" s="1922">
        <v>6</v>
      </c>
      <c r="E109" s="1923">
        <v>6</v>
      </c>
      <c r="F109" s="1924"/>
      <c r="G109" s="1924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1757" t="s">
        <v>162</v>
      </c>
      <c r="B110" s="1921">
        <f t="shared" si="14"/>
        <v>7</v>
      </c>
      <c r="C110" s="1760">
        <v>1</v>
      </c>
      <c r="D110" s="1922">
        <v>6</v>
      </c>
      <c r="E110" s="1923">
        <v>7</v>
      </c>
      <c r="F110" s="1924"/>
      <c r="G110" s="1924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1757" t="s">
        <v>163</v>
      </c>
      <c r="B111" s="1921">
        <f t="shared" si="14"/>
        <v>0</v>
      </c>
      <c r="C111" s="1760"/>
      <c r="D111" s="1922"/>
      <c r="E111" s="1923"/>
      <c r="F111" s="1924"/>
      <c r="G111" s="1924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1920" t="s">
        <v>164</v>
      </c>
      <c r="B112" s="1921">
        <f t="shared" si="14"/>
        <v>0</v>
      </c>
      <c r="C112" s="1760"/>
      <c r="D112" s="1922"/>
      <c r="E112" s="1923"/>
      <c r="F112" s="1924"/>
      <c r="G112" s="1924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1760"/>
      <c r="D113" s="1922"/>
      <c r="E113" s="1923"/>
      <c r="F113" s="1925"/>
      <c r="G113" s="1925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772" t="s">
        <v>34</v>
      </c>
      <c r="B114" s="1639">
        <f t="shared" ref="B114:G114" si="18">SUM(B106:B113)</f>
        <v>49</v>
      </c>
      <c r="C114" s="1640">
        <f t="shared" si="18"/>
        <v>7</v>
      </c>
      <c r="D114" s="1773">
        <f t="shared" si="18"/>
        <v>42</v>
      </c>
      <c r="E114" s="1774">
        <f t="shared" si="18"/>
        <v>46</v>
      </c>
      <c r="F114" s="1926">
        <f t="shared" si="18"/>
        <v>3</v>
      </c>
      <c r="G114" s="192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749" t="s">
        <v>49</v>
      </c>
      <c r="B116" s="2749" t="s">
        <v>167</v>
      </c>
      <c r="C116" s="2649" t="s">
        <v>47</v>
      </c>
      <c r="D116" s="2766"/>
      <c r="E116" s="2711"/>
      <c r="F116" s="2689" t="s">
        <v>168</v>
      </c>
      <c r="G116" s="2767"/>
    </row>
    <row r="117" spans="1:56" ht="21" x14ac:dyDescent="0.25">
      <c r="A117" s="2273"/>
      <c r="B117" s="2273"/>
      <c r="C117" s="1641" t="s">
        <v>169</v>
      </c>
      <c r="D117" s="1483" t="s">
        <v>170</v>
      </c>
      <c r="E117" s="1927" t="s">
        <v>171</v>
      </c>
      <c r="F117" s="1642" t="s">
        <v>172</v>
      </c>
      <c r="G117" s="1928" t="s">
        <v>173</v>
      </c>
    </row>
    <row r="118" spans="1:56" x14ac:dyDescent="0.25">
      <c r="A118" s="275" t="s">
        <v>174</v>
      </c>
      <c r="B118" s="276">
        <f>SUM(C118:E118)</f>
        <v>9</v>
      </c>
      <c r="C118" s="255">
        <v>0</v>
      </c>
      <c r="D118" s="277">
        <v>2</v>
      </c>
      <c r="E118" s="262">
        <v>7</v>
      </c>
      <c r="F118" s="278">
        <v>0</v>
      </c>
      <c r="G118" s="1929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777" t="s">
        <v>175</v>
      </c>
      <c r="B119" s="1778">
        <f>SUM(C119:E119)</f>
        <v>0</v>
      </c>
      <c r="C119" s="1873"/>
      <c r="D119" s="1930"/>
      <c r="E119" s="1780"/>
      <c r="F119" s="1931"/>
      <c r="G119" s="1932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835" t="s">
        <v>132</v>
      </c>
      <c r="B121" s="1648" t="s">
        <v>6</v>
      </c>
      <c r="C121" s="1783" t="s">
        <v>177</v>
      </c>
      <c r="D121" s="1494" t="s">
        <v>178</v>
      </c>
      <c r="E121" s="1933" t="s">
        <v>179</v>
      </c>
      <c r="F121" s="1783" t="s">
        <v>180</v>
      </c>
      <c r="G121" s="1494" t="s">
        <v>181</v>
      </c>
      <c r="H121" s="1933" t="s">
        <v>182</v>
      </c>
      <c r="I121" s="199"/>
    </row>
    <row r="122" spans="1:56" x14ac:dyDescent="0.25">
      <c r="A122" s="1621" t="s">
        <v>34</v>
      </c>
      <c r="B122" s="1650">
        <f>SUM(B123:B124)</f>
        <v>1</v>
      </c>
      <c r="C122" s="1784">
        <f t="shared" ref="C122:H122" si="19">SUM(C123:C124)</f>
        <v>115</v>
      </c>
      <c r="D122" s="1498">
        <f t="shared" si="19"/>
        <v>22</v>
      </c>
      <c r="E122" s="1934">
        <f t="shared" si="19"/>
        <v>0</v>
      </c>
      <c r="F122" s="1784">
        <f t="shared" si="19"/>
        <v>101</v>
      </c>
      <c r="G122" s="1498">
        <f>SUM(G123:G124)</f>
        <v>22</v>
      </c>
      <c r="H122" s="1934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115</v>
      </c>
      <c r="D123" s="282">
        <v>22</v>
      </c>
      <c r="E123" s="283">
        <v>0</v>
      </c>
      <c r="F123" s="281">
        <v>101</v>
      </c>
      <c r="G123" s="282">
        <v>22</v>
      </c>
      <c r="H123" s="283">
        <v>0</v>
      </c>
      <c r="I123" s="206"/>
    </row>
    <row r="124" spans="1:56" x14ac:dyDescent="0.25">
      <c r="A124" s="1785" t="s">
        <v>184</v>
      </c>
      <c r="B124" s="1786"/>
      <c r="C124" s="1787"/>
      <c r="D124" s="1935"/>
      <c r="E124" s="1936"/>
      <c r="F124" s="1787"/>
      <c r="G124" s="1935"/>
      <c r="H124" s="1937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938" t="s">
        <v>132</v>
      </c>
      <c r="B126" s="1655" t="s">
        <v>186</v>
      </c>
      <c r="C126" s="1791" t="s">
        <v>187</v>
      </c>
      <c r="D126" s="1655" t="s">
        <v>188</v>
      </c>
      <c r="E126" s="1791" t="s">
        <v>189</v>
      </c>
      <c r="F126" s="1655" t="s">
        <v>190</v>
      </c>
      <c r="G126" s="1791" t="s">
        <v>191</v>
      </c>
      <c r="H126" s="1655" t="s">
        <v>192</v>
      </c>
      <c r="I126" s="1939" t="s">
        <v>193</v>
      </c>
    </row>
    <row r="127" spans="1:56" x14ac:dyDescent="0.25">
      <c r="A127" s="274" t="s">
        <v>141</v>
      </c>
      <c r="B127" s="1912"/>
      <c r="C127" s="1913"/>
      <c r="D127" s="1914"/>
      <c r="E127" s="1915"/>
      <c r="F127" s="1914"/>
      <c r="G127" s="1915"/>
      <c r="H127" s="1914"/>
      <c r="I127" s="1915"/>
    </row>
    <row r="128" spans="1:56" x14ac:dyDescent="0.25">
      <c r="A128" s="1757" t="s">
        <v>143</v>
      </c>
      <c r="B128" s="1758">
        <v>0</v>
      </c>
      <c r="C128" s="1759">
        <v>26</v>
      </c>
      <c r="D128" s="1760">
        <v>29</v>
      </c>
      <c r="E128" s="1761">
        <v>3</v>
      </c>
      <c r="F128" s="1760">
        <v>27</v>
      </c>
      <c r="G128" s="1761">
        <v>0</v>
      </c>
      <c r="H128" s="1760">
        <v>0</v>
      </c>
      <c r="I128" s="1940">
        <v>0</v>
      </c>
    </row>
    <row r="129" spans="1:10" x14ac:dyDescent="0.25">
      <c r="A129" s="1757" t="s">
        <v>144</v>
      </c>
      <c r="B129" s="1758"/>
      <c r="C129" s="1759"/>
      <c r="D129" s="1760"/>
      <c r="E129" s="1761"/>
      <c r="F129" s="1760"/>
      <c r="G129" s="1761"/>
      <c r="H129" s="1760"/>
      <c r="I129" s="1915"/>
    </row>
    <row r="130" spans="1:10" x14ac:dyDescent="0.25">
      <c r="A130" s="1757" t="s">
        <v>194</v>
      </c>
      <c r="B130" s="1758">
        <v>0</v>
      </c>
      <c r="C130" s="1759">
        <v>10</v>
      </c>
      <c r="D130" s="1760">
        <v>16</v>
      </c>
      <c r="E130" s="1761">
        <v>6</v>
      </c>
      <c r="F130" s="1760">
        <v>0</v>
      </c>
      <c r="G130" s="1761">
        <v>0</v>
      </c>
      <c r="H130" s="1760">
        <v>0</v>
      </c>
      <c r="I130" s="1915">
        <v>0</v>
      </c>
    </row>
    <row r="131" spans="1:10" x14ac:dyDescent="0.25">
      <c r="A131" s="1757" t="s">
        <v>145</v>
      </c>
      <c r="B131" s="1758"/>
      <c r="C131" s="1759"/>
      <c r="D131" s="1760"/>
      <c r="E131" s="1761"/>
      <c r="F131" s="1760"/>
      <c r="G131" s="1761"/>
      <c r="H131" s="1760"/>
      <c r="I131" s="1915"/>
    </row>
    <row r="132" spans="1:10" x14ac:dyDescent="0.25">
      <c r="A132" s="1757" t="s">
        <v>147</v>
      </c>
      <c r="B132" s="1758"/>
      <c r="C132" s="1759"/>
      <c r="D132" s="1760"/>
      <c r="E132" s="1761"/>
      <c r="F132" s="1760"/>
      <c r="G132" s="1761"/>
      <c r="H132" s="1760"/>
      <c r="I132" s="1915"/>
    </row>
    <row r="133" spans="1:10" x14ac:dyDescent="0.25">
      <c r="A133" s="1757" t="s">
        <v>148</v>
      </c>
      <c r="B133" s="1758">
        <v>0</v>
      </c>
      <c r="C133" s="1759">
        <v>12</v>
      </c>
      <c r="D133" s="1760">
        <v>12</v>
      </c>
      <c r="E133" s="1761">
        <v>0</v>
      </c>
      <c r="F133" s="1760">
        <v>4</v>
      </c>
      <c r="G133" s="1761">
        <v>0</v>
      </c>
      <c r="H133" s="1760">
        <v>0</v>
      </c>
      <c r="I133" s="1915">
        <v>0</v>
      </c>
    </row>
    <row r="134" spans="1:10" x14ac:dyDescent="0.25">
      <c r="A134" s="1757" t="s">
        <v>149</v>
      </c>
      <c r="B134" s="1758"/>
      <c r="C134" s="1759"/>
      <c r="D134" s="1760"/>
      <c r="E134" s="1761"/>
      <c r="F134" s="1760"/>
      <c r="G134" s="1761"/>
      <c r="H134" s="1760"/>
      <c r="I134" s="1915"/>
    </row>
    <row r="135" spans="1:10" x14ac:dyDescent="0.25">
      <c r="A135" s="1757" t="s">
        <v>150</v>
      </c>
      <c r="B135" s="1758"/>
      <c r="C135" s="1759"/>
      <c r="D135" s="1760"/>
      <c r="E135" s="1761"/>
      <c r="F135" s="1760"/>
      <c r="G135" s="1761"/>
      <c r="H135" s="1760"/>
      <c r="I135" s="1915"/>
    </row>
    <row r="136" spans="1:10" x14ac:dyDescent="0.25">
      <c r="A136" s="1757" t="s">
        <v>151</v>
      </c>
      <c r="B136" s="1758"/>
      <c r="C136" s="1759"/>
      <c r="D136" s="1760"/>
      <c r="E136" s="1761"/>
      <c r="F136" s="1760"/>
      <c r="G136" s="1761"/>
      <c r="H136" s="1760"/>
      <c r="I136" s="1915"/>
    </row>
    <row r="137" spans="1:10" x14ac:dyDescent="0.25">
      <c r="A137" s="1757" t="s">
        <v>153</v>
      </c>
      <c r="B137" s="1758"/>
      <c r="C137" s="1759"/>
      <c r="D137" s="1760"/>
      <c r="E137" s="1761"/>
      <c r="F137" s="1760"/>
      <c r="G137" s="1761"/>
      <c r="H137" s="1760"/>
      <c r="I137" s="1915"/>
    </row>
    <row r="138" spans="1:10" x14ac:dyDescent="0.25">
      <c r="A138" s="1757" t="s">
        <v>195</v>
      </c>
      <c r="B138" s="1758"/>
      <c r="C138" s="1759"/>
      <c r="D138" s="1760"/>
      <c r="E138" s="1761"/>
      <c r="F138" s="1760"/>
      <c r="G138" s="1761"/>
      <c r="H138" s="1760"/>
      <c r="I138" s="216"/>
    </row>
    <row r="139" spans="1:10" x14ac:dyDescent="0.25">
      <c r="A139" s="1657" t="s">
        <v>34</v>
      </c>
      <c r="B139" s="1658">
        <f t="shared" ref="B139:I139" si="20">SUM(B127:B138)</f>
        <v>0</v>
      </c>
      <c r="C139" s="1941">
        <f t="shared" si="20"/>
        <v>48</v>
      </c>
      <c r="D139" s="1658">
        <f t="shared" si="20"/>
        <v>57</v>
      </c>
      <c r="E139" s="1941">
        <f t="shared" si="20"/>
        <v>9</v>
      </c>
      <c r="F139" s="1658">
        <f t="shared" si="20"/>
        <v>31</v>
      </c>
      <c r="G139" s="1941">
        <f t="shared" si="20"/>
        <v>0</v>
      </c>
      <c r="H139" s="1658">
        <f t="shared" si="20"/>
        <v>0</v>
      </c>
      <c r="I139" s="1941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735" t="s">
        <v>197</v>
      </c>
      <c r="B141" s="2735" t="s">
        <v>100</v>
      </c>
      <c r="C141" s="2772" t="s">
        <v>198</v>
      </c>
      <c r="D141" s="2773"/>
      <c r="E141" s="2772" t="s">
        <v>199</v>
      </c>
      <c r="F141" s="2774"/>
      <c r="G141" s="2775" t="s">
        <v>41</v>
      </c>
      <c r="H141" s="2749" t="s">
        <v>40</v>
      </c>
      <c r="I141" s="2768" t="s">
        <v>200</v>
      </c>
      <c r="J141" s="2770" t="s">
        <v>39</v>
      </c>
    </row>
    <row r="142" spans="1:10" x14ac:dyDescent="0.25">
      <c r="A142" s="2232"/>
      <c r="B142" s="2232"/>
      <c r="C142" s="1942" t="s">
        <v>201</v>
      </c>
      <c r="D142" s="221" t="s">
        <v>61</v>
      </c>
      <c r="E142" s="1942" t="s">
        <v>201</v>
      </c>
      <c r="F142" s="222" t="s">
        <v>61</v>
      </c>
      <c r="G142" s="2776"/>
      <c r="H142" s="2273"/>
      <c r="I142" s="2769"/>
      <c r="J142" s="2771"/>
    </row>
    <row r="143" spans="1:10" x14ac:dyDescent="0.25">
      <c r="A143" s="1943" t="s">
        <v>202</v>
      </c>
      <c r="B143" s="224">
        <f>SUM(C143:F143)</f>
        <v>0</v>
      </c>
      <c r="C143" s="225"/>
      <c r="D143" s="226"/>
      <c r="E143" s="225"/>
      <c r="F143" s="227"/>
      <c r="G143" s="1915"/>
      <c r="H143" s="1944"/>
      <c r="I143" s="1945"/>
      <c r="J143" s="1946"/>
    </row>
    <row r="144" spans="1:10" x14ac:dyDescent="0.25">
      <c r="A144" s="1947" t="s">
        <v>203</v>
      </c>
      <c r="B144" s="224">
        <f t="shared" ref="B144:B151" si="21">SUM(C144:F144)</f>
        <v>0</v>
      </c>
      <c r="C144" s="1948"/>
      <c r="D144" s="1949"/>
      <c r="E144" s="1948"/>
      <c r="F144" s="1922"/>
      <c r="G144" s="1915"/>
      <c r="H144" s="1950"/>
      <c r="I144" s="1951"/>
      <c r="J144" s="1915"/>
    </row>
    <row r="145" spans="1:10" x14ac:dyDescent="0.25">
      <c r="A145" s="1947" t="s">
        <v>204</v>
      </c>
      <c r="B145" s="224">
        <f t="shared" si="21"/>
        <v>0</v>
      </c>
      <c r="C145" s="1948"/>
      <c r="D145" s="1949"/>
      <c r="E145" s="1948"/>
      <c r="F145" s="1922"/>
      <c r="G145" s="1915"/>
      <c r="H145" s="1950"/>
      <c r="I145" s="1952"/>
      <c r="J145" s="1946"/>
    </row>
    <row r="146" spans="1:10" x14ac:dyDescent="0.25">
      <c r="A146" s="1947" t="s">
        <v>205</v>
      </c>
      <c r="B146" s="224">
        <f t="shared" si="21"/>
        <v>0</v>
      </c>
      <c r="C146" s="1948"/>
      <c r="D146" s="1949"/>
      <c r="E146" s="1948"/>
      <c r="F146" s="1922"/>
      <c r="G146" s="1915"/>
      <c r="H146" s="1950"/>
      <c r="I146" s="1952"/>
      <c r="J146" s="1946"/>
    </row>
    <row r="147" spans="1:10" x14ac:dyDescent="0.25">
      <c r="A147" s="1947" t="s">
        <v>206</v>
      </c>
      <c r="B147" s="224">
        <f t="shared" si="21"/>
        <v>0</v>
      </c>
      <c r="C147" s="1948"/>
      <c r="D147" s="1949"/>
      <c r="E147" s="1948"/>
      <c r="F147" s="1922"/>
      <c r="G147" s="1915"/>
      <c r="H147" s="1950"/>
      <c r="I147" s="1952"/>
      <c r="J147" s="1946"/>
    </row>
    <row r="148" spans="1:10" x14ac:dyDescent="0.25">
      <c r="A148" s="1947" t="s">
        <v>207</v>
      </c>
      <c r="B148" s="224">
        <f t="shared" si="21"/>
        <v>0</v>
      </c>
      <c r="C148" s="1948"/>
      <c r="D148" s="1949"/>
      <c r="E148" s="1948"/>
      <c r="F148" s="1922"/>
      <c r="G148" s="1915"/>
      <c r="H148" s="1950"/>
      <c r="I148" s="1952"/>
      <c r="J148" s="1946"/>
    </row>
    <row r="149" spans="1:10" x14ac:dyDescent="0.25">
      <c r="A149" s="1947" t="s">
        <v>208</v>
      </c>
      <c r="B149" s="224">
        <f t="shared" si="21"/>
        <v>0</v>
      </c>
      <c r="C149" s="1948"/>
      <c r="D149" s="1949"/>
      <c r="E149" s="1948"/>
      <c r="F149" s="1922"/>
      <c r="G149" s="1915"/>
      <c r="H149" s="1950"/>
      <c r="I149" s="1952"/>
      <c r="J149" s="1946"/>
    </row>
    <row r="150" spans="1:10" x14ac:dyDescent="0.25">
      <c r="A150" s="1947" t="s">
        <v>209</v>
      </c>
      <c r="B150" s="224">
        <f t="shared" si="21"/>
        <v>0</v>
      </c>
      <c r="C150" s="1948"/>
      <c r="D150" s="1949"/>
      <c r="E150" s="1948"/>
      <c r="F150" s="1922"/>
      <c r="G150" s="1915"/>
      <c r="H150" s="1953"/>
      <c r="I150" s="1952"/>
      <c r="J150" s="1946"/>
    </row>
    <row r="151" spans="1:10" x14ac:dyDescent="0.25">
      <c r="A151" s="1947" t="s">
        <v>210</v>
      </c>
      <c r="B151" s="224">
        <f t="shared" si="21"/>
        <v>0</v>
      </c>
      <c r="C151" s="1948"/>
      <c r="D151" s="1949"/>
      <c r="E151" s="1948"/>
      <c r="F151" s="1922"/>
      <c r="G151" s="1915"/>
      <c r="H151" s="1953"/>
      <c r="I151" s="1952"/>
      <c r="J151" s="1946"/>
    </row>
    <row r="152" spans="1:10" x14ac:dyDescent="0.25">
      <c r="A152" s="1657" t="s">
        <v>34</v>
      </c>
      <c r="B152" s="1941">
        <f>SUM(B143:B151)</f>
        <v>0</v>
      </c>
      <c r="C152" s="1658">
        <f t="shared" ref="C152:H152" si="22">SUM(C143:C151)</f>
        <v>0</v>
      </c>
      <c r="D152" s="1941">
        <f t="shared" si="22"/>
        <v>0</v>
      </c>
      <c r="E152" s="1658">
        <f t="shared" si="22"/>
        <v>0</v>
      </c>
      <c r="F152" s="1804">
        <f t="shared" si="22"/>
        <v>0</v>
      </c>
      <c r="G152" s="1954">
        <f t="shared" si="22"/>
        <v>0</v>
      </c>
      <c r="H152" s="234">
        <f t="shared" si="22"/>
        <v>0</v>
      </c>
      <c r="I152" s="1666">
        <f>I144</f>
        <v>0</v>
      </c>
      <c r="J152" s="1941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20738.64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E63F2286-2F50-44F6-86AE-E220D7ADCE58}">
      <formula1>0</formula1>
      <formula2>9.99999999999999E+35</formula2>
    </dataValidation>
    <dataValidation type="whole" allowBlank="1" showInputMessage="1" showErrorMessage="1" sqref="B72:I76 D80:I84 B89:Q101" xr:uid="{0C1A2939-4BE6-4D32-A08A-21304B28FD21}">
      <formula1>0</formula1>
      <formula2>9.99999999999999E+34</formula2>
    </dataValidation>
    <dataValidation type="whole" allowBlank="1" showInputMessage="1" showErrorMessage="1" sqref="B127:I138" xr:uid="{5F76E222-D98F-428C-A51D-993B066D6AF1}">
      <formula1>0</formula1>
      <formula2>9.99999999999999E+37</formula2>
    </dataValidation>
    <dataValidation allowBlank="1" showInputMessage="1" showErrorMessage="1" sqref="A70" xr:uid="{1EDF5EE1-B2C1-48F8-94FB-B3AECBE54574}"/>
    <dataValidation type="decimal" operator="greaterThanOrEqual" allowBlank="1" showInputMessage="1" showErrorMessage="1" sqref="AD14:AE17 AA14:AB17 H14:J17 L14:O17 Q14:T17 V14:Y17 C14:F17 B122 B123:H124" xr:uid="{0CEDF57F-14D3-43B7-B02F-CFA2B870148B}">
      <formula1>0</formula1>
    </dataValidation>
    <dataValidation allowBlank="1" showInputMessage="1" showErrorMessage="1" error="Valor no Permitido" sqref="A118 A115:A116 B115:B119 C115:E115" xr:uid="{EBBD6556-4DF5-4AF3-B44E-F598F34F6F47}"/>
    <dataValidation type="whole" allowBlank="1" showInputMessage="1" showErrorMessage="1" sqref="D102:Q102" xr:uid="{A5B12CF1-5A09-44EB-8420-E64226D8BB6F}">
      <formula1>0</formula1>
      <formula2>10000000</formula2>
    </dataValidation>
    <dataValidation type="whole" allowBlank="1" showInputMessage="1" showErrorMessage="1" sqref="B56 C115:D115 A71:A76 E70:H70 B69:G71 C62:D62 A69 C60:D60 E61:F61 H72:I76" xr:uid="{83BF1167-C8BC-4618-8AC8-0A6FC9DFECC1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62E7F9B1-8204-4A5B-90FC-1DC4C42967E1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",[12]NOMBRE!B2, " (",[12]NOMBRE!C2,[12]NOMBRE!D2,[12]NOMBRE!E2,[12]NOMBRE!F2,[12]NOMBRE!G2,")")</f>
        <v>COMUNA: LINARES (07401)</v>
      </c>
    </row>
    <row r="3" spans="1:31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31" x14ac:dyDescent="0.25">
      <c r="A4" s="1" t="str">
        <f>CONCATENATE("MES: ",[12]NOMBRE!B6, " (",[12]NOMBRE!C6,[12]NOMBRE!D6,")")</f>
        <v>MES: NOVIEMBRE (11)</v>
      </c>
    </row>
    <row r="5" spans="1:31" x14ac:dyDescent="0.25">
      <c r="A5" s="1" t="str">
        <f>CONCATENATE("AÑO: ",[12]NOMBRE!B7)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777" t="s">
        <v>6</v>
      </c>
      <c r="C9" s="2719" t="s">
        <v>7</v>
      </c>
      <c r="D9" s="2719" t="s">
        <v>8</v>
      </c>
      <c r="E9" s="2719" t="s">
        <v>9</v>
      </c>
      <c r="F9" s="2730" t="s">
        <v>10</v>
      </c>
      <c r="G9" s="2778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779"/>
      <c r="Z9" s="2725" t="s">
        <v>12</v>
      </c>
      <c r="AA9" s="2725"/>
      <c r="AB9" s="2725"/>
      <c r="AC9" s="2725"/>
      <c r="AD9" s="2725"/>
      <c r="AE9" s="2728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729" t="s">
        <v>13</v>
      </c>
      <c r="H10" s="2222"/>
      <c r="I10" s="2222"/>
      <c r="J10" s="2730"/>
      <c r="K10" s="2729" t="s">
        <v>14</v>
      </c>
      <c r="L10" s="2222"/>
      <c r="M10" s="2222"/>
      <c r="N10" s="2222"/>
      <c r="O10" s="2730"/>
      <c r="P10" s="2729" t="s">
        <v>15</v>
      </c>
      <c r="Q10" s="2222"/>
      <c r="R10" s="2222"/>
      <c r="S10" s="2222"/>
      <c r="T10" s="2730"/>
      <c r="U10" s="2729" t="s">
        <v>16</v>
      </c>
      <c r="V10" s="2222"/>
      <c r="W10" s="2222"/>
      <c r="X10" s="2222"/>
      <c r="Y10" s="2731"/>
      <c r="Z10" s="2222" t="s">
        <v>17</v>
      </c>
      <c r="AA10" s="2222"/>
      <c r="AB10" s="2730"/>
      <c r="AC10" s="2729" t="s">
        <v>18</v>
      </c>
      <c r="AD10" s="2222"/>
      <c r="AE10" s="2730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667" t="s">
        <v>19</v>
      </c>
      <c r="H12" s="1526" t="s">
        <v>20</v>
      </c>
      <c r="I12" s="1526" t="s">
        <v>21</v>
      </c>
      <c r="J12" s="1977" t="s">
        <v>22</v>
      </c>
      <c r="K12" s="1667" t="s">
        <v>19</v>
      </c>
      <c r="L12" s="1526" t="s">
        <v>20</v>
      </c>
      <c r="M12" s="1526" t="s">
        <v>21</v>
      </c>
      <c r="N12" s="1526" t="s">
        <v>22</v>
      </c>
      <c r="O12" s="1977" t="s">
        <v>23</v>
      </c>
      <c r="P12" s="1667" t="s">
        <v>19</v>
      </c>
      <c r="Q12" s="1526" t="s">
        <v>20</v>
      </c>
      <c r="R12" s="1526" t="s">
        <v>21</v>
      </c>
      <c r="S12" s="1526" t="s">
        <v>22</v>
      </c>
      <c r="T12" s="1977" t="s">
        <v>23</v>
      </c>
      <c r="U12" s="1667" t="s">
        <v>19</v>
      </c>
      <c r="V12" s="1526" t="s">
        <v>20</v>
      </c>
      <c r="W12" s="1526" t="s">
        <v>21</v>
      </c>
      <c r="X12" s="1526" t="s">
        <v>22</v>
      </c>
      <c r="Y12" s="1807" t="s">
        <v>23</v>
      </c>
      <c r="Z12" s="1808" t="s">
        <v>19</v>
      </c>
      <c r="AA12" s="1526" t="s">
        <v>24</v>
      </c>
      <c r="AB12" s="1955" t="s">
        <v>25</v>
      </c>
      <c r="AC12" s="1667" t="s">
        <v>19</v>
      </c>
      <c r="AD12" s="1526" t="s">
        <v>24</v>
      </c>
      <c r="AE12" s="1955" t="s">
        <v>25</v>
      </c>
    </row>
    <row r="13" spans="1:31" x14ac:dyDescent="0.25">
      <c r="A13" s="1669" t="s">
        <v>26</v>
      </c>
      <c r="B13" s="1670">
        <f t="shared" ref="B13:AE13" si="0">SUM(B14:B17)</f>
        <v>6</v>
      </c>
      <c r="C13" s="1809">
        <f t="shared" si="0"/>
        <v>6</v>
      </c>
      <c r="D13" s="1534">
        <f t="shared" si="0"/>
        <v>5.81</v>
      </c>
      <c r="E13" s="1534">
        <f t="shared" si="0"/>
        <v>1500</v>
      </c>
      <c r="F13" s="1978">
        <f t="shared" si="0"/>
        <v>1443</v>
      </c>
      <c r="G13" s="1671">
        <f t="shared" si="0"/>
        <v>723</v>
      </c>
      <c r="H13" s="1534">
        <f t="shared" si="0"/>
        <v>723</v>
      </c>
      <c r="I13" s="1534">
        <f t="shared" si="0"/>
        <v>0</v>
      </c>
      <c r="J13" s="1978">
        <f t="shared" si="0"/>
        <v>0</v>
      </c>
      <c r="K13" s="1671">
        <f t="shared" si="0"/>
        <v>727.67000000000007</v>
      </c>
      <c r="L13" s="1534">
        <f t="shared" si="0"/>
        <v>607.48</v>
      </c>
      <c r="M13" s="1534">
        <f t="shared" si="0"/>
        <v>2.68</v>
      </c>
      <c r="N13" s="1534">
        <f t="shared" si="0"/>
        <v>3.76</v>
      </c>
      <c r="O13" s="1978">
        <f t="shared" si="0"/>
        <v>113.75</v>
      </c>
      <c r="P13" s="1671">
        <f t="shared" si="0"/>
        <v>489.23</v>
      </c>
      <c r="Q13" s="1534">
        <f t="shared" si="0"/>
        <v>253.64</v>
      </c>
      <c r="R13" s="1534">
        <f t="shared" si="0"/>
        <v>161.17000000000002</v>
      </c>
      <c r="S13" s="1534">
        <f t="shared" si="0"/>
        <v>5.67</v>
      </c>
      <c r="T13" s="1978">
        <f t="shared" si="0"/>
        <v>68.75</v>
      </c>
      <c r="U13" s="1671">
        <f t="shared" si="0"/>
        <v>185.88</v>
      </c>
      <c r="V13" s="1534">
        <f t="shared" si="0"/>
        <v>131.35</v>
      </c>
      <c r="W13" s="1534">
        <f t="shared" si="0"/>
        <v>7.78</v>
      </c>
      <c r="X13" s="1534">
        <f t="shared" si="0"/>
        <v>0</v>
      </c>
      <c r="Y13" s="1811">
        <f t="shared" si="0"/>
        <v>46.75</v>
      </c>
      <c r="Z13" s="1809">
        <f t="shared" si="0"/>
        <v>61.69</v>
      </c>
      <c r="AA13" s="1534">
        <f>SUM(AA14:AA17)</f>
        <v>46.11</v>
      </c>
      <c r="AB13" s="1956">
        <f t="shared" si="0"/>
        <v>15.58</v>
      </c>
      <c r="AC13" s="1671">
        <f t="shared" si="0"/>
        <v>65.67</v>
      </c>
      <c r="AD13" s="1534">
        <f t="shared" si="0"/>
        <v>60.480000000000004</v>
      </c>
      <c r="AE13" s="1956">
        <f t="shared" si="0"/>
        <v>5.19</v>
      </c>
    </row>
    <row r="14" spans="1:31" x14ac:dyDescent="0.25">
      <c r="A14" s="1957" t="s">
        <v>27</v>
      </c>
      <c r="B14" s="523">
        <v>5</v>
      </c>
      <c r="C14" s="316">
        <v>5</v>
      </c>
      <c r="D14" s="316">
        <v>4.8099999999999996</v>
      </c>
      <c r="E14" s="316">
        <v>780</v>
      </c>
      <c r="F14" s="316">
        <v>723</v>
      </c>
      <c r="G14" s="1958">
        <f>SUM(H14:J14)</f>
        <v>723</v>
      </c>
      <c r="H14" s="315">
        <v>723</v>
      </c>
      <c r="I14" s="316">
        <v>0</v>
      </c>
      <c r="J14" s="316">
        <v>0</v>
      </c>
      <c r="K14" s="247">
        <f>SUM(L14:O14)</f>
        <v>619.98</v>
      </c>
      <c r="L14" s="315">
        <v>519.70000000000005</v>
      </c>
      <c r="M14" s="316">
        <v>0</v>
      </c>
      <c r="N14" s="1979">
        <v>0.28000000000000003</v>
      </c>
      <c r="O14" s="318">
        <v>100</v>
      </c>
      <c r="P14" s="247">
        <f>SUM(Q14:T14)</f>
        <v>295.09000000000003</v>
      </c>
      <c r="Q14" s="315">
        <v>85.47</v>
      </c>
      <c r="R14" s="316">
        <v>155.37</v>
      </c>
      <c r="S14" s="1979">
        <v>4.75</v>
      </c>
      <c r="T14" s="318">
        <v>49.5</v>
      </c>
      <c r="U14" s="247">
        <f>SUM(V14:Y14)</f>
        <v>125.15</v>
      </c>
      <c r="V14" s="315">
        <v>78.62</v>
      </c>
      <c r="W14" s="316">
        <v>7.78</v>
      </c>
      <c r="X14" s="1979">
        <v>0</v>
      </c>
      <c r="Y14" s="319">
        <v>38.75</v>
      </c>
      <c r="Z14" s="248">
        <f>SUM(AA14:AB14)</f>
        <v>47.83</v>
      </c>
      <c r="AA14" s="316">
        <v>38.229999999999997</v>
      </c>
      <c r="AB14" s="26">
        <v>9.6</v>
      </c>
      <c r="AC14" s="247">
        <f>SUM(AD14:AE14)</f>
        <v>11.19</v>
      </c>
      <c r="AD14" s="316">
        <v>10.28</v>
      </c>
      <c r="AE14" s="26">
        <v>0.91</v>
      </c>
    </row>
    <row r="15" spans="1:31" x14ac:dyDescent="0.25">
      <c r="A15" s="1980" t="s">
        <v>28</v>
      </c>
      <c r="B15" s="28">
        <v>1</v>
      </c>
      <c r="C15" s="29">
        <v>1</v>
      </c>
      <c r="D15" s="29">
        <v>1</v>
      </c>
      <c r="E15" s="29">
        <v>720</v>
      </c>
      <c r="F15" s="29">
        <v>720</v>
      </c>
      <c r="G15" s="1981">
        <f>SUM(H15:J15)</f>
        <v>0</v>
      </c>
      <c r="H15" s="31">
        <v>0</v>
      </c>
      <c r="I15" s="29">
        <v>0</v>
      </c>
      <c r="J15" s="31">
        <v>0</v>
      </c>
      <c r="K15" s="1981">
        <f>SUM(L15:O15)</f>
        <v>107.69000000000001</v>
      </c>
      <c r="L15" s="31">
        <v>87.78</v>
      </c>
      <c r="M15" s="31">
        <v>2.68</v>
      </c>
      <c r="N15" s="1982">
        <v>3.48</v>
      </c>
      <c r="O15" s="1983">
        <v>13.75</v>
      </c>
      <c r="P15" s="1981">
        <f>SUM(Q15:T15)</f>
        <v>194.14</v>
      </c>
      <c r="Q15" s="31">
        <v>168.17</v>
      </c>
      <c r="R15" s="29">
        <v>5.8</v>
      </c>
      <c r="S15" s="1982">
        <v>0.92</v>
      </c>
      <c r="T15" s="1983">
        <v>19.25</v>
      </c>
      <c r="U15" s="1981">
        <f>SUM(V15:Y15)</f>
        <v>60.73</v>
      </c>
      <c r="V15" s="31">
        <v>52.73</v>
      </c>
      <c r="W15" s="29">
        <v>0</v>
      </c>
      <c r="X15" s="1982">
        <v>0</v>
      </c>
      <c r="Y15" s="1984">
        <v>8</v>
      </c>
      <c r="Z15" s="1985">
        <f>SUM(AA15:AB15)</f>
        <v>13.86</v>
      </c>
      <c r="AA15" s="29">
        <v>7.88</v>
      </c>
      <c r="AB15" s="33">
        <v>5.98</v>
      </c>
      <c r="AC15" s="1981">
        <f>SUM(AD15:AE15)</f>
        <v>54.480000000000004</v>
      </c>
      <c r="AD15" s="29">
        <v>50.2</v>
      </c>
      <c r="AE15" s="33">
        <v>4.28</v>
      </c>
    </row>
    <row r="16" spans="1:31" x14ac:dyDescent="0.25">
      <c r="A16" s="1986" t="s">
        <v>29</v>
      </c>
      <c r="B16" s="28"/>
      <c r="C16" s="29"/>
      <c r="D16" s="29"/>
      <c r="E16" s="29"/>
      <c r="F16" s="29"/>
      <c r="G16" s="1981">
        <f>SUM(H16:J16)</f>
        <v>0</v>
      </c>
      <c r="H16" s="31"/>
      <c r="I16" s="29"/>
      <c r="J16" s="35"/>
      <c r="K16" s="1981">
        <f>SUM(L16:O16)</f>
        <v>0</v>
      </c>
      <c r="L16" s="31"/>
      <c r="M16" s="35"/>
      <c r="N16" s="1987"/>
      <c r="O16" s="1988"/>
      <c r="P16" s="1981">
        <f>SUM(Q16:T16)</f>
        <v>0</v>
      </c>
      <c r="Q16" s="31"/>
      <c r="R16" s="35"/>
      <c r="S16" s="1987"/>
      <c r="T16" s="1988"/>
      <c r="U16" s="1981">
        <f>SUM(V16:Y16)</f>
        <v>0</v>
      </c>
      <c r="V16" s="31"/>
      <c r="W16" s="35"/>
      <c r="X16" s="1987"/>
      <c r="Y16" s="1989"/>
      <c r="Z16" s="1985">
        <f>SUM(AA16:AB16)</f>
        <v>0</v>
      </c>
      <c r="AA16" s="29"/>
      <c r="AB16" s="33"/>
      <c r="AC16" s="1981">
        <f>SUM(AD16:AE16)</f>
        <v>0</v>
      </c>
      <c r="AD16" s="29"/>
      <c r="AE16" s="33"/>
    </row>
    <row r="17" spans="1:65" x14ac:dyDescent="0.25">
      <c r="A17" s="1824" t="s">
        <v>30</v>
      </c>
      <c r="B17" s="1990"/>
      <c r="C17" s="1991"/>
      <c r="D17" s="37"/>
      <c r="E17" s="37"/>
      <c r="F17" s="38"/>
      <c r="G17" s="39">
        <f>SUM(H17:J17)</f>
        <v>0</v>
      </c>
      <c r="H17" s="40"/>
      <c r="I17" s="41"/>
      <c r="J17" s="1992"/>
      <c r="K17" s="1993">
        <f>SUM(L17:O17)</f>
        <v>0</v>
      </c>
      <c r="L17" s="40"/>
      <c r="M17" s="1994"/>
      <c r="N17" s="1995"/>
      <c r="O17" s="1996"/>
      <c r="P17" s="1993">
        <f>SUM(Q17:T17)</f>
        <v>0</v>
      </c>
      <c r="Q17" s="1994"/>
      <c r="R17" s="1991"/>
      <c r="S17" s="1995"/>
      <c r="T17" s="1996"/>
      <c r="U17" s="1993">
        <f>SUM(V17:Y17)</f>
        <v>0</v>
      </c>
      <c r="V17" s="1994"/>
      <c r="W17" s="1991"/>
      <c r="X17" s="1995"/>
      <c r="Y17" s="1997"/>
      <c r="Z17" s="43">
        <f>SUM(AA17:AB17)</f>
        <v>0</v>
      </c>
      <c r="AA17" s="1991"/>
      <c r="AB17" s="338"/>
      <c r="AC17" s="39">
        <f>SUM(AD17:AE17)</f>
        <v>0</v>
      </c>
      <c r="AD17" s="1991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1998"/>
      <c r="D19" s="1998"/>
      <c r="E19" s="1998"/>
      <c r="F19" s="1998"/>
      <c r="G19" s="46"/>
    </row>
    <row r="20" spans="1:65" ht="32.25" customHeight="1" x14ac:dyDescent="0.25">
      <c r="A20" s="1999" t="s">
        <v>33</v>
      </c>
      <c r="B20" s="2000" t="s">
        <v>34</v>
      </c>
      <c r="C20" s="2001" t="s">
        <v>35</v>
      </c>
      <c r="D20" s="2001" t="s">
        <v>36</v>
      </c>
      <c r="E20" s="2001" t="s">
        <v>37</v>
      </c>
      <c r="F20" s="2002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2003" t="s">
        <v>40</v>
      </c>
      <c r="B22" s="2004">
        <f>SUM(C22:F22)</f>
        <v>386</v>
      </c>
      <c r="C22" s="2005"/>
      <c r="D22" s="2005">
        <v>386</v>
      </c>
      <c r="E22" s="2005"/>
      <c r="F22" s="2006"/>
    </row>
    <row r="23" spans="1:65" ht="15" customHeight="1" x14ac:dyDescent="0.25">
      <c r="A23" s="2003" t="s">
        <v>41</v>
      </c>
      <c r="B23" s="2004">
        <f>SUM(C23:F23)</f>
        <v>386</v>
      </c>
      <c r="C23" s="2005"/>
      <c r="D23" s="2005">
        <v>386</v>
      </c>
      <c r="E23" s="2005"/>
      <c r="F23" s="2006"/>
    </row>
    <row r="24" spans="1:65" ht="15" customHeight="1" x14ac:dyDescent="0.25">
      <c r="A24" s="2003" t="s">
        <v>42</v>
      </c>
      <c r="B24" s="2004">
        <f>SUM(C24:F24)</f>
        <v>386</v>
      </c>
      <c r="C24" s="2005"/>
      <c r="D24" s="2005">
        <v>386</v>
      </c>
      <c r="E24" s="2005"/>
      <c r="F24" s="2006"/>
    </row>
    <row r="25" spans="1:65" ht="15" customHeight="1" x14ac:dyDescent="0.25">
      <c r="A25" s="60" t="s">
        <v>43</v>
      </c>
      <c r="B25" s="1842">
        <f>SUM(C25:F25)</f>
        <v>386</v>
      </c>
      <c r="C25" s="62"/>
      <c r="D25" s="62">
        <v>386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1970"/>
      <c r="D28" s="1970"/>
      <c r="E28" s="1970"/>
      <c r="F28" s="1970"/>
      <c r="G28" s="1970"/>
      <c r="H28" s="1970"/>
      <c r="I28" s="2007"/>
      <c r="J28" s="2007"/>
      <c r="K28" s="2008"/>
      <c r="L28" s="2008"/>
    </row>
    <row r="29" spans="1:65" x14ac:dyDescent="0.25">
      <c r="A29" s="2227" t="s">
        <v>33</v>
      </c>
      <c r="B29" s="2780"/>
      <c r="C29" s="2781" t="s">
        <v>34</v>
      </c>
      <c r="D29" s="2618" t="s">
        <v>47</v>
      </c>
      <c r="E29" s="2782"/>
      <c r="F29" s="2782"/>
      <c r="G29" s="2696"/>
      <c r="H29" s="2674" t="s">
        <v>48</v>
      </c>
      <c r="I29" s="2783"/>
      <c r="J29" s="2783"/>
      <c r="K29" s="2783"/>
      <c r="L29" s="2783"/>
      <c r="M29" s="2784"/>
      <c r="N29" s="2624" t="s">
        <v>49</v>
      </c>
      <c r="O29" s="2785"/>
    </row>
    <row r="30" spans="1:65" ht="21" x14ac:dyDescent="0.25">
      <c r="A30" s="2229"/>
      <c r="B30" s="2230"/>
      <c r="C30" s="2232"/>
      <c r="D30" s="1593" t="s">
        <v>50</v>
      </c>
      <c r="E30" s="1404" t="s">
        <v>51</v>
      </c>
      <c r="F30" s="1404" t="s">
        <v>52</v>
      </c>
      <c r="G30" s="1846" t="s">
        <v>53</v>
      </c>
      <c r="H30" s="2011" t="s">
        <v>54</v>
      </c>
      <c r="I30" s="1621" t="s">
        <v>55</v>
      </c>
      <c r="J30" s="1621" t="s">
        <v>56</v>
      </c>
      <c r="K30" s="1621" t="s">
        <v>57</v>
      </c>
      <c r="L30" s="1621" t="s">
        <v>58</v>
      </c>
      <c r="M30" s="1621" t="s">
        <v>59</v>
      </c>
      <c r="N30" s="1848" t="s">
        <v>60</v>
      </c>
      <c r="O30" s="1848" t="s">
        <v>61</v>
      </c>
    </row>
    <row r="31" spans="1:65" ht="15" customHeight="1" x14ac:dyDescent="0.25">
      <c r="A31" s="2217" t="s">
        <v>40</v>
      </c>
      <c r="B31" s="2218"/>
      <c r="C31" s="2012">
        <f>SUM(D31:G31)</f>
        <v>96</v>
      </c>
      <c r="D31" s="1912">
        <v>0</v>
      </c>
      <c r="E31" s="1962">
        <v>0</v>
      </c>
      <c r="F31" s="1962">
        <v>23</v>
      </c>
      <c r="G31" s="1963">
        <v>73</v>
      </c>
      <c r="H31" s="1971">
        <v>1</v>
      </c>
      <c r="I31" s="1964">
        <v>42</v>
      </c>
      <c r="J31" s="1964">
        <v>33</v>
      </c>
      <c r="K31" s="1964">
        <v>18</v>
      </c>
      <c r="L31" s="1964">
        <v>0</v>
      </c>
      <c r="M31" s="1964">
        <v>2</v>
      </c>
      <c r="N31" s="1964">
        <v>48</v>
      </c>
      <c r="O31" s="1964">
        <v>48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786" t="s">
        <v>41</v>
      </c>
      <c r="B32" s="2787"/>
      <c r="C32" s="2012">
        <f t="shared" ref="C32:C37" si="2">SUM(D32:G32)</f>
        <v>121</v>
      </c>
      <c r="D32" s="2013">
        <v>0</v>
      </c>
      <c r="E32" s="2014">
        <v>0</v>
      </c>
      <c r="F32" s="2014">
        <v>29</v>
      </c>
      <c r="G32" s="2015">
        <v>92</v>
      </c>
      <c r="H32" s="2016"/>
      <c r="I32" s="1965"/>
      <c r="J32" s="1965"/>
      <c r="K32" s="1965"/>
      <c r="L32" s="1965"/>
      <c r="M32" s="1965"/>
      <c r="N32" s="1964">
        <v>63</v>
      </c>
      <c r="O32" s="1964">
        <v>58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786" t="s">
        <v>42</v>
      </c>
      <c r="B33" s="2787"/>
      <c r="C33" s="2012">
        <f t="shared" si="2"/>
        <v>837</v>
      </c>
      <c r="D33" s="2013">
        <v>0</v>
      </c>
      <c r="E33" s="2014">
        <v>0</v>
      </c>
      <c r="F33" s="2014">
        <v>165</v>
      </c>
      <c r="G33" s="2015">
        <v>672</v>
      </c>
      <c r="H33" s="2016"/>
      <c r="I33" s="1965"/>
      <c r="J33" s="1965"/>
      <c r="K33" s="1965"/>
      <c r="L33" s="1965"/>
      <c r="M33" s="1965"/>
      <c r="N33" s="1964">
        <v>396</v>
      </c>
      <c r="O33" s="1964">
        <v>441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742" t="s">
        <v>43</v>
      </c>
      <c r="B34" s="2743"/>
      <c r="C34" s="79">
        <f t="shared" si="2"/>
        <v>82</v>
      </c>
      <c r="D34" s="2017">
        <v>0</v>
      </c>
      <c r="E34" s="2018">
        <v>0</v>
      </c>
      <c r="F34" s="2018">
        <v>19</v>
      </c>
      <c r="G34" s="2019">
        <v>63</v>
      </c>
      <c r="H34" s="1858"/>
      <c r="I34" s="1859"/>
      <c r="J34" s="1859"/>
      <c r="K34" s="1859"/>
      <c r="L34" s="1859"/>
      <c r="M34" s="1859"/>
      <c r="N34" s="1860">
        <v>38</v>
      </c>
      <c r="O34" s="1860">
        <v>44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788" t="s">
        <v>62</v>
      </c>
      <c r="B35" s="82" t="s">
        <v>63</v>
      </c>
      <c r="C35" s="250">
        <f t="shared" si="2"/>
        <v>8</v>
      </c>
      <c r="D35" s="1912">
        <v>0</v>
      </c>
      <c r="E35" s="1962">
        <v>0</v>
      </c>
      <c r="F35" s="1962">
        <v>1</v>
      </c>
      <c r="G35" s="1963">
        <v>7</v>
      </c>
      <c r="H35" s="2016"/>
      <c r="I35" s="1965"/>
      <c r="J35" s="1965"/>
      <c r="K35" s="1965"/>
      <c r="L35" s="1965"/>
      <c r="M35" s="1965"/>
      <c r="N35" s="1964">
        <v>2</v>
      </c>
      <c r="O35" s="1964">
        <v>6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854" t="s">
        <v>64</v>
      </c>
      <c r="C36" s="84">
        <f t="shared" si="2"/>
        <v>0</v>
      </c>
      <c r="D36" s="2017">
        <v>0</v>
      </c>
      <c r="E36" s="2018">
        <v>0</v>
      </c>
      <c r="F36" s="2018">
        <v>0</v>
      </c>
      <c r="G36" s="2019">
        <v>0</v>
      </c>
      <c r="H36" s="375"/>
      <c r="I36" s="86"/>
      <c r="J36" s="86"/>
      <c r="K36" s="86"/>
      <c r="L36" s="86"/>
      <c r="M36" s="86"/>
      <c r="N36" s="1860">
        <v>0</v>
      </c>
      <c r="O36" s="1860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285" t="s">
        <v>65</v>
      </c>
      <c r="B37" s="2789"/>
      <c r="C37" s="1639">
        <f t="shared" si="2"/>
        <v>8</v>
      </c>
      <c r="D37" s="89">
        <v>0</v>
      </c>
      <c r="E37" s="90">
        <v>0</v>
      </c>
      <c r="F37" s="90">
        <v>2</v>
      </c>
      <c r="G37" s="91">
        <v>6</v>
      </c>
      <c r="H37" s="375"/>
      <c r="I37" s="86"/>
      <c r="J37" s="86"/>
      <c r="K37" s="86"/>
      <c r="L37" s="86"/>
      <c r="M37" s="86"/>
      <c r="N37" s="1861">
        <v>6</v>
      </c>
      <c r="O37" s="1861">
        <v>2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2020" t="s">
        <v>66</v>
      </c>
      <c r="B38" s="2021"/>
    </row>
    <row r="39" spans="1:65" ht="30" customHeight="1" x14ac:dyDescent="0.25">
      <c r="A39" s="1621" t="s">
        <v>67</v>
      </c>
      <c r="B39" s="1621" t="s">
        <v>68</v>
      </c>
    </row>
    <row r="40" spans="1:65" ht="15" customHeight="1" x14ac:dyDescent="0.25">
      <c r="A40" s="2012" t="s">
        <v>69</v>
      </c>
      <c r="B40" s="1964">
        <v>206</v>
      </c>
    </row>
    <row r="41" spans="1:65" ht="15" customHeight="1" x14ac:dyDescent="0.25">
      <c r="A41" s="2012" t="s">
        <v>70</v>
      </c>
      <c r="B41" s="1964">
        <v>629</v>
      </c>
    </row>
    <row r="42" spans="1:65" ht="15" customHeight="1" x14ac:dyDescent="0.25">
      <c r="A42" s="2012" t="s">
        <v>71</v>
      </c>
      <c r="B42" s="1964">
        <v>936</v>
      </c>
    </row>
    <row r="43" spans="1:65" ht="15" customHeight="1" x14ac:dyDescent="0.25">
      <c r="A43" s="2012" t="s">
        <v>72</v>
      </c>
      <c r="B43" s="1964">
        <v>0</v>
      </c>
    </row>
    <row r="44" spans="1:65" ht="15" customHeight="1" x14ac:dyDescent="0.25">
      <c r="A44" s="2012" t="s">
        <v>73</v>
      </c>
      <c r="B44" s="1964">
        <v>481</v>
      </c>
    </row>
    <row r="45" spans="1:65" ht="15" customHeight="1" x14ac:dyDescent="0.25">
      <c r="A45" s="2012" t="s">
        <v>74</v>
      </c>
      <c r="B45" s="1964">
        <v>0</v>
      </c>
    </row>
    <row r="46" spans="1:65" ht="15" customHeight="1" x14ac:dyDescent="0.25">
      <c r="A46" s="2012" t="s">
        <v>75</v>
      </c>
      <c r="B46" s="1964">
        <v>11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864" t="s">
        <v>77</v>
      </c>
      <c r="B48" s="1860">
        <v>0</v>
      </c>
    </row>
    <row r="49" spans="1:7" s="6" customFormat="1" ht="18" customHeight="1" x14ac:dyDescent="0.2">
      <c r="A49" s="2022" t="s">
        <v>78</v>
      </c>
      <c r="B49" s="64"/>
      <c r="C49" s="5"/>
      <c r="D49" s="2023"/>
      <c r="E49" s="2023"/>
    </row>
    <row r="50" spans="1:7" ht="31.5" x14ac:dyDescent="0.25">
      <c r="A50" s="1621" t="s">
        <v>33</v>
      </c>
      <c r="B50" s="1621" t="s">
        <v>34</v>
      </c>
      <c r="C50" s="1621" t="s">
        <v>79</v>
      </c>
      <c r="D50" s="1621" t="s">
        <v>80</v>
      </c>
      <c r="E50" s="1621" t="s">
        <v>81</v>
      </c>
    </row>
    <row r="51" spans="1:7" x14ac:dyDescent="0.25">
      <c r="A51" s="2012" t="s">
        <v>82</v>
      </c>
      <c r="B51" s="1966">
        <f>SUM(C51:E51)</f>
        <v>900</v>
      </c>
      <c r="C51" s="1967">
        <v>900</v>
      </c>
      <c r="D51" s="1967">
        <v>0</v>
      </c>
      <c r="E51" s="1967">
        <v>0</v>
      </c>
    </row>
    <row r="52" spans="1:7" x14ac:dyDescent="0.25">
      <c r="A52" s="2012" t="s">
        <v>83</v>
      </c>
      <c r="B52" s="1966">
        <f>SUM(C52:E52)</f>
        <v>837</v>
      </c>
      <c r="C52" s="1967">
        <v>837</v>
      </c>
      <c r="D52" s="1967">
        <v>0</v>
      </c>
      <c r="E52" s="1967">
        <v>0</v>
      </c>
    </row>
    <row r="53" spans="1:7" x14ac:dyDescent="0.25">
      <c r="A53" s="1864" t="s">
        <v>84</v>
      </c>
      <c r="B53" s="1865">
        <f>SUM(C53:E53)</f>
        <v>63</v>
      </c>
      <c r="C53" s="1866">
        <v>63</v>
      </c>
      <c r="D53" s="1866">
        <v>0</v>
      </c>
      <c r="E53" s="1866">
        <v>0</v>
      </c>
    </row>
    <row r="54" spans="1:7" ht="18" customHeight="1" x14ac:dyDescent="0.25">
      <c r="A54" s="2024" t="s">
        <v>85</v>
      </c>
      <c r="B54" s="101"/>
    </row>
    <row r="55" spans="1:7" s="6" customFormat="1" ht="18" customHeight="1" x14ac:dyDescent="0.2">
      <c r="A55" s="2024" t="s">
        <v>86</v>
      </c>
      <c r="B55" s="102"/>
      <c r="C55" s="103"/>
      <c r="D55" s="103"/>
      <c r="E55" s="2025"/>
      <c r="F55" s="2025"/>
    </row>
    <row r="56" spans="1:7" ht="31.5" x14ac:dyDescent="0.25">
      <c r="A56" s="1602" t="s">
        <v>87</v>
      </c>
      <c r="B56" s="1602" t="s">
        <v>34</v>
      </c>
      <c r="C56" s="1593" t="s">
        <v>88</v>
      </c>
      <c r="D56" s="2026" t="s">
        <v>89</v>
      </c>
      <c r="E56" s="1846" t="s">
        <v>90</v>
      </c>
      <c r="F56" s="2027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2028"/>
    </row>
    <row r="58" spans="1:7" x14ac:dyDescent="0.25">
      <c r="A58" s="2029" t="s">
        <v>92</v>
      </c>
      <c r="B58" s="2030">
        <f>SUM(C58:E58)</f>
        <v>0</v>
      </c>
      <c r="C58" s="2031"/>
      <c r="D58" s="2032"/>
      <c r="E58" s="2033"/>
      <c r="F58" s="2028"/>
    </row>
    <row r="59" spans="1:7" x14ac:dyDescent="0.25">
      <c r="A59" s="111" t="s">
        <v>93</v>
      </c>
      <c r="B59" s="112">
        <f>SUM(C59:E59)</f>
        <v>0</v>
      </c>
      <c r="C59" s="2034"/>
      <c r="D59" s="1874"/>
      <c r="E59" s="2035"/>
      <c r="F59" s="1876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684" t="s">
        <v>95</v>
      </c>
      <c r="B61" s="2685" t="s">
        <v>96</v>
      </c>
      <c r="C61" s="2685"/>
      <c r="D61" s="2686"/>
      <c r="E61" s="2790" t="s">
        <v>97</v>
      </c>
      <c r="F61" s="2681" t="s">
        <v>98</v>
      </c>
      <c r="G61" s="2681" t="s">
        <v>99</v>
      </c>
    </row>
    <row r="62" spans="1:7" ht="29.25" customHeight="1" x14ac:dyDescent="0.25">
      <c r="A62" s="2684"/>
      <c r="B62" s="114" t="s">
        <v>100</v>
      </c>
      <c r="C62" s="115" t="s">
        <v>60</v>
      </c>
      <c r="D62" s="116" t="s">
        <v>61</v>
      </c>
      <c r="E62" s="2252"/>
      <c r="F62" s="2681"/>
      <c r="G62" s="2681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2036" t="s">
        <v>102</v>
      </c>
      <c r="B64" s="2037">
        <f t="shared" ref="B64:B68" si="6">SUM(C64:D64)</f>
        <v>0</v>
      </c>
      <c r="C64" s="2038"/>
      <c r="D64" s="2039"/>
      <c r="E64" s="2040"/>
      <c r="F64" s="2041"/>
      <c r="G64" s="2042"/>
    </row>
    <row r="65" spans="1:46" x14ac:dyDescent="0.25">
      <c r="A65" s="2036" t="s">
        <v>103</v>
      </c>
      <c r="B65" s="2037">
        <f>SUM(C65:D65)</f>
        <v>0</v>
      </c>
      <c r="C65" s="2038"/>
      <c r="D65" s="2039"/>
      <c r="E65" s="2040"/>
      <c r="F65" s="2041"/>
      <c r="G65" s="2042"/>
    </row>
    <row r="66" spans="1:46" x14ac:dyDescent="0.25">
      <c r="A66" s="2036" t="s">
        <v>104</v>
      </c>
      <c r="B66" s="2037">
        <f t="shared" si="6"/>
        <v>0</v>
      </c>
      <c r="C66" s="2038"/>
      <c r="D66" s="2039"/>
      <c r="E66" s="2040"/>
      <c r="F66" s="2041"/>
      <c r="G66" s="2042"/>
    </row>
    <row r="67" spans="1:46" x14ac:dyDescent="0.25">
      <c r="A67" s="2036" t="s">
        <v>105</v>
      </c>
      <c r="B67" s="2037">
        <f t="shared" si="6"/>
        <v>0</v>
      </c>
      <c r="C67" s="2038"/>
      <c r="D67" s="2039"/>
      <c r="E67" s="2040"/>
      <c r="F67" s="2041"/>
      <c r="G67" s="2042"/>
    </row>
    <row r="68" spans="1:46" x14ac:dyDescent="0.25">
      <c r="A68" s="2043" t="s">
        <v>106</v>
      </c>
      <c r="B68" s="1885">
        <f t="shared" si="6"/>
        <v>0</v>
      </c>
      <c r="C68" s="2044"/>
      <c r="D68" s="1887"/>
      <c r="E68" s="1780"/>
      <c r="F68" s="1888"/>
      <c r="G68" s="1889"/>
    </row>
    <row r="69" spans="1:46" x14ac:dyDescent="0.25">
      <c r="A69" s="2045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2046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969" t="s">
        <v>113</v>
      </c>
      <c r="B72" s="260"/>
      <c r="C72" s="265"/>
      <c r="D72" s="266"/>
      <c r="E72" s="266"/>
      <c r="F72" s="266"/>
      <c r="G72" s="267"/>
      <c r="H72" s="1968"/>
      <c r="I72" s="268"/>
      <c r="AT72" s="6"/>
    </row>
    <row r="73" spans="1:46" x14ac:dyDescent="0.25">
      <c r="A73" s="2036" t="s">
        <v>114</v>
      </c>
      <c r="B73" s="2038"/>
      <c r="C73" s="2047"/>
      <c r="D73" s="2048"/>
      <c r="E73" s="2048"/>
      <c r="F73" s="2048"/>
      <c r="G73" s="2049"/>
      <c r="H73" s="1968"/>
      <c r="I73" s="2050"/>
    </row>
    <row r="74" spans="1:46" x14ac:dyDescent="0.25">
      <c r="A74" s="2036" t="s">
        <v>115</v>
      </c>
      <c r="B74" s="2038"/>
      <c r="C74" s="2047"/>
      <c r="D74" s="2048"/>
      <c r="E74" s="2048"/>
      <c r="F74" s="2048"/>
      <c r="G74" s="2049"/>
      <c r="H74" s="1968"/>
      <c r="I74" s="2050"/>
    </row>
    <row r="75" spans="1:46" x14ac:dyDescent="0.25">
      <c r="A75" s="2036" t="s">
        <v>116</v>
      </c>
      <c r="B75" s="2038"/>
      <c r="C75" s="2047"/>
      <c r="D75" s="2048"/>
      <c r="E75" s="2048"/>
      <c r="F75" s="2048"/>
      <c r="G75" s="2049"/>
      <c r="H75" s="1968"/>
      <c r="I75" s="2050"/>
    </row>
    <row r="76" spans="1:46" x14ac:dyDescent="0.25">
      <c r="A76" s="2043" t="s">
        <v>117</v>
      </c>
      <c r="B76" s="2044"/>
      <c r="C76" s="1896"/>
      <c r="D76" s="2051"/>
      <c r="E76" s="2051"/>
      <c r="F76" s="2051"/>
      <c r="G76" s="1898"/>
      <c r="H76" s="1876"/>
      <c r="I76" s="2052"/>
    </row>
    <row r="77" spans="1:46" s="6" customFormat="1" ht="18" customHeight="1" x14ac:dyDescent="0.2">
      <c r="A77" s="2750" t="s">
        <v>118</v>
      </c>
      <c r="B77" s="2751"/>
      <c r="C77" s="2751"/>
      <c r="D77" s="2256"/>
      <c r="E77" s="2791"/>
      <c r="F77" s="2053"/>
      <c r="G77" s="2053"/>
      <c r="H77" s="2053"/>
      <c r="I77" s="2053"/>
    </row>
    <row r="78" spans="1:46" s="6" customFormat="1" ht="18" customHeight="1" x14ac:dyDescent="0.2">
      <c r="A78" s="2227" t="s">
        <v>119</v>
      </c>
      <c r="B78" s="2682" t="s">
        <v>120</v>
      </c>
      <c r="C78" s="2227" t="s">
        <v>34</v>
      </c>
      <c r="D78" s="2683" t="s">
        <v>47</v>
      </c>
      <c r="E78" s="2683"/>
      <c r="F78" s="2683"/>
      <c r="G78" s="2683"/>
      <c r="H78" s="2683"/>
      <c r="I78" s="2683"/>
    </row>
    <row r="79" spans="1:46" ht="24.75" customHeight="1" x14ac:dyDescent="0.25">
      <c r="A79" s="2229"/>
      <c r="B79" s="2682"/>
      <c r="C79" s="2229"/>
      <c r="D79" s="1622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2054" t="s">
        <v>51</v>
      </c>
    </row>
    <row r="80" spans="1:46" x14ac:dyDescent="0.25">
      <c r="A80" s="2792" t="s">
        <v>126</v>
      </c>
      <c r="B80" s="2793"/>
      <c r="C80" s="1623">
        <f>SUM(D80:I80)</f>
        <v>142</v>
      </c>
      <c r="D80" s="1624">
        <v>14</v>
      </c>
      <c r="E80" s="1453">
        <v>14</v>
      </c>
      <c r="F80" s="1453">
        <v>28</v>
      </c>
      <c r="G80" s="1453">
        <v>29</v>
      </c>
      <c r="H80" s="1453">
        <v>33</v>
      </c>
      <c r="I80" s="2055">
        <v>24</v>
      </c>
    </row>
    <row r="81" spans="1:55" ht="24.95" customHeight="1" x14ac:dyDescent="0.25">
      <c r="A81" s="2762" t="s">
        <v>127</v>
      </c>
      <c r="B81" s="269" t="s">
        <v>128</v>
      </c>
      <c r="C81" s="270">
        <f>SUM(D81:I81)</f>
        <v>17</v>
      </c>
      <c r="D81" s="1912">
        <v>10</v>
      </c>
      <c r="E81" s="1962">
        <v>7</v>
      </c>
      <c r="F81" s="1962"/>
      <c r="G81" s="1962"/>
      <c r="H81" s="1962"/>
      <c r="I81" s="1971"/>
    </row>
    <row r="82" spans="1:55" ht="24.95" customHeight="1" x14ac:dyDescent="0.25">
      <c r="A82" s="2266"/>
      <c r="B82" s="147" t="s">
        <v>129</v>
      </c>
      <c r="C82" s="148">
        <f>SUM(D82:I82)</f>
        <v>29</v>
      </c>
      <c r="D82" s="149">
        <v>14</v>
      </c>
      <c r="E82" s="150">
        <v>15</v>
      </c>
      <c r="F82" s="150"/>
      <c r="G82" s="150"/>
      <c r="H82" s="150"/>
      <c r="I82" s="151"/>
    </row>
    <row r="83" spans="1:55" ht="24.95" customHeight="1" x14ac:dyDescent="0.25">
      <c r="A83" s="2762" t="s">
        <v>130</v>
      </c>
      <c r="B83" s="269" t="s">
        <v>128</v>
      </c>
      <c r="C83" s="270">
        <f>SUM(D83:I83)</f>
        <v>100</v>
      </c>
      <c r="D83" s="271">
        <v>71</v>
      </c>
      <c r="E83" s="272">
        <v>29</v>
      </c>
      <c r="F83" s="272"/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193</v>
      </c>
      <c r="D84" s="2056">
        <v>92</v>
      </c>
      <c r="E84" s="2057">
        <v>101</v>
      </c>
      <c r="F84" s="2057"/>
      <c r="G84" s="2057"/>
      <c r="H84" s="2057"/>
      <c r="I84" s="1905"/>
    </row>
    <row r="85" spans="1:55" s="6" customFormat="1" ht="18" customHeight="1" x14ac:dyDescent="0.2">
      <c r="A85" s="2058" t="s">
        <v>131</v>
      </c>
      <c r="B85" s="2059"/>
      <c r="C85" s="2059"/>
      <c r="D85" s="2060"/>
      <c r="E85" s="2060"/>
      <c r="F85" s="2060"/>
      <c r="G85" s="2060"/>
      <c r="H85" s="2061"/>
      <c r="I85" s="2061"/>
    </row>
    <row r="86" spans="1:55" ht="15" customHeight="1" x14ac:dyDescent="0.25">
      <c r="A86" s="2734" t="s">
        <v>132</v>
      </c>
      <c r="B86" s="2746" t="s">
        <v>133</v>
      </c>
      <c r="C86" s="2734"/>
      <c r="D86" s="2746" t="s">
        <v>134</v>
      </c>
      <c r="E86" s="2734"/>
      <c r="F86" s="2794" t="s">
        <v>135</v>
      </c>
      <c r="G86" s="2736"/>
      <c r="H86" s="2736"/>
      <c r="I86" s="2795"/>
      <c r="J86" s="2794" t="s">
        <v>136</v>
      </c>
      <c r="K86" s="2736"/>
      <c r="L86" s="2736"/>
      <c r="M86" s="2795"/>
      <c r="N86" s="2794" t="s">
        <v>137</v>
      </c>
      <c r="O86" s="2736"/>
      <c r="P86" s="2736"/>
      <c r="Q86" s="2795"/>
    </row>
    <row r="87" spans="1:55" ht="15" customHeight="1" x14ac:dyDescent="0.25">
      <c r="A87" s="2267"/>
      <c r="B87" s="2250"/>
      <c r="C87" s="2230"/>
      <c r="D87" s="2250"/>
      <c r="E87" s="2230"/>
      <c r="F87" s="2794" t="s">
        <v>138</v>
      </c>
      <c r="G87" s="2795"/>
      <c r="H87" s="2794" t="s">
        <v>139</v>
      </c>
      <c r="I87" s="2795"/>
      <c r="J87" s="2794" t="s">
        <v>138</v>
      </c>
      <c r="K87" s="2795"/>
      <c r="L87" s="2794" t="s">
        <v>139</v>
      </c>
      <c r="M87" s="2795"/>
      <c r="N87" s="2794" t="s">
        <v>138</v>
      </c>
      <c r="O87" s="2795"/>
      <c r="P87" s="2794" t="s">
        <v>139</v>
      </c>
      <c r="Q87" s="2795"/>
    </row>
    <row r="88" spans="1:55" ht="27.75" customHeight="1" x14ac:dyDescent="0.25">
      <c r="A88" s="2230"/>
      <c r="B88" s="1593" t="s">
        <v>50</v>
      </c>
      <c r="C88" s="1961" t="s">
        <v>140</v>
      </c>
      <c r="D88" s="1593" t="s">
        <v>50</v>
      </c>
      <c r="E88" s="1961" t="s">
        <v>140</v>
      </c>
      <c r="F88" s="1593" t="s">
        <v>50</v>
      </c>
      <c r="G88" s="1961" t="s">
        <v>140</v>
      </c>
      <c r="H88" s="1593" t="s">
        <v>50</v>
      </c>
      <c r="I88" s="1911" t="s">
        <v>140</v>
      </c>
      <c r="J88" s="1593" t="s">
        <v>50</v>
      </c>
      <c r="K88" s="1961" t="s">
        <v>140</v>
      </c>
      <c r="L88" s="1593" t="s">
        <v>50</v>
      </c>
      <c r="M88" s="1911" t="s">
        <v>140</v>
      </c>
      <c r="N88" s="1593" t="s">
        <v>50</v>
      </c>
      <c r="O88" s="1961" t="s">
        <v>140</v>
      </c>
      <c r="P88" s="1593" t="s">
        <v>50</v>
      </c>
      <c r="Q88" s="1911" t="s">
        <v>140</v>
      </c>
    </row>
    <row r="89" spans="1:55" x14ac:dyDescent="0.25">
      <c r="A89" s="274" t="s">
        <v>141</v>
      </c>
      <c r="B89" s="1912">
        <v>1</v>
      </c>
      <c r="C89" s="1971">
        <v>2</v>
      </c>
      <c r="D89" s="1912">
        <v>51</v>
      </c>
      <c r="E89" s="1971">
        <v>161</v>
      </c>
      <c r="F89" s="1914">
        <v>44</v>
      </c>
      <c r="G89" s="1968">
        <v>96</v>
      </c>
      <c r="H89" s="1914">
        <v>2</v>
      </c>
      <c r="I89" s="1968">
        <v>4</v>
      </c>
      <c r="J89" s="1914">
        <v>9</v>
      </c>
      <c r="K89" s="1968">
        <v>46</v>
      </c>
      <c r="L89" s="1914"/>
      <c r="M89" s="1968">
        <v>1</v>
      </c>
      <c r="N89" s="1914"/>
      <c r="O89" s="1968">
        <v>29</v>
      </c>
      <c r="P89" s="1914"/>
      <c r="Q89" s="1968">
        <v>5</v>
      </c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757" t="s">
        <v>142</v>
      </c>
      <c r="B90" s="1758"/>
      <c r="C90" s="1759"/>
      <c r="D90" s="1758"/>
      <c r="E90" s="1759"/>
      <c r="F90" s="1760"/>
      <c r="G90" s="1761"/>
      <c r="H90" s="1760"/>
      <c r="I90" s="1761"/>
      <c r="J90" s="1760"/>
      <c r="K90" s="1761"/>
      <c r="L90" s="1760"/>
      <c r="M90" s="1761"/>
      <c r="N90" s="1760"/>
      <c r="O90" s="1761"/>
      <c r="P90" s="1760"/>
      <c r="Q90" s="1761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757" t="s">
        <v>143</v>
      </c>
      <c r="B91" s="1758"/>
      <c r="C91" s="1759"/>
      <c r="D91" s="1758"/>
      <c r="E91" s="1759">
        <v>3</v>
      </c>
      <c r="F91" s="1760"/>
      <c r="G91" s="1761">
        <v>3</v>
      </c>
      <c r="H91" s="1760"/>
      <c r="I91" s="1761"/>
      <c r="J91" s="1760"/>
      <c r="K91" s="1761"/>
      <c r="L91" s="1760"/>
      <c r="M91" s="1761"/>
      <c r="N91" s="1760"/>
      <c r="O91" s="1761"/>
      <c r="P91" s="1760"/>
      <c r="Q91" s="1761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757" t="s">
        <v>144</v>
      </c>
      <c r="B92" s="1758"/>
      <c r="C92" s="1759"/>
      <c r="D92" s="1758"/>
      <c r="E92" s="1759"/>
      <c r="F92" s="1760"/>
      <c r="G92" s="1761"/>
      <c r="H92" s="1760"/>
      <c r="I92" s="1761"/>
      <c r="J92" s="1760"/>
      <c r="K92" s="1761"/>
      <c r="L92" s="1760"/>
      <c r="M92" s="1761"/>
      <c r="N92" s="1760"/>
      <c r="O92" s="1761"/>
      <c r="P92" s="1760"/>
      <c r="Q92" s="1761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757" t="s">
        <v>145</v>
      </c>
      <c r="B93" s="1758">
        <v>1</v>
      </c>
      <c r="C93" s="1759">
        <v>2</v>
      </c>
      <c r="D93" s="1758">
        <v>15</v>
      </c>
      <c r="E93" s="1759">
        <v>90</v>
      </c>
      <c r="F93" s="1760">
        <v>16</v>
      </c>
      <c r="G93" s="1761">
        <v>63</v>
      </c>
      <c r="H93" s="1760">
        <v>1</v>
      </c>
      <c r="I93" s="1761">
        <v>4</v>
      </c>
      <c r="J93" s="1760"/>
      <c r="K93" s="1761">
        <v>31</v>
      </c>
      <c r="L93" s="1760"/>
      <c r="M93" s="1761">
        <v>1</v>
      </c>
      <c r="N93" s="1760"/>
      <c r="O93" s="1761">
        <v>5</v>
      </c>
      <c r="P93" s="1760"/>
      <c r="Q93" s="1761">
        <v>4</v>
      </c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757" t="s">
        <v>146</v>
      </c>
      <c r="B94" s="1758"/>
      <c r="C94" s="1759"/>
      <c r="D94" s="1758"/>
      <c r="E94" s="1759"/>
      <c r="F94" s="1760"/>
      <c r="G94" s="1761"/>
      <c r="H94" s="1760"/>
      <c r="I94" s="1761"/>
      <c r="J94" s="1760"/>
      <c r="K94" s="1761"/>
      <c r="L94" s="1760"/>
      <c r="M94" s="1761"/>
      <c r="N94" s="1760"/>
      <c r="O94" s="1761"/>
      <c r="P94" s="1760"/>
      <c r="Q94" s="1761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757" t="s">
        <v>147</v>
      </c>
      <c r="B95" s="1758"/>
      <c r="C95" s="1759"/>
      <c r="D95" s="1758">
        <v>30</v>
      </c>
      <c r="E95" s="1759">
        <v>25</v>
      </c>
      <c r="F95" s="1760">
        <v>9</v>
      </c>
      <c r="G95" s="1761">
        <v>3</v>
      </c>
      <c r="H95" s="1760"/>
      <c r="I95" s="1761"/>
      <c r="J95" s="1760">
        <v>19</v>
      </c>
      <c r="K95" s="1761">
        <v>12</v>
      </c>
      <c r="L95" s="1760"/>
      <c r="M95" s="1761"/>
      <c r="N95" s="1760">
        <v>3</v>
      </c>
      <c r="O95" s="1761">
        <v>13</v>
      </c>
      <c r="P95" s="1760">
        <v>1</v>
      </c>
      <c r="Q95" s="1761">
        <v>3</v>
      </c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757" t="s">
        <v>148</v>
      </c>
      <c r="B96" s="1758"/>
      <c r="C96" s="1759"/>
      <c r="D96" s="1758"/>
      <c r="E96" s="1759">
        <v>175</v>
      </c>
      <c r="F96" s="1760"/>
      <c r="G96" s="1761">
        <v>58</v>
      </c>
      <c r="H96" s="1760"/>
      <c r="I96" s="1761">
        <v>5</v>
      </c>
      <c r="J96" s="1760"/>
      <c r="K96" s="1761">
        <v>12</v>
      </c>
      <c r="L96" s="1760"/>
      <c r="M96" s="1761"/>
      <c r="N96" s="1760"/>
      <c r="O96" s="1761">
        <v>110</v>
      </c>
      <c r="P96" s="1760"/>
      <c r="Q96" s="1761"/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757" t="s">
        <v>149</v>
      </c>
      <c r="B97" s="1758"/>
      <c r="C97" s="1759"/>
      <c r="D97" s="1758"/>
      <c r="E97" s="1759">
        <v>101</v>
      </c>
      <c r="F97" s="1760"/>
      <c r="G97" s="1761">
        <v>49</v>
      </c>
      <c r="H97" s="1760"/>
      <c r="I97" s="1761">
        <v>4</v>
      </c>
      <c r="J97" s="1760"/>
      <c r="K97" s="1761">
        <v>54</v>
      </c>
      <c r="L97" s="1760"/>
      <c r="M97" s="1761"/>
      <c r="N97" s="1760"/>
      <c r="O97" s="1761">
        <v>2</v>
      </c>
      <c r="P97" s="1760"/>
      <c r="Q97" s="1761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757" t="s">
        <v>150</v>
      </c>
      <c r="B98" s="1758"/>
      <c r="C98" s="1759"/>
      <c r="D98" s="1758"/>
      <c r="E98" s="1759"/>
      <c r="F98" s="1760"/>
      <c r="G98" s="1761"/>
      <c r="H98" s="1760"/>
      <c r="I98" s="1761"/>
      <c r="J98" s="1760"/>
      <c r="K98" s="1761"/>
      <c r="L98" s="1760"/>
      <c r="M98" s="1761"/>
      <c r="N98" s="1760"/>
      <c r="O98" s="1761"/>
      <c r="P98" s="1760"/>
      <c r="Q98" s="1761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757" t="s">
        <v>151</v>
      </c>
      <c r="B99" s="1758"/>
      <c r="C99" s="1759">
        <v>1</v>
      </c>
      <c r="D99" s="1758"/>
      <c r="E99" s="1759">
        <v>10</v>
      </c>
      <c r="F99" s="1760"/>
      <c r="G99" s="1761">
        <v>9</v>
      </c>
      <c r="H99" s="1760"/>
      <c r="I99" s="1761">
        <v>2</v>
      </c>
      <c r="J99" s="1760"/>
      <c r="K99" s="1761"/>
      <c r="L99" s="1760"/>
      <c r="M99" s="1761"/>
      <c r="N99" s="1760"/>
      <c r="O99" s="1761">
        <v>3</v>
      </c>
      <c r="P99" s="1760"/>
      <c r="Q99" s="1761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757" t="s">
        <v>152</v>
      </c>
      <c r="B100" s="1758"/>
      <c r="C100" s="1759">
        <v>5</v>
      </c>
      <c r="D100" s="1758"/>
      <c r="E100" s="1759">
        <v>18</v>
      </c>
      <c r="F100" s="1760"/>
      <c r="G100" s="1761">
        <v>15</v>
      </c>
      <c r="H100" s="1760"/>
      <c r="I100" s="1761"/>
      <c r="J100" s="1760"/>
      <c r="K100" s="1761"/>
      <c r="L100" s="1760"/>
      <c r="M100" s="1761"/>
      <c r="N100" s="1760"/>
      <c r="O100" s="1761">
        <v>3</v>
      </c>
      <c r="P100" s="1760"/>
      <c r="Q100" s="1761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757" t="s">
        <v>153</v>
      </c>
      <c r="B101" s="1758"/>
      <c r="C101" s="1759"/>
      <c r="D101" s="1758"/>
      <c r="E101" s="1759"/>
      <c r="F101" s="1760"/>
      <c r="G101" s="1761"/>
      <c r="H101" s="1760"/>
      <c r="I101" s="1761"/>
      <c r="J101" s="1760"/>
      <c r="K101" s="1761"/>
      <c r="L101" s="1760"/>
      <c r="M101" s="1761"/>
      <c r="N101" s="1760"/>
      <c r="O101" s="1761"/>
      <c r="P101" s="1760"/>
      <c r="Q101" s="1761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31" t="s">
        <v>34</v>
      </c>
      <c r="B102" s="1632">
        <f t="shared" ref="B102:I102" si="11">SUM(B89:B101)</f>
        <v>2</v>
      </c>
      <c r="C102" s="2062">
        <f t="shared" si="11"/>
        <v>10</v>
      </c>
      <c r="D102" s="1632">
        <f t="shared" si="11"/>
        <v>96</v>
      </c>
      <c r="E102" s="2062">
        <f t="shared" si="11"/>
        <v>583</v>
      </c>
      <c r="F102" s="1632">
        <f t="shared" si="11"/>
        <v>69</v>
      </c>
      <c r="G102" s="2062">
        <f t="shared" si="11"/>
        <v>296</v>
      </c>
      <c r="H102" s="1632">
        <f t="shared" si="11"/>
        <v>3</v>
      </c>
      <c r="I102" s="2063">
        <f t="shared" si="11"/>
        <v>19</v>
      </c>
      <c r="J102" s="1632">
        <f>SUM(J89:J101)</f>
        <v>28</v>
      </c>
      <c r="K102" s="2062">
        <f t="shared" ref="K102:M102" si="12">SUM(K89:K101)</f>
        <v>155</v>
      </c>
      <c r="L102" s="1632">
        <f t="shared" si="12"/>
        <v>0</v>
      </c>
      <c r="M102" s="2063">
        <f t="shared" si="12"/>
        <v>2</v>
      </c>
      <c r="N102" s="1632">
        <f>SUM(N89:N101)</f>
        <v>3</v>
      </c>
      <c r="O102" s="2062">
        <f t="shared" ref="O102:Q102" si="13">SUM(O89:O101)</f>
        <v>165</v>
      </c>
      <c r="P102" s="1632">
        <f t="shared" si="13"/>
        <v>1</v>
      </c>
      <c r="Q102" s="2063">
        <f t="shared" si="13"/>
        <v>12</v>
      </c>
    </row>
    <row r="103" spans="1:55" s="6" customFormat="1" ht="18" customHeight="1" x14ac:dyDescent="0.2">
      <c r="A103" s="2764" t="s">
        <v>154</v>
      </c>
      <c r="B103" s="2764"/>
      <c r="C103" s="2764"/>
      <c r="D103" s="2764"/>
      <c r="E103" s="2764"/>
      <c r="F103" s="2764"/>
      <c r="G103" s="2764"/>
    </row>
    <row r="104" spans="1:55" x14ac:dyDescent="0.25">
      <c r="A104" s="2765" t="s">
        <v>155</v>
      </c>
      <c r="B104" s="2794" t="s">
        <v>156</v>
      </c>
      <c r="C104" s="2736"/>
      <c r="D104" s="2736"/>
      <c r="E104" s="2736"/>
      <c r="F104" s="2736"/>
      <c r="G104" s="2795"/>
    </row>
    <row r="105" spans="1:55" x14ac:dyDescent="0.25">
      <c r="A105" s="2271"/>
      <c r="B105" s="1602" t="s">
        <v>157</v>
      </c>
      <c r="C105" s="1593" t="s">
        <v>50</v>
      </c>
      <c r="D105" s="2064" t="s">
        <v>140</v>
      </c>
      <c r="E105" s="2026" t="s">
        <v>20</v>
      </c>
      <c r="F105" s="1911" t="s">
        <v>21</v>
      </c>
      <c r="G105" s="1911" t="s">
        <v>22</v>
      </c>
    </row>
    <row r="106" spans="1:55" x14ac:dyDescent="0.25">
      <c r="A106" s="274" t="s">
        <v>158</v>
      </c>
      <c r="B106" s="250">
        <f t="shared" ref="B106:B113" si="14">SUM(C106+D106)</f>
        <v>10</v>
      </c>
      <c r="C106" s="1914">
        <v>1</v>
      </c>
      <c r="D106" s="1972">
        <v>9</v>
      </c>
      <c r="E106" s="1973">
        <v>9</v>
      </c>
      <c r="F106" s="1919">
        <v>1</v>
      </c>
      <c r="G106" s="1919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2065" t="s">
        <v>159</v>
      </c>
      <c r="B107" s="2066">
        <f t="shared" si="14"/>
        <v>12</v>
      </c>
      <c r="C107" s="1760">
        <v>2</v>
      </c>
      <c r="D107" s="2067">
        <v>10</v>
      </c>
      <c r="E107" s="2068">
        <v>10</v>
      </c>
      <c r="F107" s="2069">
        <v>2</v>
      </c>
      <c r="G107" s="2069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1757" t="s">
        <v>160</v>
      </c>
      <c r="B108" s="2066">
        <f t="shared" si="14"/>
        <v>0</v>
      </c>
      <c r="C108" s="1760"/>
      <c r="D108" s="2067"/>
      <c r="E108" s="2068"/>
      <c r="F108" s="2069"/>
      <c r="G108" s="2069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1757" t="s">
        <v>161</v>
      </c>
      <c r="B109" s="2066">
        <f t="shared" si="14"/>
        <v>1</v>
      </c>
      <c r="C109" s="1760"/>
      <c r="D109" s="2067">
        <v>1</v>
      </c>
      <c r="E109" s="2068">
        <v>1</v>
      </c>
      <c r="F109" s="2069"/>
      <c r="G109" s="2069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1757" t="s">
        <v>162</v>
      </c>
      <c r="B110" s="2066">
        <f t="shared" si="14"/>
        <v>14</v>
      </c>
      <c r="C110" s="1760">
        <v>1</v>
      </c>
      <c r="D110" s="2067">
        <v>13</v>
      </c>
      <c r="E110" s="2068">
        <v>14</v>
      </c>
      <c r="F110" s="2069"/>
      <c r="G110" s="2069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1757" t="s">
        <v>163</v>
      </c>
      <c r="B111" s="2066">
        <f t="shared" si="14"/>
        <v>0</v>
      </c>
      <c r="C111" s="1760"/>
      <c r="D111" s="2067"/>
      <c r="E111" s="2068"/>
      <c r="F111" s="2069"/>
      <c r="G111" s="2069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2065" t="s">
        <v>164</v>
      </c>
      <c r="B112" s="2066">
        <f t="shared" si="14"/>
        <v>0</v>
      </c>
      <c r="C112" s="1760"/>
      <c r="D112" s="2067"/>
      <c r="E112" s="2068"/>
      <c r="F112" s="2069"/>
      <c r="G112" s="2069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1760"/>
      <c r="D113" s="2067"/>
      <c r="E113" s="2068"/>
      <c r="F113" s="2070"/>
      <c r="G113" s="2070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772" t="s">
        <v>34</v>
      </c>
      <c r="B114" s="1639">
        <f t="shared" ref="B114:G114" si="18">SUM(B106:B113)</f>
        <v>37</v>
      </c>
      <c r="C114" s="1640">
        <f t="shared" si="18"/>
        <v>4</v>
      </c>
      <c r="D114" s="2071">
        <f t="shared" si="18"/>
        <v>33</v>
      </c>
      <c r="E114" s="2072">
        <f t="shared" si="18"/>
        <v>34</v>
      </c>
      <c r="F114" s="1926">
        <f t="shared" si="18"/>
        <v>3</v>
      </c>
      <c r="G114" s="192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749" t="s">
        <v>49</v>
      </c>
      <c r="B116" s="2749" t="s">
        <v>167</v>
      </c>
      <c r="C116" s="2796" t="s">
        <v>47</v>
      </c>
      <c r="D116" s="2766"/>
      <c r="E116" s="2797"/>
      <c r="F116" s="2689" t="s">
        <v>168</v>
      </c>
      <c r="G116" s="2798"/>
    </row>
    <row r="117" spans="1:56" ht="21" x14ac:dyDescent="0.25">
      <c r="A117" s="2273"/>
      <c r="B117" s="2273"/>
      <c r="C117" s="1641" t="s">
        <v>169</v>
      </c>
      <c r="D117" s="1483" t="s">
        <v>170</v>
      </c>
      <c r="E117" s="1974" t="s">
        <v>171</v>
      </c>
      <c r="F117" s="1642" t="s">
        <v>172</v>
      </c>
      <c r="G117" s="2073" t="s">
        <v>173</v>
      </c>
    </row>
    <row r="118" spans="1:56" x14ac:dyDescent="0.25">
      <c r="A118" s="275" t="s">
        <v>174</v>
      </c>
      <c r="B118" s="276">
        <f>SUM(C118:E118)</f>
        <v>30</v>
      </c>
      <c r="C118" s="255">
        <v>0</v>
      </c>
      <c r="D118" s="277">
        <v>16</v>
      </c>
      <c r="E118" s="262">
        <v>14</v>
      </c>
      <c r="F118" s="278">
        <v>0</v>
      </c>
      <c r="G118" s="2074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777" t="s">
        <v>175</v>
      </c>
      <c r="B119" s="1778">
        <f>SUM(C119:E119)</f>
        <v>0</v>
      </c>
      <c r="C119" s="2075"/>
      <c r="D119" s="2076"/>
      <c r="E119" s="1780"/>
      <c r="F119" s="2077"/>
      <c r="G119" s="2078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1959" t="s">
        <v>132</v>
      </c>
      <c r="B121" s="1648" t="s">
        <v>6</v>
      </c>
      <c r="C121" s="2079" t="s">
        <v>177</v>
      </c>
      <c r="D121" s="1494" t="s">
        <v>178</v>
      </c>
      <c r="E121" s="1649" t="s">
        <v>179</v>
      </c>
      <c r="F121" s="2079" t="s">
        <v>180</v>
      </c>
      <c r="G121" s="1494" t="s">
        <v>181</v>
      </c>
      <c r="H121" s="1649" t="s">
        <v>182</v>
      </c>
      <c r="I121" s="199"/>
    </row>
    <row r="122" spans="1:56" x14ac:dyDescent="0.25">
      <c r="A122" s="1621" t="s">
        <v>34</v>
      </c>
      <c r="B122" s="1650">
        <f>SUM(B123:B124)</f>
        <v>1</v>
      </c>
      <c r="C122" s="2080">
        <f t="shared" ref="C122:H122" si="19">SUM(C123:C124)</f>
        <v>128</v>
      </c>
      <c r="D122" s="1498">
        <f t="shared" si="19"/>
        <v>0</v>
      </c>
      <c r="E122" s="1651">
        <f t="shared" si="19"/>
        <v>0</v>
      </c>
      <c r="F122" s="2080">
        <f t="shared" si="19"/>
        <v>82.75</v>
      </c>
      <c r="G122" s="1498">
        <f>SUM(G123:G124)</f>
        <v>0</v>
      </c>
      <c r="H122" s="1651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128</v>
      </c>
      <c r="D123" s="282">
        <v>0</v>
      </c>
      <c r="E123" s="283">
        <v>0</v>
      </c>
      <c r="F123" s="281">
        <v>82.75</v>
      </c>
      <c r="G123" s="282">
        <v>0</v>
      </c>
      <c r="H123" s="283">
        <v>0</v>
      </c>
      <c r="I123" s="206"/>
    </row>
    <row r="124" spans="1:56" x14ac:dyDescent="0.25">
      <c r="A124" s="1785" t="s">
        <v>184</v>
      </c>
      <c r="B124" s="1786"/>
      <c r="C124" s="1787"/>
      <c r="D124" s="2081"/>
      <c r="E124" s="2082"/>
      <c r="F124" s="1787"/>
      <c r="G124" s="2081"/>
      <c r="H124" s="2083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1960" t="s">
        <v>132</v>
      </c>
      <c r="B126" s="1655" t="s">
        <v>186</v>
      </c>
      <c r="C126" s="2084" t="s">
        <v>187</v>
      </c>
      <c r="D126" s="1655" t="s">
        <v>188</v>
      </c>
      <c r="E126" s="2084" t="s">
        <v>189</v>
      </c>
      <c r="F126" s="1655" t="s">
        <v>190</v>
      </c>
      <c r="G126" s="2084" t="s">
        <v>191</v>
      </c>
      <c r="H126" s="1655" t="s">
        <v>192</v>
      </c>
      <c r="I126" s="2085" t="s">
        <v>193</v>
      </c>
    </row>
    <row r="127" spans="1:56" x14ac:dyDescent="0.25">
      <c r="A127" s="274" t="s">
        <v>141</v>
      </c>
      <c r="B127" s="1912"/>
      <c r="C127" s="1971"/>
      <c r="D127" s="1914"/>
      <c r="E127" s="1968"/>
      <c r="F127" s="1914"/>
      <c r="G127" s="1968"/>
      <c r="H127" s="1914"/>
      <c r="I127" s="1968"/>
    </row>
    <row r="128" spans="1:56" x14ac:dyDescent="0.25">
      <c r="A128" s="1757" t="s">
        <v>143</v>
      </c>
      <c r="B128" s="1758">
        <v>0</v>
      </c>
      <c r="C128" s="1759">
        <v>44</v>
      </c>
      <c r="D128" s="1760">
        <v>48</v>
      </c>
      <c r="E128" s="1761">
        <v>4</v>
      </c>
      <c r="F128" s="1760">
        <v>0</v>
      </c>
      <c r="G128" s="1761">
        <v>0</v>
      </c>
      <c r="H128" s="1760">
        <v>0</v>
      </c>
      <c r="I128" s="2086">
        <v>0</v>
      </c>
    </row>
    <row r="129" spans="1:10" x14ac:dyDescent="0.25">
      <c r="A129" s="1757" t="s">
        <v>144</v>
      </c>
      <c r="B129" s="1758"/>
      <c r="C129" s="1759"/>
      <c r="D129" s="1760"/>
      <c r="E129" s="1761"/>
      <c r="F129" s="1760"/>
      <c r="G129" s="1761"/>
      <c r="H129" s="1760"/>
      <c r="I129" s="1968"/>
    </row>
    <row r="130" spans="1:10" x14ac:dyDescent="0.25">
      <c r="A130" s="1757" t="s">
        <v>194</v>
      </c>
      <c r="B130" s="1758">
        <v>0</v>
      </c>
      <c r="C130" s="1759">
        <v>16</v>
      </c>
      <c r="D130" s="1760">
        <v>17</v>
      </c>
      <c r="E130" s="1761">
        <v>1</v>
      </c>
      <c r="F130" s="1760">
        <v>0</v>
      </c>
      <c r="G130" s="1761">
        <v>0</v>
      </c>
      <c r="H130" s="1760">
        <v>0</v>
      </c>
      <c r="I130" s="1968">
        <v>0</v>
      </c>
    </row>
    <row r="131" spans="1:10" x14ac:dyDescent="0.25">
      <c r="A131" s="1757" t="s">
        <v>145</v>
      </c>
      <c r="B131" s="1758"/>
      <c r="C131" s="1759"/>
      <c r="D131" s="1760"/>
      <c r="E131" s="1761"/>
      <c r="F131" s="1760"/>
      <c r="G131" s="1761"/>
      <c r="H131" s="1760"/>
      <c r="I131" s="1968"/>
    </row>
    <row r="132" spans="1:10" x14ac:dyDescent="0.25">
      <c r="A132" s="1757" t="s">
        <v>147</v>
      </c>
      <c r="B132" s="1758"/>
      <c r="C132" s="1759"/>
      <c r="D132" s="1760"/>
      <c r="E132" s="1761"/>
      <c r="F132" s="1760"/>
      <c r="G132" s="1761"/>
      <c r="H132" s="1760"/>
      <c r="I132" s="1968"/>
    </row>
    <row r="133" spans="1:10" x14ac:dyDescent="0.25">
      <c r="A133" s="1757" t="s">
        <v>148</v>
      </c>
      <c r="B133" s="1758">
        <v>0</v>
      </c>
      <c r="C133" s="1759">
        <v>10</v>
      </c>
      <c r="D133" s="1760">
        <v>10</v>
      </c>
      <c r="E133" s="1761">
        <v>0</v>
      </c>
      <c r="F133" s="1760">
        <v>0</v>
      </c>
      <c r="G133" s="1761">
        <v>0</v>
      </c>
      <c r="H133" s="1760">
        <v>0</v>
      </c>
      <c r="I133" s="1968">
        <v>0</v>
      </c>
    </row>
    <row r="134" spans="1:10" x14ac:dyDescent="0.25">
      <c r="A134" s="1757" t="s">
        <v>149</v>
      </c>
      <c r="B134" s="1758"/>
      <c r="C134" s="1759"/>
      <c r="D134" s="1760"/>
      <c r="E134" s="1761"/>
      <c r="F134" s="1760"/>
      <c r="G134" s="1761"/>
      <c r="H134" s="1760"/>
      <c r="I134" s="1968"/>
    </row>
    <row r="135" spans="1:10" x14ac:dyDescent="0.25">
      <c r="A135" s="1757" t="s">
        <v>150</v>
      </c>
      <c r="B135" s="1758"/>
      <c r="C135" s="1759"/>
      <c r="D135" s="1760"/>
      <c r="E135" s="1761"/>
      <c r="F135" s="1760"/>
      <c r="G135" s="1761"/>
      <c r="H135" s="1760"/>
      <c r="I135" s="1968"/>
    </row>
    <row r="136" spans="1:10" x14ac:dyDescent="0.25">
      <c r="A136" s="1757" t="s">
        <v>151</v>
      </c>
      <c r="B136" s="1758"/>
      <c r="C136" s="1759"/>
      <c r="D136" s="1760"/>
      <c r="E136" s="1761"/>
      <c r="F136" s="1760"/>
      <c r="G136" s="1761"/>
      <c r="H136" s="1760"/>
      <c r="I136" s="1968"/>
    </row>
    <row r="137" spans="1:10" x14ac:dyDescent="0.25">
      <c r="A137" s="1757" t="s">
        <v>153</v>
      </c>
      <c r="B137" s="1758"/>
      <c r="C137" s="1759"/>
      <c r="D137" s="1760"/>
      <c r="E137" s="1761"/>
      <c r="F137" s="1760"/>
      <c r="G137" s="1761"/>
      <c r="H137" s="1760"/>
      <c r="I137" s="1968"/>
    </row>
    <row r="138" spans="1:10" x14ac:dyDescent="0.25">
      <c r="A138" s="1757" t="s">
        <v>195</v>
      </c>
      <c r="B138" s="1758"/>
      <c r="C138" s="1759"/>
      <c r="D138" s="1760"/>
      <c r="E138" s="1761"/>
      <c r="F138" s="1760"/>
      <c r="G138" s="1761"/>
      <c r="H138" s="1760"/>
      <c r="I138" s="216"/>
    </row>
    <row r="139" spans="1:10" x14ac:dyDescent="0.25">
      <c r="A139" s="1657" t="s">
        <v>34</v>
      </c>
      <c r="B139" s="1658">
        <f t="shared" ref="B139:I139" si="20">SUM(B127:B138)</f>
        <v>0</v>
      </c>
      <c r="C139" s="2087">
        <f t="shared" si="20"/>
        <v>70</v>
      </c>
      <c r="D139" s="1658">
        <f t="shared" si="20"/>
        <v>75</v>
      </c>
      <c r="E139" s="2087">
        <f t="shared" si="20"/>
        <v>5</v>
      </c>
      <c r="F139" s="1658">
        <f t="shared" si="20"/>
        <v>0</v>
      </c>
      <c r="G139" s="2087">
        <f t="shared" si="20"/>
        <v>0</v>
      </c>
      <c r="H139" s="1658">
        <f t="shared" si="20"/>
        <v>0</v>
      </c>
      <c r="I139" s="2087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682" t="s">
        <v>197</v>
      </c>
      <c r="B141" s="2795" t="s">
        <v>100</v>
      </c>
      <c r="C141" s="2691" t="s">
        <v>198</v>
      </c>
      <c r="D141" s="2691"/>
      <c r="E141" s="2691" t="s">
        <v>199</v>
      </c>
      <c r="F141" s="2692"/>
      <c r="G141" s="2801" t="s">
        <v>41</v>
      </c>
      <c r="H141" s="2681" t="s">
        <v>40</v>
      </c>
      <c r="I141" s="2690" t="s">
        <v>200</v>
      </c>
      <c r="J141" s="2799" t="s">
        <v>39</v>
      </c>
    </row>
    <row r="142" spans="1:10" x14ac:dyDescent="0.25">
      <c r="A142" s="2682"/>
      <c r="B142" s="2795"/>
      <c r="C142" s="1975" t="s">
        <v>201</v>
      </c>
      <c r="D142" s="221" t="s">
        <v>61</v>
      </c>
      <c r="E142" s="1975" t="s">
        <v>201</v>
      </c>
      <c r="F142" s="222" t="s">
        <v>61</v>
      </c>
      <c r="G142" s="2801"/>
      <c r="H142" s="2681"/>
      <c r="I142" s="2690"/>
      <c r="J142" s="2800"/>
    </row>
    <row r="143" spans="1:10" x14ac:dyDescent="0.25">
      <c r="A143" s="1943" t="s">
        <v>202</v>
      </c>
      <c r="B143" s="224">
        <f>SUM(C143:F143)</f>
        <v>0</v>
      </c>
      <c r="C143" s="225"/>
      <c r="D143" s="226"/>
      <c r="E143" s="225"/>
      <c r="F143" s="227"/>
      <c r="G143" s="1968"/>
      <c r="H143" s="1944"/>
      <c r="I143" s="1945"/>
      <c r="J143" s="1976"/>
    </row>
    <row r="144" spans="1:10" x14ac:dyDescent="0.25">
      <c r="A144" s="2088" t="s">
        <v>203</v>
      </c>
      <c r="B144" s="224">
        <f t="shared" ref="B144:B151" si="21">SUM(C144:F144)</f>
        <v>0</v>
      </c>
      <c r="C144" s="2089"/>
      <c r="D144" s="2090"/>
      <c r="E144" s="2089"/>
      <c r="F144" s="2067"/>
      <c r="G144" s="1968"/>
      <c r="H144" s="2091"/>
      <c r="I144" s="2092"/>
      <c r="J144" s="1968"/>
    </row>
    <row r="145" spans="1:10" x14ac:dyDescent="0.25">
      <c r="A145" s="2088" t="s">
        <v>204</v>
      </c>
      <c r="B145" s="224">
        <f t="shared" si="21"/>
        <v>0</v>
      </c>
      <c r="C145" s="2089"/>
      <c r="D145" s="2090"/>
      <c r="E145" s="2089"/>
      <c r="F145" s="2067"/>
      <c r="G145" s="1968"/>
      <c r="H145" s="2091"/>
      <c r="I145" s="2093"/>
      <c r="J145" s="1976"/>
    </row>
    <row r="146" spans="1:10" x14ac:dyDescent="0.25">
      <c r="A146" s="2088" t="s">
        <v>205</v>
      </c>
      <c r="B146" s="224">
        <f t="shared" si="21"/>
        <v>0</v>
      </c>
      <c r="C146" s="2089"/>
      <c r="D146" s="2090"/>
      <c r="E146" s="2089"/>
      <c r="F146" s="2067"/>
      <c r="G146" s="1968"/>
      <c r="H146" s="2091"/>
      <c r="I146" s="2093"/>
      <c r="J146" s="1976"/>
    </row>
    <row r="147" spans="1:10" x14ac:dyDescent="0.25">
      <c r="A147" s="2088" t="s">
        <v>206</v>
      </c>
      <c r="B147" s="224">
        <f t="shared" si="21"/>
        <v>0</v>
      </c>
      <c r="C147" s="2089"/>
      <c r="D147" s="2090"/>
      <c r="E147" s="2089"/>
      <c r="F147" s="2067"/>
      <c r="G147" s="1968"/>
      <c r="H147" s="2091"/>
      <c r="I147" s="2093"/>
      <c r="J147" s="1976"/>
    </row>
    <row r="148" spans="1:10" x14ac:dyDescent="0.25">
      <c r="A148" s="2088" t="s">
        <v>207</v>
      </c>
      <c r="B148" s="224">
        <f t="shared" si="21"/>
        <v>0</v>
      </c>
      <c r="C148" s="2089"/>
      <c r="D148" s="2090"/>
      <c r="E148" s="2089"/>
      <c r="F148" s="2067"/>
      <c r="G148" s="1968"/>
      <c r="H148" s="2091"/>
      <c r="I148" s="2093"/>
      <c r="J148" s="1976"/>
    </row>
    <row r="149" spans="1:10" x14ac:dyDescent="0.25">
      <c r="A149" s="2088" t="s">
        <v>208</v>
      </c>
      <c r="B149" s="224">
        <f t="shared" si="21"/>
        <v>0</v>
      </c>
      <c r="C149" s="2089"/>
      <c r="D149" s="2090"/>
      <c r="E149" s="2089"/>
      <c r="F149" s="2067"/>
      <c r="G149" s="1968"/>
      <c r="H149" s="2091"/>
      <c r="I149" s="2093"/>
      <c r="J149" s="1976"/>
    </row>
    <row r="150" spans="1:10" x14ac:dyDescent="0.25">
      <c r="A150" s="2088" t="s">
        <v>209</v>
      </c>
      <c r="B150" s="224">
        <f t="shared" si="21"/>
        <v>0</v>
      </c>
      <c r="C150" s="2089"/>
      <c r="D150" s="2090"/>
      <c r="E150" s="2089"/>
      <c r="F150" s="2067"/>
      <c r="G150" s="1968"/>
      <c r="H150" s="2094"/>
      <c r="I150" s="2093"/>
      <c r="J150" s="1976"/>
    </row>
    <row r="151" spans="1:10" x14ac:dyDescent="0.25">
      <c r="A151" s="2088" t="s">
        <v>210</v>
      </c>
      <c r="B151" s="224">
        <f t="shared" si="21"/>
        <v>0</v>
      </c>
      <c r="C151" s="2089"/>
      <c r="D151" s="2090"/>
      <c r="E151" s="2089"/>
      <c r="F151" s="2067"/>
      <c r="G151" s="1968"/>
      <c r="H151" s="2094"/>
      <c r="I151" s="2093"/>
      <c r="J151" s="1976"/>
    </row>
    <row r="152" spans="1:10" x14ac:dyDescent="0.25">
      <c r="A152" s="1657" t="s">
        <v>34</v>
      </c>
      <c r="B152" s="2087">
        <f>SUM(B143:B151)</f>
        <v>0</v>
      </c>
      <c r="C152" s="1658">
        <f t="shared" ref="C152:H152" si="22">SUM(C143:C151)</f>
        <v>0</v>
      </c>
      <c r="D152" s="2087">
        <f t="shared" si="22"/>
        <v>0</v>
      </c>
      <c r="E152" s="1658">
        <f t="shared" si="22"/>
        <v>0</v>
      </c>
      <c r="F152" s="2095">
        <f t="shared" si="22"/>
        <v>0</v>
      </c>
      <c r="G152" s="2096">
        <f t="shared" si="22"/>
        <v>0</v>
      </c>
      <c r="H152" s="234">
        <f t="shared" si="22"/>
        <v>0</v>
      </c>
      <c r="I152" s="1666">
        <f>I144</f>
        <v>0</v>
      </c>
      <c r="J152" s="2087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18842.979999999996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587510BE-CCC2-45F1-A52D-400161BABF6F}">
      <formula1>0</formula1>
      <formula2>9.99999999999999E+35</formula2>
    </dataValidation>
    <dataValidation type="whole" allowBlank="1" showInputMessage="1" showErrorMessage="1" sqref="B72:I76 D80:I84 B89:Q101" xr:uid="{C2FB4879-DF98-4315-ACB3-C99CA7461667}">
      <formula1>0</formula1>
      <formula2>9.99999999999999E+34</formula2>
    </dataValidation>
    <dataValidation type="whole" allowBlank="1" showInputMessage="1" showErrorMessage="1" sqref="B127:I138" xr:uid="{12163917-47FB-4608-B68C-F2D80831AF5B}">
      <formula1>0</formula1>
      <formula2>9.99999999999999E+37</formula2>
    </dataValidation>
    <dataValidation allowBlank="1" showInputMessage="1" showErrorMessage="1" sqref="A70" xr:uid="{36F83BAA-0A0D-43FB-B946-28D1F8EAF443}"/>
    <dataValidation type="decimal" operator="greaterThanOrEqual" allowBlank="1" showInputMessage="1" showErrorMessage="1" sqref="AD14:AE17 AA14:AB17 H14:J17 L14:O17 Q14:T17 V14:Y17 C14:F17 B122 B123:H124" xr:uid="{C9A4A482-6A30-40DE-8EB1-92BCE825CEED}">
      <formula1>0</formula1>
    </dataValidation>
    <dataValidation allowBlank="1" showInputMessage="1" showErrorMessage="1" error="Valor no Permitido" sqref="A118 A115:A116 B115:B119 C115:E115" xr:uid="{B515580C-8930-4BDF-BA13-472ECEBD1EA9}"/>
    <dataValidation type="whole" allowBlank="1" showInputMessage="1" showErrorMessage="1" sqref="D102:Q102" xr:uid="{49436176-74D5-4F0E-BE1D-2A99879561BC}">
      <formula1>0</formula1>
      <formula2>10000000</formula2>
    </dataValidation>
    <dataValidation type="whole" allowBlank="1" showInputMessage="1" showErrorMessage="1" sqref="B56 C115:D115 A71:A76 E70:H70 B69:G71 C62:D62 A69 C60:D60 E61:F61 H72:I76" xr:uid="{D548F470-8DA8-4200-9046-CCCB85915B6D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EAA4247F-E6C6-4C4D-829F-2108A6FEEFBD}">
      <formula1>0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O20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75.42578125" customWidth="1"/>
    <col min="2" max="2" width="16.5703125" customWidth="1"/>
    <col min="3" max="4" width="16.7109375" customWidth="1"/>
    <col min="5" max="5" width="16.5703125" customWidth="1"/>
    <col min="6" max="6" width="15.140625" customWidth="1"/>
    <col min="7" max="8" width="15.85546875" customWidth="1"/>
    <col min="9" max="9" width="14.85546875" customWidth="1"/>
    <col min="10" max="10" width="13.42578125" customWidth="1"/>
    <col min="11" max="11" width="14.28515625" customWidth="1"/>
    <col min="13" max="13" width="13" customWidth="1"/>
    <col min="14" max="14" width="10" customWidth="1"/>
    <col min="27" max="27" width="14.140625" customWidth="1"/>
    <col min="28" max="28" width="15.7109375" customWidth="1"/>
    <col min="30" max="30" width="12.28515625" customWidth="1"/>
    <col min="31" max="31" width="13.5703125" customWidth="1"/>
    <col min="40" max="44" width="11.42578125" customWidth="1"/>
    <col min="45" max="67" width="11.42578125" hidden="1" customWidth="1"/>
    <col min="84" max="84" width="11.7109375" customWidth="1"/>
    <col min="85" max="85" width="12.28515625" customWidth="1"/>
    <col min="86" max="112" width="11.42578125" customWidth="1"/>
  </cols>
  <sheetData>
    <row r="1" spans="1:31" x14ac:dyDescent="0.25">
      <c r="A1" s="1" t="s">
        <v>0</v>
      </c>
      <c r="E1" t="s">
        <v>1</v>
      </c>
      <c r="K1" t="s">
        <v>2</v>
      </c>
    </row>
    <row r="2" spans="1:31" x14ac:dyDescent="0.25">
      <c r="A2" s="1" t="str">
        <f>CONCATENATE("COMUNA: ",[13]NOMBRE!B2, " (",[13]NOMBRE!C2,[13]NOMBRE!D2,[13]NOMBRE!E2,[13]NOMBRE!F2,[13]NOMBRE!G2,")")</f>
        <v>COMUNA: LINARES (07401)</v>
      </c>
    </row>
    <row r="3" spans="1:31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31" x14ac:dyDescent="0.25">
      <c r="A4" s="1" t="str">
        <f>CONCATENATE("MES: ",[13]NOMBRE!B6, " (",[13]NOMBRE!C6,[13]NOMBRE!D6,")")</f>
        <v>MES: DICIEMBRE (12)</v>
      </c>
    </row>
    <row r="5" spans="1:31" x14ac:dyDescent="0.25">
      <c r="A5" s="1" t="str">
        <f>CONCATENATE("AÑO: ",[13]NOMBRE!B7)</f>
        <v>AÑO: 2025</v>
      </c>
    </row>
    <row r="6" spans="1:31" s="3" customFormat="1" ht="18" customHeight="1" x14ac:dyDescent="0.2">
      <c r="A6" s="2202" t="s">
        <v>3</v>
      </c>
      <c r="B6" s="2202"/>
      <c r="C6" s="2202"/>
      <c r="D6" s="2202"/>
      <c r="E6" s="2202"/>
      <c r="F6" s="2202"/>
      <c r="G6" s="2202"/>
      <c r="H6" s="2202"/>
      <c r="I6" s="2202"/>
      <c r="J6" s="220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8" spans="1:31" s="6" customFormat="1" ht="18" customHeight="1" x14ac:dyDescent="0.2">
      <c r="A8" s="300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15" customHeight="1" x14ac:dyDescent="0.25">
      <c r="A9" s="2203" t="s">
        <v>5</v>
      </c>
      <c r="B9" s="2777" t="s">
        <v>6</v>
      </c>
      <c r="C9" s="2719" t="s">
        <v>7</v>
      </c>
      <c r="D9" s="2719" t="s">
        <v>8</v>
      </c>
      <c r="E9" s="2719" t="s">
        <v>9</v>
      </c>
      <c r="F9" s="2730" t="s">
        <v>10</v>
      </c>
      <c r="G9" s="2778" t="s">
        <v>11</v>
      </c>
      <c r="H9" s="2215"/>
      <c r="I9" s="2215"/>
      <c r="J9" s="2215"/>
      <c r="K9" s="2215"/>
      <c r="L9" s="2215"/>
      <c r="M9" s="2215"/>
      <c r="N9" s="2215"/>
      <c r="O9" s="2215"/>
      <c r="P9" s="2215"/>
      <c r="Q9" s="2215"/>
      <c r="R9" s="2215"/>
      <c r="S9" s="2215"/>
      <c r="T9" s="2215"/>
      <c r="U9" s="2215"/>
      <c r="V9" s="2215"/>
      <c r="W9" s="2215"/>
      <c r="X9" s="2215"/>
      <c r="Y9" s="2779"/>
      <c r="Z9" s="2725" t="s">
        <v>12</v>
      </c>
      <c r="AA9" s="2725"/>
      <c r="AB9" s="2725"/>
      <c r="AC9" s="2725"/>
      <c r="AD9" s="2725"/>
      <c r="AE9" s="2802"/>
    </row>
    <row r="10" spans="1:31" ht="15" customHeight="1" x14ac:dyDescent="0.25">
      <c r="A10" s="2203"/>
      <c r="B10" s="2206"/>
      <c r="C10" s="2209"/>
      <c r="D10" s="2209"/>
      <c r="E10" s="2209"/>
      <c r="F10" s="2212"/>
      <c r="G10" s="2729" t="s">
        <v>13</v>
      </c>
      <c r="H10" s="2222"/>
      <c r="I10" s="2222"/>
      <c r="J10" s="2730"/>
      <c r="K10" s="2729" t="s">
        <v>14</v>
      </c>
      <c r="L10" s="2222"/>
      <c r="M10" s="2222"/>
      <c r="N10" s="2222"/>
      <c r="O10" s="2730"/>
      <c r="P10" s="2729" t="s">
        <v>15</v>
      </c>
      <c r="Q10" s="2222"/>
      <c r="R10" s="2222"/>
      <c r="S10" s="2222"/>
      <c r="T10" s="2730"/>
      <c r="U10" s="2729" t="s">
        <v>16</v>
      </c>
      <c r="V10" s="2222"/>
      <c r="W10" s="2222"/>
      <c r="X10" s="2222"/>
      <c r="Y10" s="2731"/>
      <c r="Z10" s="2222" t="s">
        <v>17</v>
      </c>
      <c r="AA10" s="2222"/>
      <c r="AB10" s="2730"/>
      <c r="AC10" s="2729" t="s">
        <v>18</v>
      </c>
      <c r="AD10" s="2222"/>
      <c r="AE10" s="2730"/>
    </row>
    <row r="11" spans="1:31" x14ac:dyDescent="0.25">
      <c r="A11" s="2203"/>
      <c r="B11" s="2206"/>
      <c r="C11" s="2209"/>
      <c r="D11" s="2209"/>
      <c r="E11" s="2209"/>
      <c r="F11" s="2212"/>
      <c r="G11" s="2223"/>
      <c r="H11" s="2224"/>
      <c r="I11" s="2224"/>
      <c r="J11" s="2213"/>
      <c r="K11" s="2223"/>
      <c r="L11" s="2224"/>
      <c r="M11" s="2224"/>
      <c r="N11" s="2224"/>
      <c r="O11" s="2213"/>
      <c r="P11" s="2223"/>
      <c r="Q11" s="2224"/>
      <c r="R11" s="2224"/>
      <c r="S11" s="2224"/>
      <c r="T11" s="2213"/>
      <c r="U11" s="2223"/>
      <c r="V11" s="2224"/>
      <c r="W11" s="2224"/>
      <c r="X11" s="2224"/>
      <c r="Y11" s="2226"/>
      <c r="Z11" s="2224"/>
      <c r="AA11" s="2224"/>
      <c r="AB11" s="2213"/>
      <c r="AC11" s="2223"/>
      <c r="AD11" s="2224"/>
      <c r="AE11" s="2213"/>
    </row>
    <row r="12" spans="1:31" ht="21" x14ac:dyDescent="0.25">
      <c r="A12" s="2204"/>
      <c r="B12" s="2207"/>
      <c r="C12" s="2210"/>
      <c r="D12" s="2210"/>
      <c r="E12" s="2210"/>
      <c r="F12" s="2213"/>
      <c r="G12" s="1667" t="s">
        <v>19</v>
      </c>
      <c r="H12" s="1526" t="s">
        <v>20</v>
      </c>
      <c r="I12" s="1526" t="s">
        <v>21</v>
      </c>
      <c r="J12" s="2097" t="s">
        <v>22</v>
      </c>
      <c r="K12" s="1667" t="s">
        <v>19</v>
      </c>
      <c r="L12" s="1526" t="s">
        <v>20</v>
      </c>
      <c r="M12" s="1526" t="s">
        <v>21</v>
      </c>
      <c r="N12" s="1526" t="s">
        <v>22</v>
      </c>
      <c r="O12" s="2097" t="s">
        <v>23</v>
      </c>
      <c r="P12" s="1667" t="s">
        <v>19</v>
      </c>
      <c r="Q12" s="1526" t="s">
        <v>20</v>
      </c>
      <c r="R12" s="1526" t="s">
        <v>21</v>
      </c>
      <c r="S12" s="1526" t="s">
        <v>22</v>
      </c>
      <c r="T12" s="2097" t="s">
        <v>23</v>
      </c>
      <c r="U12" s="1667" t="s">
        <v>19</v>
      </c>
      <c r="V12" s="1526" t="s">
        <v>20</v>
      </c>
      <c r="W12" s="1526" t="s">
        <v>21</v>
      </c>
      <c r="X12" s="1526" t="s">
        <v>22</v>
      </c>
      <c r="Y12" s="2098" t="s">
        <v>23</v>
      </c>
      <c r="Z12" s="2099" t="s">
        <v>19</v>
      </c>
      <c r="AA12" s="1526" t="s">
        <v>24</v>
      </c>
      <c r="AB12" s="1668" t="s">
        <v>25</v>
      </c>
      <c r="AC12" s="1667" t="s">
        <v>19</v>
      </c>
      <c r="AD12" s="1526" t="s">
        <v>24</v>
      </c>
      <c r="AE12" s="1668" t="s">
        <v>25</v>
      </c>
    </row>
    <row r="13" spans="1:31" x14ac:dyDescent="0.25">
      <c r="A13" s="1669" t="s">
        <v>26</v>
      </c>
      <c r="B13" s="1670">
        <f t="shared" ref="B13:AE13" si="0">SUM(B14:B17)</f>
        <v>6</v>
      </c>
      <c r="C13" s="2100">
        <f t="shared" si="0"/>
        <v>6</v>
      </c>
      <c r="D13" s="1534">
        <f t="shared" si="0"/>
        <v>5.81</v>
      </c>
      <c r="E13" s="1534">
        <f t="shared" si="0"/>
        <v>1524</v>
      </c>
      <c r="F13" s="2101">
        <f t="shared" si="0"/>
        <v>1408</v>
      </c>
      <c r="G13" s="1671">
        <f t="shared" si="0"/>
        <v>676</v>
      </c>
      <c r="H13" s="1534">
        <f t="shared" si="0"/>
        <v>676</v>
      </c>
      <c r="I13" s="1534">
        <f t="shared" si="0"/>
        <v>0</v>
      </c>
      <c r="J13" s="2101">
        <f t="shared" si="0"/>
        <v>0</v>
      </c>
      <c r="K13" s="1671">
        <f t="shared" si="0"/>
        <v>695.67000000000007</v>
      </c>
      <c r="L13" s="1534">
        <f t="shared" si="0"/>
        <v>576.81000000000006</v>
      </c>
      <c r="M13" s="1534">
        <f t="shared" si="0"/>
        <v>1.1299999999999999</v>
      </c>
      <c r="N13" s="1534">
        <f t="shared" si="0"/>
        <v>6.73</v>
      </c>
      <c r="O13" s="2101">
        <f t="shared" si="0"/>
        <v>111</v>
      </c>
      <c r="P13" s="1671">
        <f t="shared" si="0"/>
        <v>363.48</v>
      </c>
      <c r="Q13" s="1534">
        <f t="shared" si="0"/>
        <v>167.29999999999998</v>
      </c>
      <c r="R13" s="1534">
        <f t="shared" si="0"/>
        <v>126.26</v>
      </c>
      <c r="S13" s="1534">
        <f t="shared" si="0"/>
        <v>7.67</v>
      </c>
      <c r="T13" s="2101">
        <f t="shared" si="0"/>
        <v>62.25</v>
      </c>
      <c r="U13" s="1671">
        <f t="shared" si="0"/>
        <v>138.68</v>
      </c>
      <c r="V13" s="1534">
        <f t="shared" si="0"/>
        <v>91.25</v>
      </c>
      <c r="W13" s="1534">
        <f t="shared" si="0"/>
        <v>20.78</v>
      </c>
      <c r="X13" s="1534">
        <f t="shared" si="0"/>
        <v>2.9</v>
      </c>
      <c r="Y13" s="2102">
        <f t="shared" si="0"/>
        <v>23.75</v>
      </c>
      <c r="Z13" s="2100">
        <f t="shared" si="0"/>
        <v>81.05</v>
      </c>
      <c r="AA13" s="1534">
        <f>SUM(AA14:AA17)</f>
        <v>63.959999999999994</v>
      </c>
      <c r="AB13" s="1672">
        <f t="shared" si="0"/>
        <v>17.09</v>
      </c>
      <c r="AC13" s="1671">
        <f t="shared" si="0"/>
        <v>22.85</v>
      </c>
      <c r="AD13" s="1534">
        <f t="shared" si="0"/>
        <v>20.77</v>
      </c>
      <c r="AE13" s="1672">
        <f t="shared" si="0"/>
        <v>2.08</v>
      </c>
    </row>
    <row r="14" spans="1:31" x14ac:dyDescent="0.25">
      <c r="A14" s="1957" t="s">
        <v>27</v>
      </c>
      <c r="B14" s="523">
        <v>5</v>
      </c>
      <c r="C14" s="316">
        <v>5</v>
      </c>
      <c r="D14" s="316">
        <v>4.8099999999999996</v>
      </c>
      <c r="E14" s="316">
        <v>780</v>
      </c>
      <c r="F14" s="316">
        <v>676</v>
      </c>
      <c r="G14" s="1958">
        <f>SUM(H14:J14)</f>
        <v>676</v>
      </c>
      <c r="H14" s="315">
        <v>676</v>
      </c>
      <c r="I14" s="316">
        <v>0</v>
      </c>
      <c r="J14" s="316">
        <v>0</v>
      </c>
      <c r="K14" s="247">
        <f>SUM(L14:O14)</f>
        <v>595.98</v>
      </c>
      <c r="L14" s="315">
        <v>498.73</v>
      </c>
      <c r="M14" s="316">
        <v>0</v>
      </c>
      <c r="N14" s="2103">
        <v>0</v>
      </c>
      <c r="O14" s="318">
        <v>97.25</v>
      </c>
      <c r="P14" s="247">
        <f>SUM(Q14:T14)</f>
        <v>234.13</v>
      </c>
      <c r="Q14" s="315">
        <v>63.73</v>
      </c>
      <c r="R14" s="316">
        <v>119.23</v>
      </c>
      <c r="S14" s="2103">
        <v>7.67</v>
      </c>
      <c r="T14" s="318">
        <v>43.5</v>
      </c>
      <c r="U14" s="247">
        <f>SUM(V14:Y14)</f>
        <v>59.500000000000007</v>
      </c>
      <c r="V14" s="315">
        <v>31.32</v>
      </c>
      <c r="W14" s="316">
        <v>14.55</v>
      </c>
      <c r="X14" s="2103">
        <v>1.1299999999999999</v>
      </c>
      <c r="Y14" s="319">
        <v>12.5</v>
      </c>
      <c r="Z14" s="248">
        <f>SUM(AA14:AB14)</f>
        <v>70.77</v>
      </c>
      <c r="AA14" s="316">
        <v>55.41</v>
      </c>
      <c r="AB14" s="26">
        <v>15.36</v>
      </c>
      <c r="AC14" s="247">
        <f>SUM(AD14:AE14)</f>
        <v>7.76</v>
      </c>
      <c r="AD14" s="316">
        <v>7.41</v>
      </c>
      <c r="AE14" s="26">
        <v>0.35</v>
      </c>
    </row>
    <row r="15" spans="1:31" x14ac:dyDescent="0.25">
      <c r="A15" s="2104" t="s">
        <v>28</v>
      </c>
      <c r="B15" s="28">
        <v>1</v>
      </c>
      <c r="C15" s="29">
        <v>1</v>
      </c>
      <c r="D15" s="29">
        <v>1</v>
      </c>
      <c r="E15" s="29">
        <v>744</v>
      </c>
      <c r="F15" s="29">
        <v>732</v>
      </c>
      <c r="G15" s="2105">
        <f>SUM(H15:J15)</f>
        <v>0</v>
      </c>
      <c r="H15" s="31">
        <v>0</v>
      </c>
      <c r="I15" s="29">
        <v>0</v>
      </c>
      <c r="J15" s="31">
        <v>0</v>
      </c>
      <c r="K15" s="2105">
        <f>SUM(L15:O15)</f>
        <v>99.69</v>
      </c>
      <c r="L15" s="31">
        <v>78.08</v>
      </c>
      <c r="M15" s="31">
        <v>1.1299999999999999</v>
      </c>
      <c r="N15" s="1982">
        <v>6.73</v>
      </c>
      <c r="O15" s="1983">
        <v>13.75</v>
      </c>
      <c r="P15" s="2105">
        <f>SUM(Q15:T15)</f>
        <v>129.35</v>
      </c>
      <c r="Q15" s="31">
        <v>103.57</v>
      </c>
      <c r="R15" s="29">
        <v>7.03</v>
      </c>
      <c r="S15" s="1982">
        <v>0</v>
      </c>
      <c r="T15" s="1983">
        <v>18.75</v>
      </c>
      <c r="U15" s="2105">
        <f>SUM(V15:Y15)</f>
        <v>79.179999999999993</v>
      </c>
      <c r="V15" s="31">
        <v>59.93</v>
      </c>
      <c r="W15" s="29">
        <v>6.23</v>
      </c>
      <c r="X15" s="1982">
        <v>1.77</v>
      </c>
      <c r="Y15" s="1984">
        <v>11.25</v>
      </c>
      <c r="Z15" s="2106">
        <f>SUM(AA15:AB15)</f>
        <v>10.280000000000001</v>
      </c>
      <c r="AA15" s="29">
        <v>8.5500000000000007</v>
      </c>
      <c r="AB15" s="33">
        <v>1.73</v>
      </c>
      <c r="AC15" s="2105">
        <f>SUM(AD15:AE15)</f>
        <v>15.09</v>
      </c>
      <c r="AD15" s="29">
        <v>13.36</v>
      </c>
      <c r="AE15" s="33">
        <v>1.73</v>
      </c>
    </row>
    <row r="16" spans="1:31" x14ac:dyDescent="0.25">
      <c r="A16" s="2107" t="s">
        <v>29</v>
      </c>
      <c r="B16" s="28"/>
      <c r="C16" s="29"/>
      <c r="D16" s="29"/>
      <c r="E16" s="29"/>
      <c r="F16" s="29"/>
      <c r="G16" s="2105">
        <f>SUM(H16:J16)</f>
        <v>0</v>
      </c>
      <c r="H16" s="31"/>
      <c r="I16" s="29"/>
      <c r="J16" s="35"/>
      <c r="K16" s="2105">
        <f>SUM(L16:O16)</f>
        <v>0</v>
      </c>
      <c r="L16" s="31"/>
      <c r="M16" s="35"/>
      <c r="N16" s="1987"/>
      <c r="O16" s="1988"/>
      <c r="P16" s="2105">
        <f>SUM(Q16:T16)</f>
        <v>0</v>
      </c>
      <c r="Q16" s="31"/>
      <c r="R16" s="35"/>
      <c r="S16" s="1987"/>
      <c r="T16" s="1988"/>
      <c r="U16" s="2105">
        <f>SUM(V16:Y16)</f>
        <v>0</v>
      </c>
      <c r="V16" s="31"/>
      <c r="W16" s="35"/>
      <c r="X16" s="1987"/>
      <c r="Y16" s="1989"/>
      <c r="Z16" s="2106">
        <f>SUM(AA16:AB16)</f>
        <v>0</v>
      </c>
      <c r="AA16" s="29"/>
      <c r="AB16" s="33"/>
      <c r="AC16" s="2105">
        <f>SUM(AD16:AE16)</f>
        <v>0</v>
      </c>
      <c r="AD16" s="29"/>
      <c r="AE16" s="33"/>
    </row>
    <row r="17" spans="1:65" x14ac:dyDescent="0.25">
      <c r="A17" s="1824" t="s">
        <v>30</v>
      </c>
      <c r="B17" s="1990"/>
      <c r="C17" s="1991"/>
      <c r="D17" s="37"/>
      <c r="E17" s="37"/>
      <c r="F17" s="38"/>
      <c r="G17" s="39">
        <f>SUM(H17:J17)</f>
        <v>0</v>
      </c>
      <c r="H17" s="40"/>
      <c r="I17" s="41"/>
      <c r="J17" s="1996"/>
      <c r="K17" s="2108">
        <f>SUM(L17:O17)</f>
        <v>0</v>
      </c>
      <c r="L17" s="40"/>
      <c r="M17" s="1994"/>
      <c r="N17" s="1995"/>
      <c r="O17" s="1996"/>
      <c r="P17" s="2108">
        <f>SUM(Q17:T17)</f>
        <v>0</v>
      </c>
      <c r="Q17" s="1994"/>
      <c r="R17" s="1991"/>
      <c r="S17" s="1995"/>
      <c r="T17" s="1996"/>
      <c r="U17" s="2108">
        <f>SUM(V17:Y17)</f>
        <v>0</v>
      </c>
      <c r="V17" s="1994"/>
      <c r="W17" s="1991"/>
      <c r="X17" s="1995"/>
      <c r="Y17" s="1997"/>
      <c r="Z17" s="43">
        <f>SUM(AA17:AB17)</f>
        <v>0</v>
      </c>
      <c r="AA17" s="1991"/>
      <c r="AB17" s="338"/>
      <c r="AC17" s="39">
        <f>SUM(AD17:AE17)</f>
        <v>0</v>
      </c>
      <c r="AD17" s="1991"/>
      <c r="AE17" s="338"/>
    </row>
    <row r="18" spans="1:65" x14ac:dyDescent="0.25">
      <c r="A18" s="44" t="s">
        <v>31</v>
      </c>
    </row>
    <row r="19" spans="1:65" s="6" customFormat="1" ht="18" customHeight="1" x14ac:dyDescent="0.2">
      <c r="A19" s="45" t="s">
        <v>32</v>
      </c>
      <c r="B19" s="46"/>
      <c r="C19" s="2109"/>
      <c r="D19" s="2109"/>
      <c r="E19" s="2109"/>
      <c r="F19" s="2109"/>
      <c r="G19" s="46"/>
    </row>
    <row r="20" spans="1:65" ht="32.25" customHeight="1" x14ac:dyDescent="0.25">
      <c r="A20" s="1999" t="s">
        <v>33</v>
      </c>
      <c r="B20" s="2000" t="s">
        <v>34</v>
      </c>
      <c r="C20" s="2001" t="s">
        <v>35</v>
      </c>
      <c r="D20" s="2001" t="s">
        <v>36</v>
      </c>
      <c r="E20" s="2001" t="s">
        <v>37</v>
      </c>
      <c r="F20" s="2002" t="s">
        <v>38</v>
      </c>
    </row>
    <row r="21" spans="1:65" ht="15" customHeight="1" x14ac:dyDescent="0.25">
      <c r="A21" s="249" t="s">
        <v>39</v>
      </c>
      <c r="B21" s="250">
        <f>SUM(C21:F21)</f>
        <v>10</v>
      </c>
      <c r="C21" s="251"/>
      <c r="D21" s="251">
        <v>10</v>
      </c>
      <c r="E21" s="251"/>
      <c r="F21" s="252"/>
    </row>
    <row r="22" spans="1:65" ht="15" customHeight="1" x14ac:dyDescent="0.25">
      <c r="A22" s="2110" t="s">
        <v>40</v>
      </c>
      <c r="B22" s="2111">
        <f>SUM(C22:F22)</f>
        <v>217</v>
      </c>
      <c r="C22" s="2112"/>
      <c r="D22" s="2112">
        <v>217</v>
      </c>
      <c r="E22" s="2112"/>
      <c r="F22" s="2113"/>
    </row>
    <row r="23" spans="1:65" ht="15" customHeight="1" x14ac:dyDescent="0.25">
      <c r="A23" s="2110" t="s">
        <v>41</v>
      </c>
      <c r="B23" s="2111">
        <f>SUM(C23:F23)</f>
        <v>217</v>
      </c>
      <c r="C23" s="2112"/>
      <c r="D23" s="2112">
        <v>217</v>
      </c>
      <c r="E23" s="2112"/>
      <c r="F23" s="2113"/>
    </row>
    <row r="24" spans="1:65" ht="15" customHeight="1" x14ac:dyDescent="0.25">
      <c r="A24" s="2110" t="s">
        <v>42</v>
      </c>
      <c r="B24" s="2111">
        <f>SUM(C24:F24)</f>
        <v>217</v>
      </c>
      <c r="C24" s="2112"/>
      <c r="D24" s="2112">
        <v>217</v>
      </c>
      <c r="E24" s="2112"/>
      <c r="F24" s="2113"/>
    </row>
    <row r="25" spans="1:65" ht="15" customHeight="1" x14ac:dyDescent="0.25">
      <c r="A25" s="60" t="s">
        <v>43</v>
      </c>
      <c r="B25" s="1842">
        <f>SUM(C25:F25)</f>
        <v>217</v>
      </c>
      <c r="C25" s="62"/>
      <c r="D25" s="62">
        <v>217</v>
      </c>
      <c r="E25" s="62"/>
      <c r="F25" s="63"/>
    </row>
    <row r="26" spans="1:65" s="6" customFormat="1" ht="18" customHeight="1" x14ac:dyDescent="0.2">
      <c r="A26" s="45" t="s">
        <v>44</v>
      </c>
    </row>
    <row r="27" spans="1:65" s="6" customFormat="1" ht="18" customHeight="1" x14ac:dyDescent="0.2">
      <c r="A27" s="45" t="s">
        <v>45</v>
      </c>
    </row>
    <row r="28" spans="1:65" s="6" customFormat="1" ht="18" customHeight="1" x14ac:dyDescent="0.2">
      <c r="A28" s="45" t="s">
        <v>46</v>
      </c>
      <c r="B28" s="64"/>
      <c r="C28" s="2114"/>
      <c r="D28" s="2114"/>
      <c r="E28" s="2114"/>
      <c r="F28" s="2114"/>
      <c r="G28" s="2114"/>
      <c r="H28" s="2114"/>
      <c r="I28" s="2115"/>
      <c r="J28" s="2115"/>
      <c r="K28" s="2116"/>
      <c r="L28" s="2116"/>
    </row>
    <row r="29" spans="1:65" x14ac:dyDescent="0.25">
      <c r="A29" s="2227" t="s">
        <v>33</v>
      </c>
      <c r="B29" s="2780"/>
      <c r="C29" s="2781" t="s">
        <v>34</v>
      </c>
      <c r="D29" s="2618" t="s">
        <v>47</v>
      </c>
      <c r="E29" s="2782"/>
      <c r="F29" s="2782"/>
      <c r="G29" s="2696"/>
      <c r="H29" s="2674" t="s">
        <v>48</v>
      </c>
      <c r="I29" s="2783"/>
      <c r="J29" s="2783"/>
      <c r="K29" s="2783"/>
      <c r="L29" s="2783"/>
      <c r="M29" s="2784"/>
      <c r="N29" s="2624" t="s">
        <v>49</v>
      </c>
      <c r="O29" s="2785"/>
    </row>
    <row r="30" spans="1:65" ht="21" x14ac:dyDescent="0.25">
      <c r="A30" s="2229"/>
      <c r="B30" s="2230"/>
      <c r="C30" s="2232"/>
      <c r="D30" s="1593" t="s">
        <v>50</v>
      </c>
      <c r="E30" s="1404" t="s">
        <v>51</v>
      </c>
      <c r="F30" s="1404" t="s">
        <v>52</v>
      </c>
      <c r="G30" s="1846" t="s">
        <v>53</v>
      </c>
      <c r="H30" s="2011" t="s">
        <v>54</v>
      </c>
      <c r="I30" s="1621" t="s">
        <v>55</v>
      </c>
      <c r="J30" s="1621" t="s">
        <v>56</v>
      </c>
      <c r="K30" s="1621" t="s">
        <v>57</v>
      </c>
      <c r="L30" s="1621" t="s">
        <v>58</v>
      </c>
      <c r="M30" s="1621" t="s">
        <v>59</v>
      </c>
      <c r="N30" s="1848" t="s">
        <v>60</v>
      </c>
      <c r="O30" s="1848" t="s">
        <v>61</v>
      </c>
    </row>
    <row r="31" spans="1:65" ht="15" customHeight="1" x14ac:dyDescent="0.25">
      <c r="A31" s="2217" t="s">
        <v>40</v>
      </c>
      <c r="B31" s="2218"/>
      <c r="C31" s="2012">
        <f>SUM(D31:G31)</f>
        <v>89</v>
      </c>
      <c r="D31" s="1912">
        <v>0</v>
      </c>
      <c r="E31" s="1962">
        <v>3</v>
      </c>
      <c r="F31" s="1962">
        <v>23</v>
      </c>
      <c r="G31" s="1963">
        <v>63</v>
      </c>
      <c r="H31" s="1971">
        <v>0</v>
      </c>
      <c r="I31" s="1964">
        <v>49</v>
      </c>
      <c r="J31" s="1964">
        <v>33</v>
      </c>
      <c r="K31" s="1964">
        <v>7</v>
      </c>
      <c r="L31" s="1964">
        <v>0</v>
      </c>
      <c r="M31" s="1964">
        <v>0</v>
      </c>
      <c r="N31" s="1964">
        <v>40</v>
      </c>
      <c r="O31" s="1964">
        <v>49</v>
      </c>
      <c r="P31" t="str">
        <f>AW31&amp;AX31&amp;AY31&amp;AZ31&amp;BA31&amp;BB31&amp;BC31&amp;BD31</f>
        <v/>
      </c>
      <c r="AW31" s="75" t="str">
        <f>IF(AND($C31&gt;0,H31="")," * No olvide digitar la variable "&amp;H$29&amp;""&amp;" APS. Digite CERO si no tiene.","")</f>
        <v/>
      </c>
      <c r="AX31" s="75" t="str">
        <f>IF(AND($C31&gt;0,I31="")," * No olvide digitar la variable "&amp;$H$29&amp;""&amp;" Urgencia. Digite CERO si no tiene.","")</f>
        <v/>
      </c>
      <c r="AY31" s="75" t="str">
        <f>IF(AND($C31&gt;0,J31="")," * No olvide digitar la variable "&amp;$H$29&amp;""&amp;" Hospitalización. Digite CERO si no tiene.","")</f>
        <v/>
      </c>
      <c r="AZ31" s="75" t="str">
        <f>IF(AND($C31&gt;0,K31="")," * No olvide digitar la variable "&amp;$H$29&amp;""&amp;" Ambulatorio. Digite CERO si no tiene.","")</f>
        <v/>
      </c>
      <c r="BA31" s="75" t="str">
        <f>IF(AND($C31&gt;0,L31="")," * No olvide digitar la variable "&amp;$H$29&amp;""&amp;" Ley de Urgencia. Digite CERO si no tiene.","")</f>
        <v/>
      </c>
      <c r="BB31" s="75" t="str">
        <f>IF(AND($C31&gt;0,M31="")," * No olvide digitar la variable "&amp;$H$29&amp;""&amp;" UGCC. Digite CERO si no tiene.","")</f>
        <v/>
      </c>
      <c r="BC31" s="75" t="str">
        <f>IF(AND(H31+I31+J31+K31+L31+M31&gt;$C31)," * La variable "&amp;$H$29&amp;""&amp;" No puede ser mayor al Total.","")</f>
        <v/>
      </c>
      <c r="BD31" s="75" t="str">
        <f>IF(AND(N31+O31&gt;$C31)," * La variable "&amp;$N$29&amp;""&amp;" No puede ser mayor al Total.","")</f>
        <v/>
      </c>
      <c r="BF31" s="76">
        <f t="shared" ref="BF31:BK31" si="1">IF(AND($C31&gt;0,H31=""),1,0)</f>
        <v>0</v>
      </c>
      <c r="BG31" s="76">
        <f t="shared" si="1"/>
        <v>0</v>
      </c>
      <c r="BH31" s="76">
        <f t="shared" si="1"/>
        <v>0</v>
      </c>
      <c r="BI31" s="76">
        <f t="shared" si="1"/>
        <v>0</v>
      </c>
      <c r="BJ31" s="76">
        <f t="shared" si="1"/>
        <v>0</v>
      </c>
      <c r="BK31" s="76">
        <f t="shared" si="1"/>
        <v>0</v>
      </c>
      <c r="BL31" s="76">
        <f>IF(AND(H31+I31+J31+K31+L31+M31&gt;$C31),1,0)</f>
        <v>0</v>
      </c>
      <c r="BM31" s="76">
        <f>IF(AND(N31+O31&gt;$C31),1,0)</f>
        <v>0</v>
      </c>
    </row>
    <row r="32" spans="1:65" ht="15" customHeight="1" x14ac:dyDescent="0.25">
      <c r="A32" s="2803" t="s">
        <v>41</v>
      </c>
      <c r="B32" s="2804"/>
      <c r="C32" s="2012">
        <f t="shared" ref="C32:C37" si="2">SUM(D32:G32)</f>
        <v>112</v>
      </c>
      <c r="D32" s="2117">
        <v>0</v>
      </c>
      <c r="E32" s="2118">
        <v>3</v>
      </c>
      <c r="F32" s="2118">
        <v>30</v>
      </c>
      <c r="G32" s="2119">
        <v>79</v>
      </c>
      <c r="H32" s="2016"/>
      <c r="I32" s="1965"/>
      <c r="J32" s="1965"/>
      <c r="K32" s="1965"/>
      <c r="L32" s="1965"/>
      <c r="M32" s="1965"/>
      <c r="N32" s="1964">
        <v>57</v>
      </c>
      <c r="O32" s="1964">
        <v>55</v>
      </c>
      <c r="P32" t="str">
        <f>BD32</f>
        <v/>
      </c>
      <c r="BD32" s="75" t="str">
        <f t="shared" ref="BD32:BD37" si="3">IF(AND(N32+O32&gt;$C32)," * La variable "&amp;$N$29&amp;""&amp;" No puede ser mayor al Total.","")</f>
        <v/>
      </c>
      <c r="BM32" s="76">
        <f t="shared" ref="BM32:BM37" si="4">IF(AND(N32+O32&gt;$C32),1,0)</f>
        <v>0</v>
      </c>
    </row>
    <row r="33" spans="1:65" ht="15" customHeight="1" x14ac:dyDescent="0.25">
      <c r="A33" s="2803" t="s">
        <v>42</v>
      </c>
      <c r="B33" s="2804"/>
      <c r="C33" s="2012">
        <f t="shared" si="2"/>
        <v>841</v>
      </c>
      <c r="D33" s="2117">
        <v>0</v>
      </c>
      <c r="E33" s="2118">
        <v>14</v>
      </c>
      <c r="F33" s="2118">
        <v>209</v>
      </c>
      <c r="G33" s="2119">
        <v>618</v>
      </c>
      <c r="H33" s="2016"/>
      <c r="I33" s="1965"/>
      <c r="J33" s="1965"/>
      <c r="K33" s="1965"/>
      <c r="L33" s="1965"/>
      <c r="M33" s="1965"/>
      <c r="N33" s="1964">
        <v>454</v>
      </c>
      <c r="O33" s="1964">
        <v>387</v>
      </c>
      <c r="P33" t="str">
        <f t="shared" ref="P33:P37" si="5">BD33</f>
        <v/>
      </c>
      <c r="BD33" s="75" t="str">
        <f t="shared" si="3"/>
        <v/>
      </c>
      <c r="BM33" s="76">
        <f t="shared" si="4"/>
        <v>0</v>
      </c>
    </row>
    <row r="34" spans="1:65" ht="15" customHeight="1" x14ac:dyDescent="0.25">
      <c r="A34" s="2742" t="s">
        <v>43</v>
      </c>
      <c r="B34" s="2743"/>
      <c r="C34" s="79">
        <f t="shared" si="2"/>
        <v>75</v>
      </c>
      <c r="D34" s="2120">
        <v>0</v>
      </c>
      <c r="E34" s="2121">
        <v>2</v>
      </c>
      <c r="F34" s="2121">
        <v>19</v>
      </c>
      <c r="G34" s="2122">
        <v>54</v>
      </c>
      <c r="H34" s="1858"/>
      <c r="I34" s="1859"/>
      <c r="J34" s="1859"/>
      <c r="K34" s="1859"/>
      <c r="L34" s="1859"/>
      <c r="M34" s="1859"/>
      <c r="N34" s="1860">
        <v>41</v>
      </c>
      <c r="O34" s="1860">
        <v>34</v>
      </c>
      <c r="P34" t="str">
        <f t="shared" si="5"/>
        <v/>
      </c>
      <c r="BD34" s="75" t="str">
        <f t="shared" si="3"/>
        <v/>
      </c>
      <c r="BM34" s="76">
        <f t="shared" si="4"/>
        <v>0</v>
      </c>
    </row>
    <row r="35" spans="1:65" ht="15" customHeight="1" x14ac:dyDescent="0.25">
      <c r="A35" s="2788" t="s">
        <v>62</v>
      </c>
      <c r="B35" s="82" t="s">
        <v>63</v>
      </c>
      <c r="C35" s="250">
        <f t="shared" si="2"/>
        <v>4</v>
      </c>
      <c r="D35" s="1912">
        <v>0</v>
      </c>
      <c r="E35" s="1962">
        <v>0</v>
      </c>
      <c r="F35" s="1962">
        <v>0</v>
      </c>
      <c r="G35" s="1963">
        <v>4</v>
      </c>
      <c r="H35" s="2016"/>
      <c r="I35" s="1965"/>
      <c r="J35" s="1965"/>
      <c r="K35" s="1965"/>
      <c r="L35" s="1965"/>
      <c r="M35" s="1965"/>
      <c r="N35" s="1964">
        <v>2</v>
      </c>
      <c r="O35" s="1964">
        <v>2</v>
      </c>
      <c r="P35" t="str">
        <f t="shared" si="5"/>
        <v/>
      </c>
      <c r="BD35" s="75" t="str">
        <f t="shared" si="3"/>
        <v/>
      </c>
      <c r="BM35" s="76">
        <f t="shared" si="4"/>
        <v>0</v>
      </c>
    </row>
    <row r="36" spans="1:65" ht="15" customHeight="1" x14ac:dyDescent="0.25">
      <c r="A36" s="2246"/>
      <c r="B36" s="1854" t="s">
        <v>64</v>
      </c>
      <c r="C36" s="84">
        <f t="shared" si="2"/>
        <v>0</v>
      </c>
      <c r="D36" s="2120">
        <v>0</v>
      </c>
      <c r="E36" s="2121">
        <v>0</v>
      </c>
      <c r="F36" s="2121">
        <v>0</v>
      </c>
      <c r="G36" s="2122">
        <v>0</v>
      </c>
      <c r="H36" s="375"/>
      <c r="I36" s="86"/>
      <c r="J36" s="86"/>
      <c r="K36" s="86"/>
      <c r="L36" s="86"/>
      <c r="M36" s="86"/>
      <c r="N36" s="1860">
        <v>0</v>
      </c>
      <c r="O36" s="1860">
        <v>0</v>
      </c>
      <c r="P36" t="str">
        <f t="shared" si="5"/>
        <v/>
      </c>
      <c r="R36" s="87"/>
      <c r="BD36" s="75" t="str">
        <f t="shared" si="3"/>
        <v/>
      </c>
      <c r="BM36" s="76">
        <f t="shared" si="4"/>
        <v>0</v>
      </c>
    </row>
    <row r="37" spans="1:65" ht="15" customHeight="1" x14ac:dyDescent="0.25">
      <c r="A37" s="2629" t="s">
        <v>65</v>
      </c>
      <c r="B37" s="2805"/>
      <c r="C37" s="1639">
        <f t="shared" si="2"/>
        <v>9</v>
      </c>
      <c r="D37" s="89">
        <v>0</v>
      </c>
      <c r="E37" s="90">
        <v>1</v>
      </c>
      <c r="F37" s="90">
        <v>3</v>
      </c>
      <c r="G37" s="91">
        <v>5</v>
      </c>
      <c r="H37" s="375"/>
      <c r="I37" s="86"/>
      <c r="J37" s="86"/>
      <c r="K37" s="86"/>
      <c r="L37" s="86"/>
      <c r="M37" s="86"/>
      <c r="N37" s="1861">
        <v>3</v>
      </c>
      <c r="O37" s="1861">
        <v>6</v>
      </c>
      <c r="P37" t="str">
        <f t="shared" si="5"/>
        <v/>
      </c>
      <c r="BD37" s="75" t="str">
        <f t="shared" si="3"/>
        <v/>
      </c>
      <c r="BM37" s="76">
        <f t="shared" si="4"/>
        <v>0</v>
      </c>
    </row>
    <row r="38" spans="1:65" s="6" customFormat="1" ht="18" customHeight="1" x14ac:dyDescent="0.2">
      <c r="A38" s="2123" t="s">
        <v>66</v>
      </c>
      <c r="B38" s="2124"/>
    </row>
    <row r="39" spans="1:65" ht="30" customHeight="1" x14ac:dyDescent="0.25">
      <c r="A39" s="1621" t="s">
        <v>67</v>
      </c>
      <c r="B39" s="1621" t="s">
        <v>68</v>
      </c>
    </row>
    <row r="40" spans="1:65" ht="15" customHeight="1" x14ac:dyDescent="0.25">
      <c r="A40" s="2012" t="s">
        <v>69</v>
      </c>
      <c r="B40" s="1964">
        <v>174</v>
      </c>
    </row>
    <row r="41" spans="1:65" ht="15" customHeight="1" x14ac:dyDescent="0.25">
      <c r="A41" s="2012" t="s">
        <v>70</v>
      </c>
      <c r="B41" s="1964">
        <v>613</v>
      </c>
    </row>
    <row r="42" spans="1:65" ht="15" customHeight="1" x14ac:dyDescent="0.25">
      <c r="A42" s="2012" t="s">
        <v>71</v>
      </c>
      <c r="B42" s="1964">
        <v>883</v>
      </c>
    </row>
    <row r="43" spans="1:65" ht="15" customHeight="1" x14ac:dyDescent="0.25">
      <c r="A43" s="2012" t="s">
        <v>72</v>
      </c>
      <c r="B43" s="1964">
        <v>0</v>
      </c>
    </row>
    <row r="44" spans="1:65" ht="15" customHeight="1" x14ac:dyDescent="0.25">
      <c r="A44" s="2012" t="s">
        <v>73</v>
      </c>
      <c r="B44" s="1964">
        <v>463</v>
      </c>
    </row>
    <row r="45" spans="1:65" ht="15" customHeight="1" x14ac:dyDescent="0.25">
      <c r="A45" s="2012" t="s">
        <v>74</v>
      </c>
      <c r="B45" s="1964">
        <v>0</v>
      </c>
    </row>
    <row r="46" spans="1:65" ht="15" customHeight="1" x14ac:dyDescent="0.25">
      <c r="A46" s="2012" t="s">
        <v>75</v>
      </c>
      <c r="B46" s="1964">
        <v>21</v>
      </c>
    </row>
    <row r="47" spans="1:65" ht="15" customHeight="1" x14ac:dyDescent="0.25">
      <c r="A47" s="79" t="s">
        <v>76</v>
      </c>
      <c r="B47" s="94">
        <v>0</v>
      </c>
    </row>
    <row r="48" spans="1:65" ht="15" customHeight="1" x14ac:dyDescent="0.25">
      <c r="A48" s="1864" t="s">
        <v>77</v>
      </c>
      <c r="B48" s="1860">
        <v>0</v>
      </c>
    </row>
    <row r="49" spans="1:7" s="6" customFormat="1" ht="18" customHeight="1" x14ac:dyDescent="0.2">
      <c r="A49" s="2022" t="s">
        <v>78</v>
      </c>
      <c r="B49" s="64"/>
      <c r="C49" s="5"/>
      <c r="D49" s="2023"/>
      <c r="E49" s="2023"/>
    </row>
    <row r="50" spans="1:7" ht="31.5" x14ac:dyDescent="0.25">
      <c r="A50" s="1621" t="s">
        <v>33</v>
      </c>
      <c r="B50" s="1621" t="s">
        <v>34</v>
      </c>
      <c r="C50" s="1621" t="s">
        <v>79</v>
      </c>
      <c r="D50" s="1621" t="s">
        <v>80</v>
      </c>
      <c r="E50" s="1621" t="s">
        <v>81</v>
      </c>
    </row>
    <row r="51" spans="1:7" x14ac:dyDescent="0.25">
      <c r="A51" s="2012" t="s">
        <v>82</v>
      </c>
      <c r="B51" s="1966">
        <f>SUM(C51:E51)</f>
        <v>930</v>
      </c>
      <c r="C51" s="1967">
        <v>930</v>
      </c>
      <c r="D51" s="1967">
        <v>0</v>
      </c>
      <c r="E51" s="1967">
        <v>0</v>
      </c>
    </row>
    <row r="52" spans="1:7" x14ac:dyDescent="0.25">
      <c r="A52" s="2012" t="s">
        <v>83</v>
      </c>
      <c r="B52" s="1966">
        <f>SUM(C52:E52)</f>
        <v>841</v>
      </c>
      <c r="C52" s="1967">
        <v>841</v>
      </c>
      <c r="D52" s="1967">
        <v>0</v>
      </c>
      <c r="E52" s="1967">
        <v>0</v>
      </c>
    </row>
    <row r="53" spans="1:7" x14ac:dyDescent="0.25">
      <c r="A53" s="1864" t="s">
        <v>84</v>
      </c>
      <c r="B53" s="1865">
        <f>SUM(C53:E53)</f>
        <v>89</v>
      </c>
      <c r="C53" s="1866">
        <v>89</v>
      </c>
      <c r="D53" s="1866">
        <v>0</v>
      </c>
      <c r="E53" s="1866">
        <v>0</v>
      </c>
    </row>
    <row r="54" spans="1:7" ht="18" customHeight="1" x14ac:dyDescent="0.25">
      <c r="A54" s="2024" t="s">
        <v>85</v>
      </c>
      <c r="B54" s="101"/>
    </row>
    <row r="55" spans="1:7" s="6" customFormat="1" ht="18" customHeight="1" x14ac:dyDescent="0.2">
      <c r="A55" s="2024" t="s">
        <v>86</v>
      </c>
      <c r="B55" s="102"/>
      <c r="C55" s="103"/>
      <c r="D55" s="103"/>
      <c r="E55" s="2125"/>
      <c r="F55" s="2125"/>
    </row>
    <row r="56" spans="1:7" ht="31.5" x14ac:dyDescent="0.25">
      <c r="A56" s="1602" t="s">
        <v>87</v>
      </c>
      <c r="B56" s="1602" t="s">
        <v>34</v>
      </c>
      <c r="C56" s="1593" t="s">
        <v>88</v>
      </c>
      <c r="D56" s="1764" t="s">
        <v>89</v>
      </c>
      <c r="E56" s="1846" t="s">
        <v>90</v>
      </c>
      <c r="F56" s="2011" t="s">
        <v>81</v>
      </c>
    </row>
    <row r="57" spans="1:7" x14ac:dyDescent="0.25">
      <c r="A57" s="253" t="s">
        <v>91</v>
      </c>
      <c r="B57" s="254">
        <f>SUM(C57:E57)</f>
        <v>0</v>
      </c>
      <c r="C57" s="255"/>
      <c r="D57" s="256"/>
      <c r="E57" s="257"/>
      <c r="F57" s="2028"/>
    </row>
    <row r="58" spans="1:7" x14ac:dyDescent="0.25">
      <c r="A58" s="2126" t="s">
        <v>92</v>
      </c>
      <c r="B58" s="2127">
        <f>SUM(C58:E58)</f>
        <v>0</v>
      </c>
      <c r="C58" s="2128"/>
      <c r="D58" s="2129"/>
      <c r="E58" s="2130"/>
      <c r="F58" s="2028"/>
    </row>
    <row r="59" spans="1:7" x14ac:dyDescent="0.25">
      <c r="A59" s="111" t="s">
        <v>93</v>
      </c>
      <c r="B59" s="112">
        <f>SUM(C59:E59)</f>
        <v>0</v>
      </c>
      <c r="C59" s="2131"/>
      <c r="D59" s="1874"/>
      <c r="E59" s="2132"/>
      <c r="F59" s="1876"/>
    </row>
    <row r="60" spans="1:7" s="6" customFormat="1" ht="18" customHeight="1" x14ac:dyDescent="0.2">
      <c r="A60" s="113" t="s">
        <v>94</v>
      </c>
    </row>
    <row r="61" spans="1:7" s="6" customFormat="1" ht="18" customHeight="1" x14ac:dyDescent="0.2">
      <c r="A61" s="2684" t="s">
        <v>95</v>
      </c>
      <c r="B61" s="2685" t="s">
        <v>96</v>
      </c>
      <c r="C61" s="2685"/>
      <c r="D61" s="2686"/>
      <c r="E61" s="2807" t="s">
        <v>97</v>
      </c>
      <c r="F61" s="2681" t="s">
        <v>98</v>
      </c>
      <c r="G61" s="2681" t="s">
        <v>99</v>
      </c>
    </row>
    <row r="62" spans="1:7" ht="29.25" customHeight="1" x14ac:dyDescent="0.25">
      <c r="A62" s="2684"/>
      <c r="B62" s="114" t="s">
        <v>100</v>
      </c>
      <c r="C62" s="115" t="s">
        <v>60</v>
      </c>
      <c r="D62" s="116" t="s">
        <v>61</v>
      </c>
      <c r="E62" s="2252"/>
      <c r="F62" s="2681"/>
      <c r="G62" s="2681"/>
    </row>
    <row r="63" spans="1:7" x14ac:dyDescent="0.25">
      <c r="A63" s="258" t="s">
        <v>101</v>
      </c>
      <c r="B63" s="259">
        <f>SUM(C63:D63)</f>
        <v>0</v>
      </c>
      <c r="C63" s="260"/>
      <c r="D63" s="261"/>
      <c r="E63" s="262"/>
      <c r="F63" s="263"/>
      <c r="G63" s="264"/>
    </row>
    <row r="64" spans="1:7" x14ac:dyDescent="0.25">
      <c r="A64" s="2133" t="s">
        <v>102</v>
      </c>
      <c r="B64" s="2134">
        <f t="shared" ref="B64:B68" si="6">SUM(C64:D64)</f>
        <v>0</v>
      </c>
      <c r="C64" s="2135"/>
      <c r="D64" s="2136"/>
      <c r="E64" s="2137"/>
      <c r="F64" s="2138"/>
      <c r="G64" s="2139"/>
    </row>
    <row r="65" spans="1:46" x14ac:dyDescent="0.25">
      <c r="A65" s="2133" t="s">
        <v>103</v>
      </c>
      <c r="B65" s="2134">
        <f>SUM(C65:D65)</f>
        <v>0</v>
      </c>
      <c r="C65" s="2135"/>
      <c r="D65" s="2136"/>
      <c r="E65" s="2137"/>
      <c r="F65" s="2138"/>
      <c r="G65" s="2139"/>
    </row>
    <row r="66" spans="1:46" x14ac:dyDescent="0.25">
      <c r="A66" s="2133" t="s">
        <v>104</v>
      </c>
      <c r="B66" s="2134">
        <f t="shared" si="6"/>
        <v>0</v>
      </c>
      <c r="C66" s="2135"/>
      <c r="D66" s="2136"/>
      <c r="E66" s="2137"/>
      <c r="F66" s="2138"/>
      <c r="G66" s="2139"/>
    </row>
    <row r="67" spans="1:46" x14ac:dyDescent="0.25">
      <c r="A67" s="2133" t="s">
        <v>105</v>
      </c>
      <c r="B67" s="2134">
        <f t="shared" si="6"/>
        <v>0</v>
      </c>
      <c r="C67" s="2135"/>
      <c r="D67" s="2136"/>
      <c r="E67" s="2137"/>
      <c r="F67" s="2138"/>
      <c r="G67" s="2139"/>
    </row>
    <row r="68" spans="1:46" x14ac:dyDescent="0.25">
      <c r="A68" s="2140" t="s">
        <v>106</v>
      </c>
      <c r="B68" s="1885">
        <f t="shared" si="6"/>
        <v>0</v>
      </c>
      <c r="C68" s="2141"/>
      <c r="D68" s="1887"/>
      <c r="E68" s="1780"/>
      <c r="F68" s="1888"/>
      <c r="G68" s="1889"/>
    </row>
    <row r="69" spans="1:46" x14ac:dyDescent="0.25">
      <c r="A69" s="1438" t="s">
        <v>34</v>
      </c>
      <c r="B69" s="124">
        <f t="shared" ref="B69:G69" si="7">SUM(B63:B68)</f>
        <v>0</v>
      </c>
      <c r="C69" s="125">
        <f>SUM(C63:C68)</f>
        <v>0</v>
      </c>
      <c r="D69" s="289">
        <f>SUM(D63:D68)</f>
        <v>0</v>
      </c>
      <c r="E69" s="290">
        <f t="shared" si="7"/>
        <v>0</v>
      </c>
      <c r="F69" s="128">
        <f t="shared" si="7"/>
        <v>0</v>
      </c>
      <c r="G69" s="2142">
        <f t="shared" si="7"/>
        <v>0</v>
      </c>
    </row>
    <row r="70" spans="1:46" x14ac:dyDescent="0.25">
      <c r="A70" s="130" t="s">
        <v>107</v>
      </c>
    </row>
    <row r="71" spans="1:46" ht="52.5" x14ac:dyDescent="0.25">
      <c r="A71" s="131" t="s">
        <v>108</v>
      </c>
      <c r="B71" s="132" t="s">
        <v>109</v>
      </c>
      <c r="C71" s="133" t="s">
        <v>110</v>
      </c>
      <c r="D71" s="134" t="s">
        <v>103</v>
      </c>
      <c r="E71" s="134" t="s">
        <v>104</v>
      </c>
      <c r="F71" s="134" t="s">
        <v>105</v>
      </c>
      <c r="G71" s="135" t="s">
        <v>106</v>
      </c>
      <c r="H71" s="136" t="s">
        <v>111</v>
      </c>
      <c r="I71" s="137" t="s">
        <v>112</v>
      </c>
    </row>
    <row r="72" spans="1:46" x14ac:dyDescent="0.25">
      <c r="A72" s="1969" t="s">
        <v>113</v>
      </c>
      <c r="B72" s="260"/>
      <c r="C72" s="265"/>
      <c r="D72" s="266"/>
      <c r="E72" s="266"/>
      <c r="F72" s="266"/>
      <c r="G72" s="267"/>
      <c r="H72" s="2028"/>
      <c r="I72" s="268"/>
      <c r="AT72" s="6"/>
    </row>
    <row r="73" spans="1:46" x14ac:dyDescent="0.25">
      <c r="A73" s="2133" t="s">
        <v>114</v>
      </c>
      <c r="B73" s="2135"/>
      <c r="C73" s="2143"/>
      <c r="D73" s="2144"/>
      <c r="E73" s="2144"/>
      <c r="F73" s="2144"/>
      <c r="G73" s="2145"/>
      <c r="H73" s="2028"/>
      <c r="I73" s="2146"/>
    </row>
    <row r="74" spans="1:46" x14ac:dyDescent="0.25">
      <c r="A74" s="2133" t="s">
        <v>115</v>
      </c>
      <c r="B74" s="2135"/>
      <c r="C74" s="2143"/>
      <c r="D74" s="2144"/>
      <c r="E74" s="2144"/>
      <c r="F74" s="2144"/>
      <c r="G74" s="2145"/>
      <c r="H74" s="2028"/>
      <c r="I74" s="2146"/>
    </row>
    <row r="75" spans="1:46" x14ac:dyDescent="0.25">
      <c r="A75" s="2133" t="s">
        <v>116</v>
      </c>
      <c r="B75" s="2135"/>
      <c r="C75" s="2143"/>
      <c r="D75" s="2144"/>
      <c r="E75" s="2144"/>
      <c r="F75" s="2144"/>
      <c r="G75" s="2145"/>
      <c r="H75" s="2028"/>
      <c r="I75" s="2146"/>
    </row>
    <row r="76" spans="1:46" x14ac:dyDescent="0.25">
      <c r="A76" s="2140" t="s">
        <v>117</v>
      </c>
      <c r="B76" s="2141"/>
      <c r="C76" s="1896"/>
      <c r="D76" s="2147"/>
      <c r="E76" s="2147"/>
      <c r="F76" s="2147"/>
      <c r="G76" s="1898"/>
      <c r="H76" s="1876"/>
      <c r="I76" s="2148"/>
    </row>
    <row r="77" spans="1:46" s="6" customFormat="1" ht="18" customHeight="1" x14ac:dyDescent="0.2">
      <c r="A77" s="2750" t="s">
        <v>118</v>
      </c>
      <c r="B77" s="2808"/>
      <c r="C77" s="2808"/>
      <c r="D77" s="2256"/>
      <c r="E77" s="2809"/>
      <c r="F77" s="2149"/>
      <c r="G77" s="2149"/>
      <c r="H77" s="2149"/>
      <c r="I77" s="2149"/>
    </row>
    <row r="78" spans="1:46" s="6" customFormat="1" ht="18" customHeight="1" x14ac:dyDescent="0.2">
      <c r="A78" s="2227" t="s">
        <v>119</v>
      </c>
      <c r="B78" s="2682" t="s">
        <v>120</v>
      </c>
      <c r="C78" s="2227" t="s">
        <v>34</v>
      </c>
      <c r="D78" s="2683" t="s">
        <v>47</v>
      </c>
      <c r="E78" s="2683"/>
      <c r="F78" s="2683"/>
      <c r="G78" s="2683"/>
      <c r="H78" s="2683"/>
      <c r="I78" s="2683"/>
    </row>
    <row r="79" spans="1:46" ht="24.75" customHeight="1" x14ac:dyDescent="0.25">
      <c r="A79" s="2229"/>
      <c r="B79" s="2682"/>
      <c r="C79" s="2229"/>
      <c r="D79" s="1622" t="s">
        <v>121</v>
      </c>
      <c r="E79" s="1448" t="s">
        <v>122</v>
      </c>
      <c r="F79" s="1449" t="s">
        <v>123</v>
      </c>
      <c r="G79" s="1449" t="s">
        <v>124</v>
      </c>
      <c r="H79" s="1449" t="s">
        <v>125</v>
      </c>
      <c r="I79" s="2150" t="s">
        <v>51</v>
      </c>
    </row>
    <row r="80" spans="1:46" x14ac:dyDescent="0.25">
      <c r="A80" s="2642" t="s">
        <v>126</v>
      </c>
      <c r="B80" s="2810"/>
      <c r="C80" s="1623">
        <f>SUM(D80:I80)</f>
        <v>174</v>
      </c>
      <c r="D80" s="1624">
        <v>15</v>
      </c>
      <c r="E80" s="1453">
        <v>16</v>
      </c>
      <c r="F80" s="1453">
        <v>47</v>
      </c>
      <c r="G80" s="1453">
        <v>31</v>
      </c>
      <c r="H80" s="1453">
        <v>24</v>
      </c>
      <c r="I80" s="2151">
        <v>41</v>
      </c>
    </row>
    <row r="81" spans="1:55" ht="24.95" customHeight="1" x14ac:dyDescent="0.25">
      <c r="A81" s="2811" t="s">
        <v>127</v>
      </c>
      <c r="B81" s="269" t="s">
        <v>128</v>
      </c>
      <c r="C81" s="270">
        <f>SUM(D81:I81)</f>
        <v>47</v>
      </c>
      <c r="D81" s="1912">
        <v>13</v>
      </c>
      <c r="E81" s="1962">
        <v>11</v>
      </c>
      <c r="F81" s="1962">
        <v>23</v>
      </c>
      <c r="G81" s="1962"/>
      <c r="H81" s="1962"/>
      <c r="I81" s="2152"/>
    </row>
    <row r="82" spans="1:55" ht="24.95" customHeight="1" x14ac:dyDescent="0.25">
      <c r="A82" s="2266"/>
      <c r="B82" s="147" t="s">
        <v>129</v>
      </c>
      <c r="C82" s="148">
        <f>SUM(D82:I82)</f>
        <v>36</v>
      </c>
      <c r="D82" s="149">
        <v>13</v>
      </c>
      <c r="E82" s="150">
        <v>11</v>
      </c>
      <c r="F82" s="150">
        <v>12</v>
      </c>
      <c r="G82" s="150"/>
      <c r="H82" s="150"/>
      <c r="I82" s="151"/>
    </row>
    <row r="83" spans="1:55" ht="24.95" customHeight="1" x14ac:dyDescent="0.25">
      <c r="A83" s="2811" t="s">
        <v>130</v>
      </c>
      <c r="B83" s="269" t="s">
        <v>128</v>
      </c>
      <c r="C83" s="270">
        <f>SUM(D83:I83)</f>
        <v>145</v>
      </c>
      <c r="D83" s="271">
        <v>39</v>
      </c>
      <c r="E83" s="272">
        <v>58</v>
      </c>
      <c r="F83" s="272">
        <v>48</v>
      </c>
      <c r="G83" s="272"/>
      <c r="H83" s="272"/>
      <c r="I83" s="273"/>
    </row>
    <row r="84" spans="1:55" ht="24.95" customHeight="1" x14ac:dyDescent="0.25">
      <c r="A84" s="2266"/>
      <c r="B84" s="152" t="s">
        <v>129</v>
      </c>
      <c r="C84" s="153">
        <f>SUM(D84:I84)</f>
        <v>170</v>
      </c>
      <c r="D84" s="2153">
        <v>69</v>
      </c>
      <c r="E84" s="2154">
        <v>62</v>
      </c>
      <c r="F84" s="2154">
        <v>39</v>
      </c>
      <c r="G84" s="2154"/>
      <c r="H84" s="2154"/>
      <c r="I84" s="1905"/>
    </row>
    <row r="85" spans="1:55" s="6" customFormat="1" ht="18" customHeight="1" x14ac:dyDescent="0.2">
      <c r="A85" s="2058" t="s">
        <v>131</v>
      </c>
      <c r="B85" s="2059"/>
      <c r="C85" s="2059"/>
      <c r="D85" s="2155"/>
      <c r="E85" s="2155"/>
      <c r="F85" s="2155"/>
      <c r="G85" s="2155"/>
      <c r="H85" s="2156"/>
      <c r="I85" s="2156"/>
    </row>
    <row r="86" spans="1:55" ht="15" customHeight="1" x14ac:dyDescent="0.25">
      <c r="A86" s="2780" t="s">
        <v>132</v>
      </c>
      <c r="B86" s="2806" t="s">
        <v>133</v>
      </c>
      <c r="C86" s="2780"/>
      <c r="D86" s="2806" t="s">
        <v>134</v>
      </c>
      <c r="E86" s="2780"/>
      <c r="F86" s="2618" t="s">
        <v>135</v>
      </c>
      <c r="G86" s="2782"/>
      <c r="H86" s="2782"/>
      <c r="I86" s="2812"/>
      <c r="J86" s="2618" t="s">
        <v>136</v>
      </c>
      <c r="K86" s="2782"/>
      <c r="L86" s="2782"/>
      <c r="M86" s="2812"/>
      <c r="N86" s="2618" t="s">
        <v>137</v>
      </c>
      <c r="O86" s="2782"/>
      <c r="P86" s="2782"/>
      <c r="Q86" s="2812"/>
    </row>
    <row r="87" spans="1:55" ht="15" customHeight="1" x14ac:dyDescent="0.25">
      <c r="A87" s="2267"/>
      <c r="B87" s="2250"/>
      <c r="C87" s="2230"/>
      <c r="D87" s="2250"/>
      <c r="E87" s="2230"/>
      <c r="F87" s="2618" t="s">
        <v>138</v>
      </c>
      <c r="G87" s="2812"/>
      <c r="H87" s="2618" t="s">
        <v>139</v>
      </c>
      <c r="I87" s="2812"/>
      <c r="J87" s="2618" t="s">
        <v>138</v>
      </c>
      <c r="K87" s="2812"/>
      <c r="L87" s="2618" t="s">
        <v>139</v>
      </c>
      <c r="M87" s="2812"/>
      <c r="N87" s="2618" t="s">
        <v>138</v>
      </c>
      <c r="O87" s="2812"/>
      <c r="P87" s="2618" t="s">
        <v>139</v>
      </c>
      <c r="Q87" s="2812"/>
    </row>
    <row r="88" spans="1:55" ht="27.75" customHeight="1" x14ac:dyDescent="0.25">
      <c r="A88" s="2230"/>
      <c r="B88" s="1593" t="s">
        <v>50</v>
      </c>
      <c r="C88" s="2010" t="s">
        <v>140</v>
      </c>
      <c r="D88" s="1593" t="s">
        <v>50</v>
      </c>
      <c r="E88" s="2010" t="s">
        <v>140</v>
      </c>
      <c r="F88" s="1593" t="s">
        <v>50</v>
      </c>
      <c r="G88" s="2010" t="s">
        <v>140</v>
      </c>
      <c r="H88" s="1593" t="s">
        <v>50</v>
      </c>
      <c r="I88" s="1911" t="s">
        <v>140</v>
      </c>
      <c r="J88" s="1593" t="s">
        <v>50</v>
      </c>
      <c r="K88" s="2010" t="s">
        <v>140</v>
      </c>
      <c r="L88" s="1593" t="s">
        <v>50</v>
      </c>
      <c r="M88" s="1911" t="s">
        <v>140</v>
      </c>
      <c r="N88" s="1593" t="s">
        <v>50</v>
      </c>
      <c r="O88" s="2010" t="s">
        <v>140</v>
      </c>
      <c r="P88" s="1593" t="s">
        <v>50</v>
      </c>
      <c r="Q88" s="1911" t="s">
        <v>140</v>
      </c>
    </row>
    <row r="89" spans="1:55" x14ac:dyDescent="0.25">
      <c r="A89" s="274" t="s">
        <v>141</v>
      </c>
      <c r="B89" s="2157"/>
      <c r="C89" s="2158">
        <v>3</v>
      </c>
      <c r="D89" s="2157">
        <v>32</v>
      </c>
      <c r="E89" s="2158">
        <v>124</v>
      </c>
      <c r="F89" s="2159">
        <v>26</v>
      </c>
      <c r="G89" s="2160">
        <v>88</v>
      </c>
      <c r="H89" s="2159">
        <v>1</v>
      </c>
      <c r="I89" s="2160">
        <v>5</v>
      </c>
      <c r="J89" s="2159">
        <v>7</v>
      </c>
      <c r="K89" s="2160">
        <v>38</v>
      </c>
      <c r="L89" s="2159"/>
      <c r="M89" s="2160">
        <v>1</v>
      </c>
      <c r="N89" s="2159"/>
      <c r="O89" s="2160">
        <v>4</v>
      </c>
      <c r="P89" s="2159"/>
      <c r="Q89" s="2160"/>
      <c r="R89" t="str">
        <f>AT89&amp;AU89&amp;AV89</f>
        <v/>
      </c>
      <c r="AT89" s="161" t="str">
        <f>IF((D89+E89)&lt;((F89+G89)-(H89+I89)),"* La suma de "&amp;D$86&amp;""&amp;" debe ser mayor o igual a la Diferencia de "&amp;F$87&amp;""&amp;" menos Pacientes Suspendidos","")</f>
        <v/>
      </c>
      <c r="BC89" s="162">
        <f>IF((D89+E89)&lt;((F89+G89)-(H89+I89)),1,0)</f>
        <v>0</v>
      </c>
    </row>
    <row r="90" spans="1:55" x14ac:dyDescent="0.25">
      <c r="A90" s="1757" t="s">
        <v>142</v>
      </c>
      <c r="B90" s="1758"/>
      <c r="C90" s="1759"/>
      <c r="D90" s="1758"/>
      <c r="E90" s="1759"/>
      <c r="F90" s="1760"/>
      <c r="G90" s="1761"/>
      <c r="H90" s="1760"/>
      <c r="I90" s="1761"/>
      <c r="J90" s="1760"/>
      <c r="K90" s="1761"/>
      <c r="L90" s="1760"/>
      <c r="M90" s="1761"/>
      <c r="N90" s="1760"/>
      <c r="O90" s="1761"/>
      <c r="P90" s="1760"/>
      <c r="Q90" s="1761"/>
      <c r="R90" t="str">
        <f t="shared" ref="R90:R101" si="8">AT90&amp;AU90&amp;AV90</f>
        <v/>
      </c>
      <c r="AT90" s="161" t="str">
        <f t="shared" ref="AT90:AT99" si="9">IF((D90+E90)&lt;((F90+G90)-(H90+I90)),"* La suma de "&amp;D$86&amp;""&amp;" debe ser mayor o igual a la Diferencia de "&amp;F$87&amp;""&amp;" menos Pacientes Suspendidos","")</f>
        <v/>
      </c>
      <c r="BC90" s="162">
        <f t="shared" ref="BC90:BC101" si="10">IF((D90+E90)&lt;((F90+G90)-(H90+I90)),1,0)</f>
        <v>0</v>
      </c>
    </row>
    <row r="91" spans="1:55" x14ac:dyDescent="0.25">
      <c r="A91" s="1757" t="s">
        <v>143</v>
      </c>
      <c r="B91" s="1758"/>
      <c r="C91" s="1759">
        <v>3</v>
      </c>
      <c r="D91" s="1758"/>
      <c r="E91" s="1759">
        <v>2</v>
      </c>
      <c r="F91" s="1760"/>
      <c r="G91" s="1761">
        <v>2</v>
      </c>
      <c r="H91" s="1760"/>
      <c r="I91" s="1761"/>
      <c r="J91" s="1760"/>
      <c r="K91" s="1761"/>
      <c r="L91" s="1760"/>
      <c r="M91" s="1761"/>
      <c r="N91" s="1760"/>
      <c r="O91" s="1761"/>
      <c r="P91" s="1760"/>
      <c r="Q91" s="1761"/>
      <c r="R91" t="str">
        <f t="shared" si="8"/>
        <v/>
      </c>
      <c r="AT91" s="161" t="str">
        <f t="shared" si="9"/>
        <v/>
      </c>
      <c r="BC91" s="162">
        <f t="shared" si="10"/>
        <v>0</v>
      </c>
    </row>
    <row r="92" spans="1:55" x14ac:dyDescent="0.25">
      <c r="A92" s="1757" t="s">
        <v>144</v>
      </c>
      <c r="B92" s="1758"/>
      <c r="C92" s="1759"/>
      <c r="D92" s="1758"/>
      <c r="E92" s="1759"/>
      <c r="F92" s="1760"/>
      <c r="G92" s="1761"/>
      <c r="H92" s="1760"/>
      <c r="I92" s="1761"/>
      <c r="J92" s="1760"/>
      <c r="K92" s="1761"/>
      <c r="L92" s="1760"/>
      <c r="M92" s="1761"/>
      <c r="N92" s="1760"/>
      <c r="O92" s="1761"/>
      <c r="P92" s="1760"/>
      <c r="Q92" s="1761"/>
      <c r="R92" t="str">
        <f t="shared" si="8"/>
        <v/>
      </c>
      <c r="AT92" s="161" t="str">
        <f t="shared" si="9"/>
        <v/>
      </c>
      <c r="BC92" s="162">
        <f t="shared" si="10"/>
        <v>0</v>
      </c>
    </row>
    <row r="93" spans="1:55" x14ac:dyDescent="0.25">
      <c r="A93" s="1757" t="s">
        <v>145</v>
      </c>
      <c r="B93" s="1758"/>
      <c r="C93" s="1759">
        <v>4</v>
      </c>
      <c r="D93" s="1758">
        <v>18</v>
      </c>
      <c r="E93" s="1759">
        <v>92</v>
      </c>
      <c r="F93" s="1760">
        <v>12</v>
      </c>
      <c r="G93" s="1761">
        <v>69</v>
      </c>
      <c r="H93" s="1760">
        <v>1</v>
      </c>
      <c r="I93" s="1761">
        <v>7</v>
      </c>
      <c r="J93" s="1760">
        <v>7</v>
      </c>
      <c r="K93" s="1761">
        <v>31</v>
      </c>
      <c r="L93" s="1760"/>
      <c r="M93" s="1761">
        <v>1</v>
      </c>
      <c r="N93" s="1760"/>
      <c r="O93" s="1761"/>
      <c r="P93" s="1760"/>
      <c r="Q93" s="1761"/>
      <c r="R93" t="str">
        <f t="shared" si="8"/>
        <v/>
      </c>
      <c r="AT93" s="161" t="str">
        <f t="shared" si="9"/>
        <v/>
      </c>
      <c r="BC93" s="162">
        <f t="shared" si="10"/>
        <v>0</v>
      </c>
    </row>
    <row r="94" spans="1:55" x14ac:dyDescent="0.25">
      <c r="A94" s="1757" t="s">
        <v>146</v>
      </c>
      <c r="B94" s="1758"/>
      <c r="C94" s="1759"/>
      <c r="D94" s="1758"/>
      <c r="E94" s="1759"/>
      <c r="F94" s="1760"/>
      <c r="G94" s="1761"/>
      <c r="H94" s="1760"/>
      <c r="I94" s="1761"/>
      <c r="J94" s="1760"/>
      <c r="K94" s="1761"/>
      <c r="L94" s="1760"/>
      <c r="M94" s="1761"/>
      <c r="N94" s="1760"/>
      <c r="O94" s="1761"/>
      <c r="P94" s="1760"/>
      <c r="Q94" s="1761"/>
      <c r="R94" t="str">
        <f t="shared" si="8"/>
        <v/>
      </c>
      <c r="AT94" s="161" t="str">
        <f t="shared" si="9"/>
        <v/>
      </c>
      <c r="BC94" s="162">
        <f t="shared" si="10"/>
        <v>0</v>
      </c>
    </row>
    <row r="95" spans="1:55" x14ac:dyDescent="0.25">
      <c r="A95" s="1757" t="s">
        <v>147</v>
      </c>
      <c r="B95" s="1758">
        <v>3</v>
      </c>
      <c r="C95" s="1759"/>
      <c r="D95" s="1758">
        <v>28</v>
      </c>
      <c r="E95" s="1759">
        <v>19</v>
      </c>
      <c r="F95" s="1760">
        <v>12</v>
      </c>
      <c r="G95" s="1761">
        <v>3</v>
      </c>
      <c r="H95" s="1760">
        <v>3</v>
      </c>
      <c r="I95" s="1761"/>
      <c r="J95" s="1760">
        <v>16</v>
      </c>
      <c r="K95" s="1761">
        <v>3</v>
      </c>
      <c r="L95" s="1760"/>
      <c r="M95" s="1761"/>
      <c r="N95" s="1760">
        <v>3</v>
      </c>
      <c r="O95" s="1761">
        <v>13</v>
      </c>
      <c r="P95" s="1760"/>
      <c r="Q95" s="1761"/>
      <c r="R95" t="str">
        <f t="shared" si="8"/>
        <v/>
      </c>
      <c r="AT95" s="161" t="str">
        <f t="shared" si="9"/>
        <v/>
      </c>
      <c r="BC95" s="162">
        <f t="shared" si="10"/>
        <v>0</v>
      </c>
    </row>
    <row r="96" spans="1:55" x14ac:dyDescent="0.25">
      <c r="A96" s="1757" t="s">
        <v>148</v>
      </c>
      <c r="B96" s="1758"/>
      <c r="C96" s="1759"/>
      <c r="D96" s="1758"/>
      <c r="E96" s="1759">
        <v>83</v>
      </c>
      <c r="F96" s="1760"/>
      <c r="G96" s="1761">
        <v>43</v>
      </c>
      <c r="H96" s="1760"/>
      <c r="I96" s="1761">
        <v>2</v>
      </c>
      <c r="J96" s="1760"/>
      <c r="K96" s="1761">
        <v>24</v>
      </c>
      <c r="L96" s="1760"/>
      <c r="M96" s="1761"/>
      <c r="N96" s="1760"/>
      <c r="O96" s="1761">
        <v>18</v>
      </c>
      <c r="P96" s="1760"/>
      <c r="Q96" s="1761"/>
      <c r="R96" t="str">
        <f t="shared" si="8"/>
        <v/>
      </c>
      <c r="AT96" s="161" t="str">
        <f t="shared" si="9"/>
        <v/>
      </c>
      <c r="BC96" s="162">
        <f t="shared" si="10"/>
        <v>0</v>
      </c>
    </row>
    <row r="97" spans="1:55" x14ac:dyDescent="0.25">
      <c r="A97" s="1757" t="s">
        <v>149</v>
      </c>
      <c r="B97" s="1758"/>
      <c r="C97" s="1759"/>
      <c r="D97" s="1758"/>
      <c r="E97" s="1759">
        <v>38</v>
      </c>
      <c r="F97" s="1760"/>
      <c r="G97" s="1761">
        <v>14</v>
      </c>
      <c r="H97" s="1760"/>
      <c r="I97" s="1761"/>
      <c r="J97" s="1760"/>
      <c r="K97" s="1761">
        <v>20</v>
      </c>
      <c r="L97" s="1760"/>
      <c r="M97" s="1761"/>
      <c r="N97" s="1760"/>
      <c r="O97" s="1761">
        <v>4</v>
      </c>
      <c r="P97" s="1760"/>
      <c r="Q97" s="1761"/>
      <c r="R97" t="str">
        <f t="shared" si="8"/>
        <v/>
      </c>
      <c r="AT97" s="161" t="str">
        <f t="shared" si="9"/>
        <v/>
      </c>
      <c r="BC97" s="162">
        <f t="shared" si="10"/>
        <v>0</v>
      </c>
    </row>
    <row r="98" spans="1:55" x14ac:dyDescent="0.25">
      <c r="A98" s="1757" t="s">
        <v>150</v>
      </c>
      <c r="B98" s="1758"/>
      <c r="C98" s="1759"/>
      <c r="D98" s="1758"/>
      <c r="E98" s="1759">
        <v>48</v>
      </c>
      <c r="F98" s="1760"/>
      <c r="G98" s="1761">
        <v>31</v>
      </c>
      <c r="H98" s="1760"/>
      <c r="I98" s="1761">
        <v>2</v>
      </c>
      <c r="J98" s="1760"/>
      <c r="K98" s="1761">
        <v>18</v>
      </c>
      <c r="L98" s="1760"/>
      <c r="M98" s="1761">
        <v>1</v>
      </c>
      <c r="N98" s="1760"/>
      <c r="O98" s="1761">
        <v>2</v>
      </c>
      <c r="P98" s="1760"/>
      <c r="Q98" s="1761"/>
      <c r="R98" t="str">
        <f t="shared" si="8"/>
        <v/>
      </c>
      <c r="AT98" s="161" t="str">
        <f t="shared" si="9"/>
        <v/>
      </c>
      <c r="BC98" s="162">
        <f t="shared" si="10"/>
        <v>0</v>
      </c>
    </row>
    <row r="99" spans="1:55" x14ac:dyDescent="0.25">
      <c r="A99" s="1757" t="s">
        <v>151</v>
      </c>
      <c r="B99" s="1758"/>
      <c r="C99" s="1759">
        <v>2</v>
      </c>
      <c r="D99" s="1758"/>
      <c r="E99" s="1759">
        <v>13</v>
      </c>
      <c r="F99" s="1760"/>
      <c r="G99" s="1761">
        <v>9</v>
      </c>
      <c r="H99" s="1760"/>
      <c r="I99" s="1761"/>
      <c r="J99" s="1760"/>
      <c r="K99" s="1761"/>
      <c r="L99" s="1760"/>
      <c r="M99" s="1761"/>
      <c r="N99" s="1760"/>
      <c r="O99" s="1761">
        <v>4</v>
      </c>
      <c r="P99" s="1760"/>
      <c r="Q99" s="1761"/>
      <c r="R99" t="str">
        <f t="shared" si="8"/>
        <v/>
      </c>
      <c r="AT99" s="161" t="str">
        <f t="shared" si="9"/>
        <v/>
      </c>
      <c r="BC99" s="162">
        <f t="shared" si="10"/>
        <v>0</v>
      </c>
    </row>
    <row r="100" spans="1:55" x14ac:dyDescent="0.25">
      <c r="A100" s="1757" t="s">
        <v>152</v>
      </c>
      <c r="B100" s="1758"/>
      <c r="C100" s="1759">
        <v>2</v>
      </c>
      <c r="D100" s="1758"/>
      <c r="E100" s="1759">
        <v>13</v>
      </c>
      <c r="F100" s="1760"/>
      <c r="G100" s="1761">
        <v>11</v>
      </c>
      <c r="H100" s="1760"/>
      <c r="I100" s="1761"/>
      <c r="J100" s="1760"/>
      <c r="K100" s="1761"/>
      <c r="L100" s="1760"/>
      <c r="M100" s="1761"/>
      <c r="N100" s="1760"/>
      <c r="O100" s="1761">
        <v>2</v>
      </c>
      <c r="P100" s="1760"/>
      <c r="Q100" s="1761"/>
      <c r="R100" t="str">
        <f t="shared" si="8"/>
        <v/>
      </c>
      <c r="AT100" s="161" t="str">
        <f>IF((D100+E100)&lt;((F100+G100)-(H100+I100)),"* La suma de "&amp;D$86&amp;""&amp;" debe ser mayor o igual a la Diferencia de "&amp;F$87&amp;""&amp;" menos Pacientes Suspendidos","")</f>
        <v/>
      </c>
      <c r="BC100" s="162">
        <f t="shared" si="10"/>
        <v>0</v>
      </c>
    </row>
    <row r="101" spans="1:55" x14ac:dyDescent="0.25">
      <c r="A101" s="1757" t="s">
        <v>153</v>
      </c>
      <c r="B101" s="1758"/>
      <c r="C101" s="1759"/>
      <c r="D101" s="1758"/>
      <c r="E101" s="1759"/>
      <c r="F101" s="1760"/>
      <c r="G101" s="1761"/>
      <c r="H101" s="1760"/>
      <c r="I101" s="1761"/>
      <c r="J101" s="1760"/>
      <c r="K101" s="1761"/>
      <c r="L101" s="1760"/>
      <c r="M101" s="1761"/>
      <c r="N101" s="1760"/>
      <c r="O101" s="1761"/>
      <c r="P101" s="1760"/>
      <c r="Q101" s="1761"/>
      <c r="R101" t="str">
        <f t="shared" si="8"/>
        <v/>
      </c>
      <c r="AT101" s="161" t="str">
        <f>IF((D101+E101)&lt;((F101+G101)-(H101+I101)),"* La suma de "&amp;D$86&amp;""&amp;" debe ser mayor o igual a la Diferencia de "&amp;F$87&amp;""&amp;" menos Pacientes Suspendidos","")</f>
        <v/>
      </c>
      <c r="BC101" s="162">
        <f t="shared" si="10"/>
        <v>0</v>
      </c>
    </row>
    <row r="102" spans="1:55" x14ac:dyDescent="0.25">
      <c r="A102" s="1631" t="s">
        <v>34</v>
      </c>
      <c r="B102" s="1632">
        <f t="shared" ref="B102:I102" si="11">SUM(B89:B101)</f>
        <v>3</v>
      </c>
      <c r="C102" s="1762">
        <f t="shared" si="11"/>
        <v>14</v>
      </c>
      <c r="D102" s="1632">
        <f t="shared" si="11"/>
        <v>78</v>
      </c>
      <c r="E102" s="1762">
        <f t="shared" si="11"/>
        <v>432</v>
      </c>
      <c r="F102" s="1632">
        <f t="shared" si="11"/>
        <v>50</v>
      </c>
      <c r="G102" s="1762">
        <f t="shared" si="11"/>
        <v>270</v>
      </c>
      <c r="H102" s="1632">
        <f t="shared" si="11"/>
        <v>5</v>
      </c>
      <c r="I102" s="2161">
        <f t="shared" si="11"/>
        <v>16</v>
      </c>
      <c r="J102" s="1632">
        <f>SUM(J89:J101)</f>
        <v>30</v>
      </c>
      <c r="K102" s="1762">
        <f t="shared" ref="K102:M102" si="12">SUM(K89:K101)</f>
        <v>134</v>
      </c>
      <c r="L102" s="1632">
        <f t="shared" si="12"/>
        <v>0</v>
      </c>
      <c r="M102" s="2161">
        <f t="shared" si="12"/>
        <v>3</v>
      </c>
      <c r="N102" s="1632">
        <f>SUM(N89:N101)</f>
        <v>3</v>
      </c>
      <c r="O102" s="1762">
        <f t="shared" ref="O102:Q102" si="13">SUM(O89:O101)</f>
        <v>47</v>
      </c>
      <c r="P102" s="1632">
        <f t="shared" si="13"/>
        <v>0</v>
      </c>
      <c r="Q102" s="2161">
        <f t="shared" si="13"/>
        <v>0</v>
      </c>
    </row>
    <row r="103" spans="1:55" s="6" customFormat="1" ht="18" customHeight="1" x14ac:dyDescent="0.2">
      <c r="A103" s="2813" t="s">
        <v>154</v>
      </c>
      <c r="B103" s="2813"/>
      <c r="C103" s="2813"/>
      <c r="D103" s="2813"/>
      <c r="E103" s="2813"/>
      <c r="F103" s="2813"/>
      <c r="G103" s="2813"/>
    </row>
    <row r="104" spans="1:55" x14ac:dyDescent="0.25">
      <c r="A104" s="2814" t="s">
        <v>155</v>
      </c>
      <c r="B104" s="2618" t="s">
        <v>156</v>
      </c>
      <c r="C104" s="2782"/>
      <c r="D104" s="2782"/>
      <c r="E104" s="2782"/>
      <c r="F104" s="2782"/>
      <c r="G104" s="2812"/>
    </row>
    <row r="105" spans="1:55" x14ac:dyDescent="0.25">
      <c r="A105" s="2271"/>
      <c r="B105" s="1602" t="s">
        <v>157</v>
      </c>
      <c r="C105" s="1593" t="s">
        <v>50</v>
      </c>
      <c r="D105" s="1702" t="s">
        <v>140</v>
      </c>
      <c r="E105" s="1764" t="s">
        <v>20</v>
      </c>
      <c r="F105" s="1911" t="s">
        <v>21</v>
      </c>
      <c r="G105" s="1911" t="s">
        <v>22</v>
      </c>
    </row>
    <row r="106" spans="1:55" x14ac:dyDescent="0.25">
      <c r="A106" s="274" t="s">
        <v>158</v>
      </c>
      <c r="B106" s="250">
        <f t="shared" ref="B106:B113" si="14">SUM(C106+D106)</f>
        <v>16</v>
      </c>
      <c r="C106" s="2159">
        <v>4</v>
      </c>
      <c r="D106" s="2162">
        <v>12</v>
      </c>
      <c r="E106" s="2163">
        <v>15</v>
      </c>
      <c r="F106" s="2164">
        <v>1</v>
      </c>
      <c r="G106" s="2164"/>
      <c r="H106" t="str">
        <f t="shared" ref="H106:H114" si="15">AT106</f>
        <v/>
      </c>
      <c r="AT106" s="161" t="str">
        <f t="shared" ref="AT106:AT112" si="16">IF(SUM(E106:G106)&lt;&gt;B106,"* La Suma de los Beneficiarios MAI, MLE y Otros debe ser igual al Total.","")</f>
        <v/>
      </c>
      <c r="BC106" s="169">
        <f t="shared" ref="BC106:BC113" si="17">IF(SUM(E106:G106)&lt;&gt;B106,1,0)</f>
        <v>0</v>
      </c>
    </row>
    <row r="107" spans="1:55" x14ac:dyDescent="0.25">
      <c r="A107" s="2165" t="s">
        <v>159</v>
      </c>
      <c r="B107" s="2166">
        <f t="shared" si="14"/>
        <v>5</v>
      </c>
      <c r="C107" s="1760"/>
      <c r="D107" s="2167">
        <v>5</v>
      </c>
      <c r="E107" s="2168">
        <v>4</v>
      </c>
      <c r="F107" s="2169">
        <v>1</v>
      </c>
      <c r="G107" s="2169"/>
      <c r="H107" t="str">
        <f t="shared" si="15"/>
        <v/>
      </c>
      <c r="AT107" s="161" t="str">
        <f t="shared" si="16"/>
        <v/>
      </c>
      <c r="BC107" s="169">
        <f t="shared" si="17"/>
        <v>0</v>
      </c>
    </row>
    <row r="108" spans="1:55" x14ac:dyDescent="0.25">
      <c r="A108" s="1757" t="s">
        <v>160</v>
      </c>
      <c r="B108" s="2166">
        <f t="shared" si="14"/>
        <v>0</v>
      </c>
      <c r="C108" s="1760"/>
      <c r="D108" s="2167"/>
      <c r="E108" s="2168"/>
      <c r="F108" s="2169"/>
      <c r="G108" s="2169"/>
      <c r="H108" t="str">
        <f t="shared" si="15"/>
        <v/>
      </c>
      <c r="AT108" s="161" t="str">
        <f t="shared" si="16"/>
        <v/>
      </c>
      <c r="BC108" s="169">
        <f t="shared" si="17"/>
        <v>0</v>
      </c>
    </row>
    <row r="109" spans="1:55" x14ac:dyDescent="0.25">
      <c r="A109" s="1757" t="s">
        <v>161</v>
      </c>
      <c r="B109" s="2166">
        <f t="shared" si="14"/>
        <v>0</v>
      </c>
      <c r="C109" s="1760"/>
      <c r="D109" s="2167"/>
      <c r="E109" s="2168"/>
      <c r="F109" s="2169"/>
      <c r="G109" s="2169"/>
      <c r="H109" t="str">
        <f t="shared" si="15"/>
        <v/>
      </c>
      <c r="AT109" s="161" t="str">
        <f t="shared" si="16"/>
        <v/>
      </c>
      <c r="BC109" s="169">
        <f t="shared" si="17"/>
        <v>0</v>
      </c>
    </row>
    <row r="110" spans="1:55" x14ac:dyDescent="0.25">
      <c r="A110" s="1757" t="s">
        <v>162</v>
      </c>
      <c r="B110" s="2166">
        <f t="shared" si="14"/>
        <v>3</v>
      </c>
      <c r="C110" s="1760">
        <v>1</v>
      </c>
      <c r="D110" s="2167">
        <v>2</v>
      </c>
      <c r="E110" s="2168">
        <v>3</v>
      </c>
      <c r="F110" s="2169"/>
      <c r="G110" s="2169"/>
      <c r="H110" t="str">
        <f t="shared" si="15"/>
        <v/>
      </c>
      <c r="AT110" s="161" t="str">
        <f t="shared" si="16"/>
        <v/>
      </c>
      <c r="BC110" s="169">
        <f t="shared" si="17"/>
        <v>0</v>
      </c>
    </row>
    <row r="111" spans="1:55" x14ac:dyDescent="0.25">
      <c r="A111" s="1757" t="s">
        <v>163</v>
      </c>
      <c r="B111" s="2166">
        <f t="shared" si="14"/>
        <v>0</v>
      </c>
      <c r="C111" s="1760"/>
      <c r="D111" s="2167"/>
      <c r="E111" s="2168"/>
      <c r="F111" s="2169"/>
      <c r="G111" s="2169"/>
      <c r="H111" t="str">
        <f t="shared" si="15"/>
        <v/>
      </c>
      <c r="AT111" s="161" t="str">
        <f t="shared" si="16"/>
        <v/>
      </c>
      <c r="BC111" s="169">
        <f t="shared" si="17"/>
        <v>0</v>
      </c>
    </row>
    <row r="112" spans="1:55" x14ac:dyDescent="0.25">
      <c r="A112" s="2165" t="s">
        <v>164</v>
      </c>
      <c r="B112" s="2166">
        <f t="shared" si="14"/>
        <v>0</v>
      </c>
      <c r="C112" s="1760"/>
      <c r="D112" s="2167"/>
      <c r="E112" s="2168"/>
      <c r="F112" s="2169"/>
      <c r="G112" s="2169"/>
      <c r="H112" t="str">
        <f t="shared" si="15"/>
        <v/>
      </c>
      <c r="AT112" s="161" t="str">
        <f t="shared" si="16"/>
        <v/>
      </c>
      <c r="BC112" s="169">
        <f t="shared" si="17"/>
        <v>0</v>
      </c>
    </row>
    <row r="113" spans="1:56" x14ac:dyDescent="0.25">
      <c r="A113" s="172" t="s">
        <v>165</v>
      </c>
      <c r="B113" s="84">
        <f t="shared" si="14"/>
        <v>0</v>
      </c>
      <c r="C113" s="1760"/>
      <c r="D113" s="2167"/>
      <c r="E113" s="2168"/>
      <c r="F113" s="2170"/>
      <c r="G113" s="2170"/>
      <c r="H113" t="str">
        <f t="shared" si="15"/>
        <v/>
      </c>
      <c r="AT113" s="161" t="str">
        <f>IF(SUM(E113:G113)&lt;&gt;B113,"* La Suma de los Beneficiarios MAI, MLE y Otros debe ser igual al Total.","")</f>
        <v/>
      </c>
      <c r="BC113" s="169">
        <f t="shared" si="17"/>
        <v>0</v>
      </c>
    </row>
    <row r="114" spans="1:56" x14ac:dyDescent="0.25">
      <c r="A114" s="1772" t="s">
        <v>34</v>
      </c>
      <c r="B114" s="1639">
        <f t="shared" ref="B114:G114" si="18">SUM(B106:B113)</f>
        <v>24</v>
      </c>
      <c r="C114" s="1640">
        <f t="shared" si="18"/>
        <v>5</v>
      </c>
      <c r="D114" s="1773">
        <f t="shared" si="18"/>
        <v>19</v>
      </c>
      <c r="E114" s="1774">
        <f t="shared" si="18"/>
        <v>22</v>
      </c>
      <c r="F114" s="1926">
        <f t="shared" si="18"/>
        <v>2</v>
      </c>
      <c r="G114" s="1926">
        <f t="shared" si="18"/>
        <v>0</v>
      </c>
      <c r="H114" s="178" t="str">
        <f t="shared" si="15"/>
        <v/>
      </c>
      <c r="AT114" s="161" t="str">
        <f>IF((H102+I102+L102+M102+P102+Q102)&lt;&gt;B114," * El total de Causas de suspensión debe coincidir con la suma de Pacientes suspendidos de la Sección E","")</f>
        <v/>
      </c>
      <c r="AU114" s="6"/>
      <c r="AV114" s="6"/>
      <c r="BC114" s="179">
        <f>IF((H102+I102+L102+M102+P102+Q102)&lt;&gt;B114,1,0)</f>
        <v>0</v>
      </c>
      <c r="BD114" s="6"/>
    </row>
    <row r="115" spans="1:56" s="6" customFormat="1" ht="18" customHeight="1" x14ac:dyDescent="0.2">
      <c r="A115" s="180" t="s">
        <v>166</v>
      </c>
      <c r="E115" s="459"/>
      <c r="F115" s="182"/>
      <c r="G115" s="182"/>
    </row>
    <row r="116" spans="1:56" x14ac:dyDescent="0.25">
      <c r="A116" s="2815" t="s">
        <v>49</v>
      </c>
      <c r="B116" s="2815" t="s">
        <v>167</v>
      </c>
      <c r="C116" s="2649" t="s">
        <v>47</v>
      </c>
      <c r="D116" s="2816"/>
      <c r="E116" s="2711"/>
      <c r="F116" s="2689" t="s">
        <v>168</v>
      </c>
      <c r="G116" s="2817"/>
    </row>
    <row r="117" spans="1:56" ht="21" x14ac:dyDescent="0.25">
      <c r="A117" s="2273"/>
      <c r="B117" s="2273"/>
      <c r="C117" s="1641" t="s">
        <v>169</v>
      </c>
      <c r="D117" s="1483" t="s">
        <v>170</v>
      </c>
      <c r="E117" s="2171" t="s">
        <v>171</v>
      </c>
      <c r="F117" s="1642" t="s">
        <v>172</v>
      </c>
      <c r="G117" s="1928" t="s">
        <v>173</v>
      </c>
    </row>
    <row r="118" spans="1:56" x14ac:dyDescent="0.25">
      <c r="A118" s="275" t="s">
        <v>174</v>
      </c>
      <c r="B118" s="276">
        <f>SUM(C118:E118)</f>
        <v>23</v>
      </c>
      <c r="C118" s="255">
        <v>0</v>
      </c>
      <c r="D118" s="277">
        <v>11</v>
      </c>
      <c r="E118" s="262">
        <v>12</v>
      </c>
      <c r="F118" s="278">
        <v>0</v>
      </c>
      <c r="G118" s="2172"/>
      <c r="H118" t="str">
        <f>AT118</f>
        <v/>
      </c>
      <c r="AT118" s="161" t="str">
        <f>IF(AND(B118&gt;0,F118=""),"* No olvide digitar la variable Trans Masculino. Digite cero si no tiene.",IF(F118&gt;B118," * Trans Masculino no puede ser mayor al Total.",""))</f>
        <v/>
      </c>
      <c r="BC118" s="169">
        <f>IF(AND(B118&gt;0,F118=""),1,IF(F118&gt;B118,1,0))</f>
        <v>0</v>
      </c>
    </row>
    <row r="119" spans="1:56" x14ac:dyDescent="0.25">
      <c r="A119" s="1777" t="s">
        <v>175</v>
      </c>
      <c r="B119" s="1778">
        <f>SUM(C119:E119)</f>
        <v>0</v>
      </c>
      <c r="C119" s="2131"/>
      <c r="D119" s="2173"/>
      <c r="E119" s="1780"/>
      <c r="F119" s="2174"/>
      <c r="G119" s="2175"/>
      <c r="H119" t="str">
        <f>AU119</f>
        <v/>
      </c>
      <c r="AU119" s="161" t="str">
        <f>IF(AND(B119&gt;0,G119=""),"* No olvide digitar la variable Trans Femenino. Digite cero si no tiene.",IF(G119&gt;B119," * Trans Femenino no puede ser mayor al Total.",""))</f>
        <v/>
      </c>
      <c r="BD119" s="169">
        <f>IF(AND(B119&gt;0,G119=""),1,IF(G119&gt;B119,1,0))</f>
        <v>0</v>
      </c>
    </row>
    <row r="120" spans="1:56" x14ac:dyDescent="0.25">
      <c r="A120" s="194" t="s">
        <v>176</v>
      </c>
    </row>
    <row r="121" spans="1:56" ht="52.5" x14ac:dyDescent="0.25">
      <c r="A121" s="2000" t="s">
        <v>132</v>
      </c>
      <c r="B121" s="1648" t="s">
        <v>6</v>
      </c>
      <c r="C121" s="1783" t="s">
        <v>177</v>
      </c>
      <c r="D121" s="1494" t="s">
        <v>178</v>
      </c>
      <c r="E121" s="1933" t="s">
        <v>179</v>
      </c>
      <c r="F121" s="1783" t="s">
        <v>180</v>
      </c>
      <c r="G121" s="1494" t="s">
        <v>181</v>
      </c>
      <c r="H121" s="1933" t="s">
        <v>182</v>
      </c>
      <c r="I121" s="199"/>
    </row>
    <row r="122" spans="1:56" x14ac:dyDescent="0.25">
      <c r="A122" s="1621" t="s">
        <v>34</v>
      </c>
      <c r="B122" s="1650">
        <f>SUM(B123:B124)</f>
        <v>1</v>
      </c>
      <c r="C122" s="1784">
        <f t="shared" ref="C122:H122" si="19">SUM(C123:C124)</f>
        <v>77</v>
      </c>
      <c r="D122" s="1498">
        <f t="shared" si="19"/>
        <v>4</v>
      </c>
      <c r="E122" s="1934">
        <f t="shared" si="19"/>
        <v>0</v>
      </c>
      <c r="F122" s="1784">
        <f t="shared" si="19"/>
        <v>68</v>
      </c>
      <c r="G122" s="1498">
        <f>SUM(G123:G124)</f>
        <v>4</v>
      </c>
      <c r="H122" s="1934">
        <f t="shared" si="19"/>
        <v>0</v>
      </c>
      <c r="I122" s="204"/>
    </row>
    <row r="123" spans="1:56" x14ac:dyDescent="0.25">
      <c r="A123" s="279" t="s">
        <v>183</v>
      </c>
      <c r="B123" s="280">
        <v>1</v>
      </c>
      <c r="C123" s="281">
        <v>77</v>
      </c>
      <c r="D123" s="282">
        <v>4</v>
      </c>
      <c r="E123" s="283">
        <v>0</v>
      </c>
      <c r="F123" s="281">
        <v>68</v>
      </c>
      <c r="G123" s="282">
        <v>4</v>
      </c>
      <c r="H123" s="283">
        <v>0</v>
      </c>
      <c r="I123" s="206"/>
    </row>
    <row r="124" spans="1:56" x14ac:dyDescent="0.25">
      <c r="A124" s="1785" t="s">
        <v>184</v>
      </c>
      <c r="B124" s="1786"/>
      <c r="C124" s="1787"/>
      <c r="D124" s="2176"/>
      <c r="E124" s="2177"/>
      <c r="F124" s="1787"/>
      <c r="G124" s="2176"/>
      <c r="H124" s="2178"/>
      <c r="I124" s="206"/>
    </row>
    <row r="125" spans="1:56" x14ac:dyDescent="0.25">
      <c r="A125" s="208" t="s">
        <v>185</v>
      </c>
      <c r="B125" s="209"/>
      <c r="C125" s="209"/>
      <c r="D125" s="210"/>
      <c r="E125" s="210"/>
      <c r="F125" s="210"/>
      <c r="G125" s="210"/>
      <c r="H125" s="210"/>
      <c r="I125" s="210"/>
    </row>
    <row r="126" spans="1:56" ht="52.5" x14ac:dyDescent="0.25">
      <c r="A126" s="2009" t="s">
        <v>132</v>
      </c>
      <c r="B126" s="1655" t="s">
        <v>186</v>
      </c>
      <c r="C126" s="1791" t="s">
        <v>187</v>
      </c>
      <c r="D126" s="1655" t="s">
        <v>188</v>
      </c>
      <c r="E126" s="1791" t="s">
        <v>189</v>
      </c>
      <c r="F126" s="1655" t="s">
        <v>190</v>
      </c>
      <c r="G126" s="1791" t="s">
        <v>191</v>
      </c>
      <c r="H126" s="1655" t="s">
        <v>192</v>
      </c>
      <c r="I126" s="2179" t="s">
        <v>193</v>
      </c>
    </row>
    <row r="127" spans="1:56" x14ac:dyDescent="0.25">
      <c r="A127" s="274" t="s">
        <v>141</v>
      </c>
      <c r="B127" s="2157"/>
      <c r="C127" s="2152"/>
      <c r="D127" s="2159"/>
      <c r="E127" s="2028"/>
      <c r="F127" s="2159"/>
      <c r="G127" s="2028"/>
      <c r="H127" s="2159"/>
      <c r="I127" s="2028"/>
    </row>
    <row r="128" spans="1:56" x14ac:dyDescent="0.25">
      <c r="A128" s="1757" t="s">
        <v>143</v>
      </c>
      <c r="B128" s="1758">
        <v>0</v>
      </c>
      <c r="C128" s="1759">
        <v>40</v>
      </c>
      <c r="D128" s="1760">
        <v>49</v>
      </c>
      <c r="E128" s="1761">
        <v>9</v>
      </c>
      <c r="F128" s="1760">
        <v>5</v>
      </c>
      <c r="G128" s="1761">
        <v>1</v>
      </c>
      <c r="H128" s="1760">
        <v>0</v>
      </c>
      <c r="I128" s="2180">
        <v>0</v>
      </c>
    </row>
    <row r="129" spans="1:10" x14ac:dyDescent="0.25">
      <c r="A129" s="1757" t="s">
        <v>144</v>
      </c>
      <c r="B129" s="1758"/>
      <c r="C129" s="1759"/>
      <c r="D129" s="1760"/>
      <c r="E129" s="1761"/>
      <c r="F129" s="1760"/>
      <c r="G129" s="1761"/>
      <c r="H129" s="1760"/>
      <c r="I129" s="2028"/>
    </row>
    <row r="130" spans="1:10" x14ac:dyDescent="0.25">
      <c r="A130" s="1757" t="s">
        <v>194</v>
      </c>
      <c r="B130" s="1758">
        <v>0</v>
      </c>
      <c r="C130" s="1759">
        <v>8</v>
      </c>
      <c r="D130" s="1760">
        <v>9</v>
      </c>
      <c r="E130" s="1761">
        <v>1</v>
      </c>
      <c r="F130" s="1760">
        <v>0</v>
      </c>
      <c r="G130" s="1761">
        <v>0</v>
      </c>
      <c r="H130" s="1760">
        <v>0</v>
      </c>
      <c r="I130" s="2028">
        <v>0</v>
      </c>
    </row>
    <row r="131" spans="1:10" x14ac:dyDescent="0.25">
      <c r="A131" s="1757" t="s">
        <v>145</v>
      </c>
      <c r="B131" s="1758"/>
      <c r="C131" s="1759"/>
      <c r="D131" s="1760"/>
      <c r="E131" s="1761"/>
      <c r="F131" s="1760"/>
      <c r="G131" s="1761"/>
      <c r="H131" s="1760"/>
      <c r="I131" s="2028"/>
    </row>
    <row r="132" spans="1:10" x14ac:dyDescent="0.25">
      <c r="A132" s="1757" t="s">
        <v>147</v>
      </c>
      <c r="B132" s="1758"/>
      <c r="C132" s="1759"/>
      <c r="D132" s="1760"/>
      <c r="E132" s="1761"/>
      <c r="F132" s="1760"/>
      <c r="G132" s="1761"/>
      <c r="H132" s="1760"/>
      <c r="I132" s="2028"/>
    </row>
    <row r="133" spans="1:10" x14ac:dyDescent="0.25">
      <c r="A133" s="1757" t="s">
        <v>148</v>
      </c>
      <c r="B133" s="1758">
        <v>0</v>
      </c>
      <c r="C133" s="1759">
        <v>0</v>
      </c>
      <c r="D133" s="1760">
        <v>0</v>
      </c>
      <c r="E133" s="1761">
        <v>0</v>
      </c>
      <c r="F133" s="1760">
        <v>0</v>
      </c>
      <c r="G133" s="1761">
        <v>0</v>
      </c>
      <c r="H133" s="1760">
        <v>0</v>
      </c>
      <c r="I133" s="2028">
        <v>0</v>
      </c>
    </row>
    <row r="134" spans="1:10" x14ac:dyDescent="0.25">
      <c r="A134" s="1757" t="s">
        <v>149</v>
      </c>
      <c r="B134" s="1758"/>
      <c r="C134" s="1759"/>
      <c r="D134" s="1760"/>
      <c r="E134" s="1761"/>
      <c r="F134" s="1760"/>
      <c r="G134" s="1761"/>
      <c r="H134" s="1760"/>
      <c r="I134" s="2028"/>
    </row>
    <row r="135" spans="1:10" x14ac:dyDescent="0.25">
      <c r="A135" s="1757" t="s">
        <v>150</v>
      </c>
      <c r="B135" s="1758"/>
      <c r="C135" s="1759"/>
      <c r="D135" s="1760"/>
      <c r="E135" s="1761"/>
      <c r="F135" s="1760"/>
      <c r="G135" s="1761"/>
      <c r="H135" s="1760"/>
      <c r="I135" s="2028"/>
    </row>
    <row r="136" spans="1:10" x14ac:dyDescent="0.25">
      <c r="A136" s="1757" t="s">
        <v>151</v>
      </c>
      <c r="B136" s="1758"/>
      <c r="C136" s="1759"/>
      <c r="D136" s="1760"/>
      <c r="E136" s="1761"/>
      <c r="F136" s="1760"/>
      <c r="G136" s="1761"/>
      <c r="H136" s="1760"/>
      <c r="I136" s="2028"/>
    </row>
    <row r="137" spans="1:10" x14ac:dyDescent="0.25">
      <c r="A137" s="1757" t="s">
        <v>153</v>
      </c>
      <c r="B137" s="1758"/>
      <c r="C137" s="1759"/>
      <c r="D137" s="1760"/>
      <c r="E137" s="1761"/>
      <c r="F137" s="1760"/>
      <c r="G137" s="1761"/>
      <c r="H137" s="1760"/>
      <c r="I137" s="2028"/>
    </row>
    <row r="138" spans="1:10" x14ac:dyDescent="0.25">
      <c r="A138" s="1757" t="s">
        <v>195</v>
      </c>
      <c r="B138" s="1758"/>
      <c r="C138" s="1759"/>
      <c r="D138" s="1760"/>
      <c r="E138" s="1761"/>
      <c r="F138" s="1760"/>
      <c r="G138" s="1761"/>
      <c r="H138" s="1760"/>
      <c r="I138" s="216"/>
    </row>
    <row r="139" spans="1:10" x14ac:dyDescent="0.25">
      <c r="A139" s="1657" t="s">
        <v>34</v>
      </c>
      <c r="B139" s="1658">
        <f t="shared" ref="B139:I139" si="20">SUM(B127:B138)</f>
        <v>0</v>
      </c>
      <c r="C139" s="2181">
        <f t="shared" si="20"/>
        <v>48</v>
      </c>
      <c r="D139" s="1658">
        <f t="shared" si="20"/>
        <v>58</v>
      </c>
      <c r="E139" s="2181">
        <f t="shared" si="20"/>
        <v>10</v>
      </c>
      <c r="F139" s="1658">
        <f t="shared" si="20"/>
        <v>5</v>
      </c>
      <c r="G139" s="2181">
        <f t="shared" si="20"/>
        <v>1</v>
      </c>
      <c r="H139" s="1658">
        <f t="shared" si="20"/>
        <v>0</v>
      </c>
      <c r="I139" s="2181">
        <f t="shared" si="20"/>
        <v>0</v>
      </c>
    </row>
    <row r="140" spans="1:10" x14ac:dyDescent="0.25">
      <c r="A140" s="45" t="s">
        <v>196</v>
      </c>
      <c r="B140" s="178"/>
      <c r="C140" s="178"/>
      <c r="D140" s="178"/>
      <c r="E140" s="178"/>
      <c r="F140" s="178"/>
      <c r="G140" s="178"/>
      <c r="H140" s="178"/>
      <c r="I140" s="178"/>
      <c r="J140" s="178"/>
    </row>
    <row r="141" spans="1:10" x14ac:dyDescent="0.25">
      <c r="A141" s="2682" t="s">
        <v>197</v>
      </c>
      <c r="B141" s="2812" t="s">
        <v>100</v>
      </c>
      <c r="C141" s="2691" t="s">
        <v>198</v>
      </c>
      <c r="D141" s="2691"/>
      <c r="E141" s="2691" t="s">
        <v>199</v>
      </c>
      <c r="F141" s="2692"/>
      <c r="G141" s="2820" t="s">
        <v>41</v>
      </c>
      <c r="H141" s="2681" t="s">
        <v>40</v>
      </c>
      <c r="I141" s="2690" t="s">
        <v>200</v>
      </c>
      <c r="J141" s="2818" t="s">
        <v>39</v>
      </c>
    </row>
    <row r="142" spans="1:10" x14ac:dyDescent="0.25">
      <c r="A142" s="2682"/>
      <c r="B142" s="2812"/>
      <c r="C142" s="2182" t="s">
        <v>201</v>
      </c>
      <c r="D142" s="221" t="s">
        <v>61</v>
      </c>
      <c r="E142" s="2182" t="s">
        <v>201</v>
      </c>
      <c r="F142" s="222" t="s">
        <v>61</v>
      </c>
      <c r="G142" s="2820"/>
      <c r="H142" s="2681"/>
      <c r="I142" s="2690"/>
      <c r="J142" s="2819"/>
    </row>
    <row r="143" spans="1:10" x14ac:dyDescent="0.25">
      <c r="A143" s="1943" t="s">
        <v>202</v>
      </c>
      <c r="B143" s="224">
        <f>SUM(C143:F143)</f>
        <v>0</v>
      </c>
      <c r="C143" s="225"/>
      <c r="D143" s="226"/>
      <c r="E143" s="225"/>
      <c r="F143" s="227"/>
      <c r="G143" s="2028"/>
      <c r="H143" s="2183"/>
      <c r="I143" s="2184"/>
      <c r="J143" s="2185"/>
    </row>
    <row r="144" spans="1:10" x14ac:dyDescent="0.25">
      <c r="A144" s="2186" t="s">
        <v>203</v>
      </c>
      <c r="B144" s="224">
        <f t="shared" ref="B144:B151" si="21">SUM(C144:F144)</f>
        <v>0</v>
      </c>
      <c r="C144" s="2187"/>
      <c r="D144" s="2188"/>
      <c r="E144" s="2187"/>
      <c r="F144" s="2167"/>
      <c r="G144" s="2028"/>
      <c r="H144" s="2189"/>
      <c r="I144" s="2190"/>
      <c r="J144" s="2028"/>
    </row>
    <row r="145" spans="1:10" x14ac:dyDescent="0.25">
      <c r="A145" s="2186" t="s">
        <v>204</v>
      </c>
      <c r="B145" s="224">
        <f t="shared" si="21"/>
        <v>0</v>
      </c>
      <c r="C145" s="2187"/>
      <c r="D145" s="2188"/>
      <c r="E145" s="2187"/>
      <c r="F145" s="2167"/>
      <c r="G145" s="2028"/>
      <c r="H145" s="2189"/>
      <c r="I145" s="2191"/>
      <c r="J145" s="2185"/>
    </row>
    <row r="146" spans="1:10" x14ac:dyDescent="0.25">
      <c r="A146" s="2186" t="s">
        <v>205</v>
      </c>
      <c r="B146" s="224">
        <f t="shared" si="21"/>
        <v>0</v>
      </c>
      <c r="C146" s="2187"/>
      <c r="D146" s="2188"/>
      <c r="E146" s="2187"/>
      <c r="F146" s="2167"/>
      <c r="G146" s="2028"/>
      <c r="H146" s="2189"/>
      <c r="I146" s="2191"/>
      <c r="J146" s="2185"/>
    </row>
    <row r="147" spans="1:10" x14ac:dyDescent="0.25">
      <c r="A147" s="2186" t="s">
        <v>206</v>
      </c>
      <c r="B147" s="224">
        <f t="shared" si="21"/>
        <v>0</v>
      </c>
      <c r="C147" s="2187"/>
      <c r="D147" s="2188"/>
      <c r="E147" s="2187"/>
      <c r="F147" s="2167"/>
      <c r="G147" s="2028"/>
      <c r="H147" s="2189"/>
      <c r="I147" s="2191"/>
      <c r="J147" s="2185"/>
    </row>
    <row r="148" spans="1:10" x14ac:dyDescent="0.25">
      <c r="A148" s="2186" t="s">
        <v>207</v>
      </c>
      <c r="B148" s="224">
        <f t="shared" si="21"/>
        <v>0</v>
      </c>
      <c r="C148" s="2187"/>
      <c r="D148" s="2188"/>
      <c r="E148" s="2187"/>
      <c r="F148" s="2167"/>
      <c r="G148" s="2028"/>
      <c r="H148" s="2189"/>
      <c r="I148" s="2191"/>
      <c r="J148" s="2185"/>
    </row>
    <row r="149" spans="1:10" x14ac:dyDescent="0.25">
      <c r="A149" s="2186" t="s">
        <v>208</v>
      </c>
      <c r="B149" s="224">
        <f t="shared" si="21"/>
        <v>0</v>
      </c>
      <c r="C149" s="2187"/>
      <c r="D149" s="2188"/>
      <c r="E149" s="2187"/>
      <c r="F149" s="2167"/>
      <c r="G149" s="2028"/>
      <c r="H149" s="2189"/>
      <c r="I149" s="2191"/>
      <c r="J149" s="2185"/>
    </row>
    <row r="150" spans="1:10" x14ac:dyDescent="0.25">
      <c r="A150" s="2186" t="s">
        <v>209</v>
      </c>
      <c r="B150" s="224">
        <f t="shared" si="21"/>
        <v>0</v>
      </c>
      <c r="C150" s="2187"/>
      <c r="D150" s="2188"/>
      <c r="E150" s="2187"/>
      <c r="F150" s="2167"/>
      <c r="G150" s="2028"/>
      <c r="H150" s="2192"/>
      <c r="I150" s="2191"/>
      <c r="J150" s="2185"/>
    </row>
    <row r="151" spans="1:10" x14ac:dyDescent="0.25">
      <c r="A151" s="2186" t="s">
        <v>210</v>
      </c>
      <c r="B151" s="224">
        <f t="shared" si="21"/>
        <v>0</v>
      </c>
      <c r="C151" s="2187"/>
      <c r="D151" s="2188"/>
      <c r="E151" s="2187"/>
      <c r="F151" s="2167"/>
      <c r="G151" s="2028"/>
      <c r="H151" s="2192"/>
      <c r="I151" s="2191"/>
      <c r="J151" s="2185"/>
    </row>
    <row r="152" spans="1:10" x14ac:dyDescent="0.25">
      <c r="A152" s="1657" t="s">
        <v>34</v>
      </c>
      <c r="B152" s="2181">
        <f>SUM(B143:B151)</f>
        <v>0</v>
      </c>
      <c r="C152" s="1658">
        <f t="shared" ref="C152:H152" si="22">SUM(C143:C151)</f>
        <v>0</v>
      </c>
      <c r="D152" s="2181">
        <f t="shared" si="22"/>
        <v>0</v>
      </c>
      <c r="E152" s="1658">
        <f t="shared" si="22"/>
        <v>0</v>
      </c>
      <c r="F152" s="1804">
        <f t="shared" si="22"/>
        <v>0</v>
      </c>
      <c r="G152" s="2193">
        <f t="shared" si="22"/>
        <v>0</v>
      </c>
      <c r="H152" s="234">
        <f t="shared" si="22"/>
        <v>0</v>
      </c>
      <c r="I152" s="1666">
        <f>I144</f>
        <v>0</v>
      </c>
      <c r="J152" s="2181">
        <f>J144</f>
        <v>0</v>
      </c>
    </row>
    <row r="204" spans="1:2" ht="15" hidden="1" customHeight="1" x14ac:dyDescent="0.25">
      <c r="A204" s="236">
        <f>SUM(B13:F13,G13:J13,G14:G17,K13:AE13,K14:K17,P14:P17,U14:U17,Z14:Z17,AC14:AC17,B21:B25,C31:C37,B40:B48,B51:B53,B57:B59,F57:F59,B69:G69,B72:G76,C80:C84,B89:Q101,B106:B113,B118:B119,B123:H124,B127:I138,B143:B151)</f>
        <v>16885</v>
      </c>
      <c r="B204" s="237">
        <f>SUM(BC31:BN119)</f>
        <v>0</v>
      </c>
    </row>
  </sheetData>
  <mergeCells count="66">
    <mergeCell ref="I141:I142"/>
    <mergeCell ref="J141:J142"/>
    <mergeCell ref="A141:A142"/>
    <mergeCell ref="B141:B142"/>
    <mergeCell ref="C141:D141"/>
    <mergeCell ref="E141:F141"/>
    <mergeCell ref="G141:G142"/>
    <mergeCell ref="H141:H142"/>
    <mergeCell ref="A103:G103"/>
    <mergeCell ref="A104:A105"/>
    <mergeCell ref="B104:G104"/>
    <mergeCell ref="A116:A117"/>
    <mergeCell ref="B116:B117"/>
    <mergeCell ref="C116:E116"/>
    <mergeCell ref="F116:G116"/>
    <mergeCell ref="F86:I86"/>
    <mergeCell ref="J86:M86"/>
    <mergeCell ref="N86:Q86"/>
    <mergeCell ref="F87:G87"/>
    <mergeCell ref="H87:I87"/>
    <mergeCell ref="J87:K87"/>
    <mergeCell ref="L87:M87"/>
    <mergeCell ref="N87:O87"/>
    <mergeCell ref="P87:Q87"/>
    <mergeCell ref="D86:E87"/>
    <mergeCell ref="E61:E62"/>
    <mergeCell ref="F61:F62"/>
    <mergeCell ref="G61:G62"/>
    <mergeCell ref="A77:E77"/>
    <mergeCell ref="A78:A79"/>
    <mergeCell ref="B78:B79"/>
    <mergeCell ref="C78:C79"/>
    <mergeCell ref="D78:I78"/>
    <mergeCell ref="A61:A62"/>
    <mergeCell ref="B61:D61"/>
    <mergeCell ref="A80:B80"/>
    <mergeCell ref="A81:A82"/>
    <mergeCell ref="A83:A84"/>
    <mergeCell ref="A86:A88"/>
    <mergeCell ref="B86:C87"/>
    <mergeCell ref="A32:B32"/>
    <mergeCell ref="A33:B33"/>
    <mergeCell ref="A34:B34"/>
    <mergeCell ref="A35:A36"/>
    <mergeCell ref="A37:B37"/>
    <mergeCell ref="A31:B31"/>
    <mergeCell ref="Z9:AE9"/>
    <mergeCell ref="G10:J11"/>
    <mergeCell ref="K10:O11"/>
    <mergeCell ref="P10:T11"/>
    <mergeCell ref="U10:Y11"/>
    <mergeCell ref="Z10:AB11"/>
    <mergeCell ref="AC10:AE11"/>
    <mergeCell ref="A29:B30"/>
    <mergeCell ref="C29:C30"/>
    <mergeCell ref="D29:G29"/>
    <mergeCell ref="H29:M29"/>
    <mergeCell ref="N29:O29"/>
    <mergeCell ref="A6:J6"/>
    <mergeCell ref="A9:A12"/>
    <mergeCell ref="B9:B12"/>
    <mergeCell ref="C9:C12"/>
    <mergeCell ref="D9:D12"/>
    <mergeCell ref="E9:E12"/>
    <mergeCell ref="F9:F12"/>
    <mergeCell ref="G9:Y9"/>
  </mergeCells>
  <dataValidations count="9">
    <dataValidation type="whole" allowBlank="1" showInputMessage="1" showErrorMessage="1" sqref="C106:G113 C118:G119" xr:uid="{F093E8EC-4EEC-4C38-9A34-48F17DB5658D}">
      <formula1>0</formula1>
      <formula2>9.99999999999999E+35</formula2>
    </dataValidation>
    <dataValidation type="whole" allowBlank="1" showInputMessage="1" showErrorMessage="1" sqref="B72:I76 D80:I84 B89:Q101" xr:uid="{EBF631D3-5148-41F7-ACA2-AAD06F3D95E6}">
      <formula1>0</formula1>
      <formula2>9.99999999999999E+34</formula2>
    </dataValidation>
    <dataValidation type="whole" allowBlank="1" showInputMessage="1" showErrorMessage="1" sqref="B127:I138" xr:uid="{461D317B-3900-4238-91CF-8DF3299B28CD}">
      <formula1>0</formula1>
      <formula2>9.99999999999999E+37</formula2>
    </dataValidation>
    <dataValidation allowBlank="1" showInputMessage="1" showErrorMessage="1" sqref="A70" xr:uid="{3BCA5597-1596-4885-A528-AFE049021785}"/>
    <dataValidation type="decimal" operator="greaterThanOrEqual" allowBlank="1" showInputMessage="1" showErrorMessage="1" sqref="AD14:AE17 AA14:AB17 H14:J17 L14:O17 Q14:T17 V14:Y17 C14:F17 B122 B123:H124" xr:uid="{6F2613E2-44E4-4D83-AA17-F4916E354E55}">
      <formula1>0</formula1>
    </dataValidation>
    <dataValidation allowBlank="1" showInputMessage="1" showErrorMessage="1" error="Valor no Permitido" sqref="A118 A115:A116 B115:B119 C115:E115" xr:uid="{1CCB28F3-CFF0-4138-9728-A7151F43D1EB}"/>
    <dataValidation type="whole" allowBlank="1" showInputMessage="1" showErrorMessage="1" sqref="D102:Q102" xr:uid="{467B2273-E939-44CD-B9E3-964C1836F0ED}">
      <formula1>0</formula1>
      <formula2>10000000</formula2>
    </dataValidation>
    <dataValidation type="whole" allowBlank="1" showInputMessage="1" showErrorMessage="1" sqref="B56 C115:D115 A71:A76 E70:H70 B69:G71 C62:D62 A69 C60:D60 E61:F61 H72:I76" xr:uid="{533710D8-A804-4D10-8AE6-C5CB076EEC97}">
      <formula1>0</formula1>
      <formula2>1E+27</formula2>
    </dataValidation>
    <dataValidation type="whole" operator="greaterThanOrEqual" allowBlank="1" showInputMessage="1" showErrorMessage="1" sqref="C21:F25 B14:B17 E140:J140 C51:E54 B63:G68 C57:F59 B40:B48 C143:J151 D31:O37" xr:uid="{F1BD18E0-1E2A-43FB-8F6B-109902156C2C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GRÁFICOS</vt:lpstr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Carolina Cisterna Ramirez</cp:lastModifiedBy>
  <dcterms:created xsi:type="dcterms:W3CDTF">2025-03-20T18:44:51Z</dcterms:created>
  <dcterms:modified xsi:type="dcterms:W3CDTF">2026-10-20T19:55:28Z</dcterms:modified>
</cp:coreProperties>
</file>