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78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295" i="8" l="1"/>
  <c r="C294" i="8"/>
  <c r="C293" i="8"/>
  <c r="M288" i="8"/>
  <c r="L288" i="8"/>
  <c r="K288" i="8"/>
  <c r="J288" i="8"/>
  <c r="I288" i="8"/>
  <c r="H288" i="8"/>
  <c r="G288" i="8"/>
  <c r="F288" i="8"/>
  <c r="E288" i="8"/>
  <c r="D288" i="8"/>
  <c r="C287" i="8"/>
  <c r="C286" i="8"/>
  <c r="C285" i="8"/>
  <c r="C284" i="8"/>
  <c r="C288" i="8" s="1"/>
  <c r="M283" i="8"/>
  <c r="L283" i="8"/>
  <c r="K283" i="8"/>
  <c r="J283" i="8"/>
  <c r="I283" i="8"/>
  <c r="H283" i="8"/>
  <c r="G283" i="8"/>
  <c r="F283" i="8"/>
  <c r="E283" i="8"/>
  <c r="D283" i="8"/>
  <c r="C283" i="8"/>
  <c r="C282" i="8"/>
  <c r="C281" i="8"/>
  <c r="C280" i="8"/>
  <c r="C279" i="8"/>
  <c r="C278" i="8"/>
  <c r="C277" i="8"/>
  <c r="M276" i="8"/>
  <c r="L276" i="8"/>
  <c r="K276" i="8"/>
  <c r="J276" i="8"/>
  <c r="I276" i="8"/>
  <c r="H276" i="8"/>
  <c r="G276" i="8"/>
  <c r="F276" i="8"/>
  <c r="E276" i="8"/>
  <c r="D276" i="8"/>
  <c r="C275" i="8"/>
  <c r="C274" i="8"/>
  <c r="C273" i="8"/>
  <c r="C272" i="8"/>
  <c r="C271" i="8"/>
  <c r="C270" i="8"/>
  <c r="C269" i="8"/>
  <c r="C268" i="8"/>
  <c r="C276" i="8" s="1"/>
  <c r="M267" i="8"/>
  <c r="L267" i="8"/>
  <c r="K267" i="8"/>
  <c r="J267" i="8"/>
  <c r="I267" i="8"/>
  <c r="H267" i="8"/>
  <c r="G267" i="8"/>
  <c r="F267" i="8"/>
  <c r="E267" i="8"/>
  <c r="D267" i="8"/>
  <c r="C267" i="8"/>
  <c r="C266" i="8"/>
  <c r="C265" i="8"/>
  <c r="C264" i="8"/>
  <c r="M263" i="8"/>
  <c r="L263" i="8"/>
  <c r="K263" i="8"/>
  <c r="J263" i="8"/>
  <c r="I263" i="8"/>
  <c r="H263" i="8"/>
  <c r="G263" i="8"/>
  <c r="F263" i="8"/>
  <c r="E263" i="8"/>
  <c r="D263" i="8"/>
  <c r="C262" i="8"/>
  <c r="C261" i="8"/>
  <c r="C260" i="8"/>
  <c r="C263" i="8" s="1"/>
  <c r="M259" i="8"/>
  <c r="L259" i="8"/>
  <c r="K259" i="8"/>
  <c r="J259" i="8"/>
  <c r="I259" i="8"/>
  <c r="H259" i="8"/>
  <c r="G259" i="8"/>
  <c r="F259" i="8"/>
  <c r="E259" i="8"/>
  <c r="D259" i="8"/>
  <c r="C259" i="8"/>
  <c r="C258" i="8"/>
  <c r="C257" i="8"/>
  <c r="C256" i="8"/>
  <c r="M255" i="8"/>
  <c r="M289" i="8" s="1"/>
  <c r="L255" i="8"/>
  <c r="L289" i="8" s="1"/>
  <c r="K255" i="8"/>
  <c r="K289" i="8" s="1"/>
  <c r="J255" i="8"/>
  <c r="J289" i="8" s="1"/>
  <c r="I255" i="8"/>
  <c r="I289" i="8" s="1"/>
  <c r="H255" i="8"/>
  <c r="H289" i="8" s="1"/>
  <c r="G255" i="8"/>
  <c r="G289" i="8" s="1"/>
  <c r="F255" i="8"/>
  <c r="F289" i="8" s="1"/>
  <c r="E255" i="8"/>
  <c r="E289" i="8" s="1"/>
  <c r="D255" i="8"/>
  <c r="D289" i="8" s="1"/>
  <c r="C254" i="8"/>
  <c r="C253" i="8"/>
  <c r="C252" i="8"/>
  <c r="C251" i="8"/>
  <c r="C250" i="8"/>
  <c r="C255" i="8" s="1"/>
  <c r="AB246" i="8"/>
  <c r="AA246" i="8"/>
  <c r="F246" i="8" s="1"/>
  <c r="AB245" i="8"/>
  <c r="AA245" i="8"/>
  <c r="F245" i="8" s="1"/>
  <c r="AB244" i="8"/>
  <c r="AA244" i="8"/>
  <c r="F244" i="8"/>
  <c r="D235" i="8"/>
  <c r="C235" i="8"/>
  <c r="D234" i="8"/>
  <c r="C234" i="8"/>
  <c r="D233" i="8"/>
  <c r="C233" i="8"/>
  <c r="D232" i="8"/>
  <c r="C232" i="8"/>
  <c r="E231" i="8"/>
  <c r="D231" i="8"/>
  <c r="C231" i="8"/>
  <c r="D230" i="8"/>
  <c r="C230" i="8"/>
  <c r="E229" i="8"/>
  <c r="E236" i="8" s="1"/>
  <c r="D229" i="8"/>
  <c r="C229" i="8"/>
  <c r="C236" i="8" s="1"/>
  <c r="D228" i="8"/>
  <c r="D236" i="8" s="1"/>
  <c r="C228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Q213" i="8"/>
  <c r="Q225" i="8" s="1"/>
  <c r="P213" i="8"/>
  <c r="P225" i="8" s="1"/>
  <c r="O213" i="8"/>
  <c r="O225" i="8" s="1"/>
  <c r="N213" i="8"/>
  <c r="N225" i="8" s="1"/>
  <c r="M213" i="8"/>
  <c r="M225" i="8" s="1"/>
  <c r="L213" i="8"/>
  <c r="L225" i="8" s="1"/>
  <c r="K213" i="8"/>
  <c r="K225" i="8" s="1"/>
  <c r="J213" i="8"/>
  <c r="J225" i="8" s="1"/>
  <c r="I213" i="8"/>
  <c r="I225" i="8" s="1"/>
  <c r="H213" i="8"/>
  <c r="H225" i="8" s="1"/>
  <c r="G213" i="8"/>
  <c r="G225" i="8" s="1"/>
  <c r="F213" i="8"/>
  <c r="F225" i="8" s="1"/>
  <c r="E213" i="8"/>
  <c r="E225" i="8" s="1"/>
  <c r="D213" i="8"/>
  <c r="D225" i="8" s="1"/>
  <c r="C213" i="8"/>
  <c r="C225" i="8" s="1"/>
  <c r="D208" i="8"/>
  <c r="C208" i="8"/>
  <c r="D207" i="8"/>
  <c r="C207" i="8"/>
  <c r="F203" i="8"/>
  <c r="E203" i="8"/>
  <c r="C203" i="8" s="1"/>
  <c r="F202" i="8"/>
  <c r="E202" i="8"/>
  <c r="C202" i="8"/>
  <c r="AB202" i="8" s="1"/>
  <c r="F201" i="8"/>
  <c r="E201" i="8"/>
  <c r="C201" i="8" s="1"/>
  <c r="F200" i="8"/>
  <c r="E200" i="8"/>
  <c r="C200" i="8"/>
  <c r="AB200" i="8" s="1"/>
  <c r="V195" i="8"/>
  <c r="U195" i="8"/>
  <c r="U196" i="8" s="1"/>
  <c r="R195" i="8"/>
  <c r="Q195" i="8"/>
  <c r="P195" i="8"/>
  <c r="O195" i="8"/>
  <c r="N195" i="8"/>
  <c r="M195" i="8"/>
  <c r="L195" i="8"/>
  <c r="J195" i="8"/>
  <c r="I195" i="8"/>
  <c r="H195" i="8"/>
  <c r="G195" i="8"/>
  <c r="F195" i="8"/>
  <c r="E195" i="8"/>
  <c r="D195" i="8"/>
  <c r="C195" i="8"/>
  <c r="V194" i="8"/>
  <c r="T194" i="8"/>
  <c r="T196" i="8" s="1"/>
  <c r="S194" i="8"/>
  <c r="S196" i="8" s="1"/>
  <c r="R194" i="8"/>
  <c r="Q194" i="8"/>
  <c r="P194" i="8"/>
  <c r="P196" i="8" s="1"/>
  <c r="O194" i="8"/>
  <c r="O196" i="8" s="1"/>
  <c r="N194" i="8"/>
  <c r="M194" i="8"/>
  <c r="L194" i="8"/>
  <c r="L196" i="8" s="1"/>
  <c r="K194" i="8"/>
  <c r="J194" i="8"/>
  <c r="I194" i="8"/>
  <c r="H194" i="8"/>
  <c r="G194" i="8"/>
  <c r="G196" i="8" s="1"/>
  <c r="F194" i="8"/>
  <c r="E194" i="8"/>
  <c r="D194" i="8"/>
  <c r="C194" i="8"/>
  <c r="C196" i="8" s="1"/>
  <c r="V193" i="8"/>
  <c r="T193" i="8"/>
  <c r="S193" i="8"/>
  <c r="R193" i="8"/>
  <c r="R196" i="8" s="1"/>
  <c r="Q193" i="8"/>
  <c r="P193" i="8"/>
  <c r="O193" i="8"/>
  <c r="N193" i="8"/>
  <c r="N196" i="8" s="1"/>
  <c r="M193" i="8"/>
  <c r="L193" i="8"/>
  <c r="K193" i="8"/>
  <c r="J193" i="8"/>
  <c r="J196" i="8" s="1"/>
  <c r="I193" i="8"/>
  <c r="H193" i="8"/>
  <c r="G193" i="8"/>
  <c r="F193" i="8"/>
  <c r="F196" i="8" s="1"/>
  <c r="E193" i="8"/>
  <c r="D193" i="8"/>
  <c r="C193" i="8"/>
  <c r="V192" i="8"/>
  <c r="T192" i="8"/>
  <c r="S192" i="8"/>
  <c r="R192" i="8"/>
  <c r="Q192" i="8"/>
  <c r="P192" i="8"/>
  <c r="O192" i="8"/>
  <c r="N192" i="8"/>
  <c r="M192" i="8"/>
  <c r="L192" i="8"/>
  <c r="J192" i="8"/>
  <c r="I192" i="8"/>
  <c r="H192" i="8"/>
  <c r="G192" i="8"/>
  <c r="F192" i="8"/>
  <c r="E192" i="8"/>
  <c r="D192" i="8"/>
  <c r="C192" i="8"/>
  <c r="V191" i="8"/>
  <c r="T191" i="8"/>
  <c r="S191" i="8"/>
  <c r="R191" i="8"/>
  <c r="Q191" i="8"/>
  <c r="P191" i="8"/>
  <c r="O191" i="8"/>
  <c r="N191" i="8"/>
  <c r="M191" i="8"/>
  <c r="L191" i="8"/>
  <c r="J191" i="8"/>
  <c r="I191" i="8"/>
  <c r="H191" i="8"/>
  <c r="G191" i="8"/>
  <c r="F191" i="8"/>
  <c r="E191" i="8"/>
  <c r="D191" i="8"/>
  <c r="C191" i="8"/>
  <c r="V190" i="8"/>
  <c r="V189" i="8" s="1"/>
  <c r="T190" i="8"/>
  <c r="S190" i="8"/>
  <c r="R190" i="8"/>
  <c r="R189" i="8" s="1"/>
  <c r="Q190" i="8"/>
  <c r="Q189" i="8" s="1"/>
  <c r="P190" i="8"/>
  <c r="O190" i="8"/>
  <c r="N190" i="8"/>
  <c r="N189" i="8" s="1"/>
  <c r="M190" i="8"/>
  <c r="M189" i="8" s="1"/>
  <c r="L190" i="8"/>
  <c r="J190" i="8"/>
  <c r="I190" i="8"/>
  <c r="I189" i="8" s="1"/>
  <c r="H190" i="8"/>
  <c r="H189" i="8" s="1"/>
  <c r="G190" i="8"/>
  <c r="F190" i="8"/>
  <c r="E190" i="8"/>
  <c r="E189" i="8" s="1"/>
  <c r="D190" i="8"/>
  <c r="D189" i="8" s="1"/>
  <c r="C190" i="8"/>
  <c r="T189" i="8"/>
  <c r="S189" i="8"/>
  <c r="P189" i="8"/>
  <c r="O189" i="8"/>
  <c r="L189" i="8"/>
  <c r="J189" i="8"/>
  <c r="G189" i="8"/>
  <c r="F189" i="8"/>
  <c r="C189" i="8"/>
  <c r="V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V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V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V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V184" i="8"/>
  <c r="T184" i="8"/>
  <c r="S184" i="8"/>
  <c r="R184" i="8"/>
  <c r="Q184" i="8"/>
  <c r="P184" i="8"/>
  <c r="O184" i="8"/>
  <c r="N184" i="8"/>
  <c r="M184" i="8"/>
  <c r="L184" i="8"/>
  <c r="J184" i="8"/>
  <c r="I184" i="8"/>
  <c r="H184" i="8"/>
  <c r="G184" i="8"/>
  <c r="F184" i="8"/>
  <c r="E184" i="8"/>
  <c r="D184" i="8"/>
  <c r="C184" i="8"/>
  <c r="V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V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V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V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V179" i="8"/>
  <c r="T179" i="8"/>
  <c r="S179" i="8"/>
  <c r="R179" i="8"/>
  <c r="Q179" i="8"/>
  <c r="P179" i="8"/>
  <c r="O179" i="8"/>
  <c r="N179" i="8"/>
  <c r="M179" i="8"/>
  <c r="L179" i="8"/>
  <c r="K179" i="8"/>
  <c r="K196" i="8" s="1"/>
  <c r="J179" i="8"/>
  <c r="I179" i="8"/>
  <c r="H179" i="8"/>
  <c r="G179" i="8"/>
  <c r="F179" i="8"/>
  <c r="E179" i="8"/>
  <c r="D179" i="8"/>
  <c r="C179" i="8"/>
  <c r="V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V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V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R160" i="8"/>
  <c r="R171" i="8" s="1"/>
  <c r="Q160" i="8"/>
  <c r="Q171" i="8" s="1"/>
  <c r="P160" i="8"/>
  <c r="P171" i="8" s="1"/>
  <c r="O160" i="8"/>
  <c r="O171" i="8" s="1"/>
  <c r="N160" i="8"/>
  <c r="N171" i="8" s="1"/>
  <c r="M160" i="8"/>
  <c r="M171" i="8" s="1"/>
  <c r="L160" i="8"/>
  <c r="L171" i="8" s="1"/>
  <c r="K160" i="8"/>
  <c r="K171" i="8" s="1"/>
  <c r="J160" i="8"/>
  <c r="J171" i="8" s="1"/>
  <c r="I160" i="8"/>
  <c r="I171" i="8" s="1"/>
  <c r="H160" i="8"/>
  <c r="H171" i="8" s="1"/>
  <c r="G160" i="8"/>
  <c r="G171" i="8" s="1"/>
  <c r="F160" i="8"/>
  <c r="F171" i="8" s="1"/>
  <c r="E160" i="8"/>
  <c r="E171" i="8" s="1"/>
  <c r="D160" i="8"/>
  <c r="D171" i="8" s="1"/>
  <c r="C160" i="8"/>
  <c r="C171" i="8" s="1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R150" i="8"/>
  <c r="R155" i="8" s="1"/>
  <c r="Q150" i="8"/>
  <c r="Q155" i="8" s="1"/>
  <c r="P150" i="8"/>
  <c r="P155" i="8" s="1"/>
  <c r="O150" i="8"/>
  <c r="O155" i="8" s="1"/>
  <c r="N150" i="8"/>
  <c r="N155" i="8" s="1"/>
  <c r="M150" i="8"/>
  <c r="M155" i="8" s="1"/>
  <c r="L150" i="8"/>
  <c r="L155" i="8" s="1"/>
  <c r="K150" i="8"/>
  <c r="K155" i="8" s="1"/>
  <c r="J150" i="8"/>
  <c r="J155" i="8" s="1"/>
  <c r="I150" i="8"/>
  <c r="I155" i="8" s="1"/>
  <c r="H150" i="8"/>
  <c r="H155" i="8" s="1"/>
  <c r="G150" i="8"/>
  <c r="G155" i="8" s="1"/>
  <c r="F150" i="8"/>
  <c r="F155" i="8" s="1"/>
  <c r="E150" i="8"/>
  <c r="E155" i="8" s="1"/>
  <c r="D150" i="8"/>
  <c r="D155" i="8" s="1"/>
  <c r="C150" i="8"/>
  <c r="C155" i="8" s="1"/>
  <c r="S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S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S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S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S139" i="8"/>
  <c r="Q139" i="8"/>
  <c r="Q138" i="8" s="1"/>
  <c r="Q134" i="8" s="1"/>
  <c r="P139" i="8"/>
  <c r="O139" i="8"/>
  <c r="N139" i="8"/>
  <c r="N138" i="8" s="1"/>
  <c r="M139" i="8"/>
  <c r="M138" i="8" s="1"/>
  <c r="M134" i="8" s="1"/>
  <c r="L139" i="8"/>
  <c r="K139" i="8"/>
  <c r="J139" i="8"/>
  <c r="J138" i="8" s="1"/>
  <c r="I139" i="8"/>
  <c r="I138" i="8" s="1"/>
  <c r="I134" i="8" s="1"/>
  <c r="H139" i="8"/>
  <c r="G139" i="8"/>
  <c r="F139" i="8"/>
  <c r="F138" i="8" s="1"/>
  <c r="E139" i="8"/>
  <c r="E138" i="8" s="1"/>
  <c r="E134" i="8" s="1"/>
  <c r="D139" i="8"/>
  <c r="C139" i="8"/>
  <c r="S138" i="8"/>
  <c r="S134" i="8" s="1"/>
  <c r="R138" i="8"/>
  <c r="P138" i="8"/>
  <c r="O138" i="8"/>
  <c r="L138" i="8"/>
  <c r="K138" i="8"/>
  <c r="H138" i="8"/>
  <c r="G138" i="8"/>
  <c r="D138" i="8"/>
  <c r="C138" i="8"/>
  <c r="S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S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S135" i="8"/>
  <c r="Q135" i="8"/>
  <c r="P135" i="8"/>
  <c r="O135" i="8"/>
  <c r="O134" i="8" s="1"/>
  <c r="N135" i="8"/>
  <c r="M135" i="8"/>
  <c r="L135" i="8"/>
  <c r="K135" i="8"/>
  <c r="K134" i="8" s="1"/>
  <c r="J135" i="8"/>
  <c r="I135" i="8"/>
  <c r="H135" i="8"/>
  <c r="G135" i="8"/>
  <c r="G134" i="8" s="1"/>
  <c r="F135" i="8"/>
  <c r="E135" i="8"/>
  <c r="D135" i="8"/>
  <c r="C135" i="8"/>
  <c r="C134" i="8" s="1"/>
  <c r="R134" i="8"/>
  <c r="P134" i="8"/>
  <c r="L134" i="8"/>
  <c r="H134" i="8"/>
  <c r="D134" i="8"/>
  <c r="S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S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S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S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S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S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S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S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S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S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S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S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S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E116" i="8"/>
  <c r="D116" i="8"/>
  <c r="C116" i="8"/>
  <c r="C113" i="8"/>
  <c r="E112" i="8"/>
  <c r="D112" i="8"/>
  <c r="C112" i="8"/>
  <c r="E111" i="8"/>
  <c r="E113" i="8" s="1"/>
  <c r="D111" i="8"/>
  <c r="D113" i="8" s="1"/>
  <c r="C111" i="8"/>
  <c r="C107" i="8"/>
  <c r="E106" i="8"/>
  <c r="D106" i="8"/>
  <c r="C106" i="8"/>
  <c r="E105" i="8"/>
  <c r="D105" i="8"/>
  <c r="C105" i="8"/>
  <c r="E104" i="8"/>
  <c r="D104" i="8"/>
  <c r="C104" i="8"/>
  <c r="E103" i="8"/>
  <c r="D103" i="8"/>
  <c r="C103" i="8"/>
  <c r="E102" i="8"/>
  <c r="E108" i="8" s="1"/>
  <c r="D102" i="8"/>
  <c r="D108" i="8" s="1"/>
  <c r="C102" i="8"/>
  <c r="C108" i="8" s="1"/>
  <c r="C99" i="8"/>
  <c r="E98" i="8"/>
  <c r="D98" i="8"/>
  <c r="C98" i="8"/>
  <c r="E97" i="8"/>
  <c r="E99" i="8" s="1"/>
  <c r="D97" i="8"/>
  <c r="D99" i="8" s="1"/>
  <c r="C97" i="8"/>
  <c r="E93" i="8"/>
  <c r="D93" i="8"/>
  <c r="C93" i="8"/>
  <c r="E92" i="8"/>
  <c r="D92" i="8"/>
  <c r="C92" i="8"/>
  <c r="E91" i="8"/>
  <c r="D91" i="8"/>
  <c r="C91" i="8"/>
  <c r="E90" i="8"/>
  <c r="D90" i="8"/>
  <c r="C90" i="8"/>
  <c r="C94" i="8" s="1"/>
  <c r="E89" i="8"/>
  <c r="D89" i="8"/>
  <c r="C89" i="8"/>
  <c r="E88" i="8"/>
  <c r="D88" i="8"/>
  <c r="C88" i="8"/>
  <c r="E87" i="8"/>
  <c r="E94" i="8" s="1"/>
  <c r="D87" i="8"/>
  <c r="D94" i="8" s="1"/>
  <c r="C87" i="8"/>
  <c r="E83" i="8"/>
  <c r="D83" i="8"/>
  <c r="C83" i="8"/>
  <c r="E82" i="8"/>
  <c r="D82" i="8"/>
  <c r="C82" i="8"/>
  <c r="E81" i="8"/>
  <c r="D81" i="8"/>
  <c r="C81" i="8"/>
  <c r="E80" i="8"/>
  <c r="D80" i="8"/>
  <c r="D84" i="8" s="1"/>
  <c r="C80" i="8"/>
  <c r="C84" i="8" s="1"/>
  <c r="E79" i="8"/>
  <c r="E84" i="8" s="1"/>
  <c r="D79" i="8"/>
  <c r="C79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E76" i="8" s="1"/>
  <c r="D60" i="8"/>
  <c r="D76" i="8" s="1"/>
  <c r="C60" i="8"/>
  <c r="C76" i="8" s="1"/>
  <c r="C55" i="8"/>
  <c r="C54" i="8"/>
  <c r="C53" i="8"/>
  <c r="E52" i="8"/>
  <c r="D52" i="8"/>
  <c r="C52" i="8"/>
  <c r="E51" i="8"/>
  <c r="D51" i="8"/>
  <c r="C51" i="8"/>
  <c r="E50" i="8"/>
  <c r="D50" i="8"/>
  <c r="C50" i="8"/>
  <c r="E49" i="8"/>
  <c r="D49" i="8"/>
  <c r="D47" i="8" s="1"/>
  <c r="C49" i="8"/>
  <c r="E48" i="8"/>
  <c r="D48" i="8"/>
  <c r="C48" i="8"/>
  <c r="C47" i="8" s="1"/>
  <c r="E47" i="8"/>
  <c r="C46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C38" i="8" s="1"/>
  <c r="E39" i="8"/>
  <c r="E38" i="8" s="1"/>
  <c r="D39" i="8"/>
  <c r="C39" i="8"/>
  <c r="D38" i="8"/>
  <c r="C37" i="8"/>
  <c r="C36" i="8"/>
  <c r="E35" i="8"/>
  <c r="D35" i="8"/>
  <c r="C35" i="8"/>
  <c r="E34" i="8"/>
  <c r="E33" i="8" s="1"/>
  <c r="D34" i="8"/>
  <c r="D33" i="8" s="1"/>
  <c r="C34" i="8"/>
  <c r="C33" i="8"/>
  <c r="C32" i="8"/>
  <c r="C31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E18" i="8" s="1"/>
  <c r="D20" i="8"/>
  <c r="C20" i="8"/>
  <c r="E19" i="8"/>
  <c r="D19" i="8"/>
  <c r="D18" i="8" s="1"/>
  <c r="C19" i="8"/>
  <c r="C18" i="8" s="1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E10" i="8" s="1"/>
  <c r="D12" i="8"/>
  <c r="C12" i="8"/>
  <c r="E11" i="8"/>
  <c r="D11" i="8"/>
  <c r="D10" i="8" s="1"/>
  <c r="C11" i="8"/>
  <c r="C10" i="8" s="1"/>
  <c r="C56" i="8" s="1"/>
  <c r="A5" i="8"/>
  <c r="A4" i="8"/>
  <c r="A3" i="8"/>
  <c r="A2" i="8"/>
  <c r="AB203" i="8" l="1"/>
  <c r="AA203" i="8"/>
  <c r="K203" i="8" s="1"/>
  <c r="E56" i="8"/>
  <c r="H196" i="8"/>
  <c r="F134" i="8"/>
  <c r="J134" i="8"/>
  <c r="N134" i="8"/>
  <c r="E196" i="8"/>
  <c r="I196" i="8"/>
  <c r="M196" i="8"/>
  <c r="Q196" i="8"/>
  <c r="V196" i="8"/>
  <c r="AB201" i="8"/>
  <c r="AA201" i="8"/>
  <c r="K201" i="8" s="1"/>
  <c r="C289" i="8"/>
  <c r="D56" i="8"/>
  <c r="D196" i="8"/>
  <c r="AA202" i="8"/>
  <c r="K202" i="8" s="1"/>
  <c r="AA200" i="8"/>
  <c r="K200" i="8" s="1"/>
  <c r="C295" i="7" l="1"/>
  <c r="C294" i="7"/>
  <c r="C293" i="7"/>
  <c r="I289" i="7"/>
  <c r="M288" i="7"/>
  <c r="L288" i="7"/>
  <c r="K288" i="7"/>
  <c r="J288" i="7"/>
  <c r="I288" i="7"/>
  <c r="H288" i="7"/>
  <c r="G288" i="7"/>
  <c r="F288" i="7"/>
  <c r="E288" i="7"/>
  <c r="D288" i="7"/>
  <c r="C287" i="7"/>
  <c r="C286" i="7"/>
  <c r="C285" i="7"/>
  <c r="C284" i="7"/>
  <c r="C288" i="7" s="1"/>
  <c r="M283" i="7"/>
  <c r="L283" i="7"/>
  <c r="K283" i="7"/>
  <c r="J283" i="7"/>
  <c r="I283" i="7"/>
  <c r="H283" i="7"/>
  <c r="G283" i="7"/>
  <c r="F283" i="7"/>
  <c r="E283" i="7"/>
  <c r="D283" i="7"/>
  <c r="C282" i="7"/>
  <c r="C281" i="7"/>
  <c r="C280" i="7"/>
  <c r="C279" i="7"/>
  <c r="C283" i="7" s="1"/>
  <c r="C278" i="7"/>
  <c r="C277" i="7"/>
  <c r="M276" i="7"/>
  <c r="L276" i="7"/>
  <c r="K276" i="7"/>
  <c r="J276" i="7"/>
  <c r="I276" i="7"/>
  <c r="H276" i="7"/>
  <c r="G276" i="7"/>
  <c r="F276" i="7"/>
  <c r="E276" i="7"/>
  <c r="D276" i="7"/>
  <c r="C275" i="7"/>
  <c r="C274" i="7"/>
  <c r="C273" i="7"/>
  <c r="C272" i="7"/>
  <c r="C271" i="7"/>
  <c r="C270" i="7"/>
  <c r="C269" i="7"/>
  <c r="C268" i="7"/>
  <c r="C276" i="7" s="1"/>
  <c r="M267" i="7"/>
  <c r="L267" i="7"/>
  <c r="K267" i="7"/>
  <c r="J267" i="7"/>
  <c r="I267" i="7"/>
  <c r="H267" i="7"/>
  <c r="G267" i="7"/>
  <c r="F267" i="7"/>
  <c r="E267" i="7"/>
  <c r="D267" i="7"/>
  <c r="C267" i="7"/>
  <c r="C266" i="7"/>
  <c r="C265" i="7"/>
  <c r="C264" i="7"/>
  <c r="M263" i="7"/>
  <c r="L263" i="7"/>
  <c r="K263" i="7"/>
  <c r="J263" i="7"/>
  <c r="I263" i="7"/>
  <c r="H263" i="7"/>
  <c r="G263" i="7"/>
  <c r="F263" i="7"/>
  <c r="E263" i="7"/>
  <c r="D263" i="7"/>
  <c r="C262" i="7"/>
  <c r="C261" i="7"/>
  <c r="C260" i="7"/>
  <c r="C263" i="7" s="1"/>
  <c r="M259" i="7"/>
  <c r="L259" i="7"/>
  <c r="K259" i="7"/>
  <c r="J259" i="7"/>
  <c r="I259" i="7"/>
  <c r="H259" i="7"/>
  <c r="G259" i="7"/>
  <c r="F259" i="7"/>
  <c r="E259" i="7"/>
  <c r="D259" i="7"/>
  <c r="C259" i="7"/>
  <c r="C258" i="7"/>
  <c r="C257" i="7"/>
  <c r="C256" i="7"/>
  <c r="M255" i="7"/>
  <c r="M289" i="7" s="1"/>
  <c r="L255" i="7"/>
  <c r="L289" i="7" s="1"/>
  <c r="K255" i="7"/>
  <c r="K289" i="7" s="1"/>
  <c r="J255" i="7"/>
  <c r="J289" i="7" s="1"/>
  <c r="I255" i="7"/>
  <c r="H255" i="7"/>
  <c r="H289" i="7" s="1"/>
  <c r="G255" i="7"/>
  <c r="G289" i="7" s="1"/>
  <c r="F255" i="7"/>
  <c r="F289" i="7" s="1"/>
  <c r="E255" i="7"/>
  <c r="E289" i="7" s="1"/>
  <c r="D255" i="7"/>
  <c r="D289" i="7" s="1"/>
  <c r="C254" i="7"/>
  <c r="C253" i="7"/>
  <c r="C252" i="7"/>
  <c r="C251" i="7"/>
  <c r="C250" i="7"/>
  <c r="C255" i="7" s="1"/>
  <c r="C289" i="7" s="1"/>
  <c r="AB246" i="7"/>
  <c r="AA246" i="7"/>
  <c r="F246" i="7" s="1"/>
  <c r="AB245" i="7"/>
  <c r="AA245" i="7"/>
  <c r="F245" i="7" s="1"/>
  <c r="AB244" i="7"/>
  <c r="AA244" i="7"/>
  <c r="F244" i="7"/>
  <c r="D235" i="7"/>
  <c r="C235" i="7"/>
  <c r="D234" i="7"/>
  <c r="C234" i="7"/>
  <c r="D233" i="7"/>
  <c r="C233" i="7"/>
  <c r="D232" i="7"/>
  <c r="C232" i="7"/>
  <c r="E231" i="7"/>
  <c r="D231" i="7"/>
  <c r="C231" i="7"/>
  <c r="D230" i="7"/>
  <c r="C230" i="7"/>
  <c r="E229" i="7"/>
  <c r="E236" i="7" s="1"/>
  <c r="D229" i="7"/>
  <c r="C229" i="7"/>
  <c r="C236" i="7" s="1"/>
  <c r="D228" i="7"/>
  <c r="D236" i="7" s="1"/>
  <c r="C228" i="7"/>
  <c r="Q224" i="7"/>
  <c r="P224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Q223" i="7"/>
  <c r="P223" i="7"/>
  <c r="O223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Q221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Q220" i="7"/>
  <c r="P220" i="7"/>
  <c r="O220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Q219" i="7"/>
  <c r="P219" i="7"/>
  <c r="O219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Q217" i="7"/>
  <c r="P217" i="7"/>
  <c r="O217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Q216" i="7"/>
  <c r="P216" i="7"/>
  <c r="O216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Q215" i="7"/>
  <c r="P215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Q213" i="7"/>
  <c r="Q225" i="7" s="1"/>
  <c r="P213" i="7"/>
  <c r="P225" i="7" s="1"/>
  <c r="O213" i="7"/>
  <c r="O225" i="7" s="1"/>
  <c r="N213" i="7"/>
  <c r="N225" i="7" s="1"/>
  <c r="M213" i="7"/>
  <c r="M225" i="7" s="1"/>
  <c r="L213" i="7"/>
  <c r="L225" i="7" s="1"/>
  <c r="K213" i="7"/>
  <c r="K225" i="7" s="1"/>
  <c r="J213" i="7"/>
  <c r="J225" i="7" s="1"/>
  <c r="I213" i="7"/>
  <c r="I225" i="7" s="1"/>
  <c r="H213" i="7"/>
  <c r="H225" i="7" s="1"/>
  <c r="G213" i="7"/>
  <c r="G225" i="7" s="1"/>
  <c r="F213" i="7"/>
  <c r="F225" i="7" s="1"/>
  <c r="E213" i="7"/>
  <c r="E225" i="7" s="1"/>
  <c r="D213" i="7"/>
  <c r="D225" i="7" s="1"/>
  <c r="C213" i="7"/>
  <c r="C225" i="7" s="1"/>
  <c r="D208" i="7"/>
  <c r="C208" i="7"/>
  <c r="D207" i="7"/>
  <c r="C207" i="7"/>
  <c r="F203" i="7"/>
  <c r="E203" i="7"/>
  <c r="C203" i="7" s="1"/>
  <c r="F202" i="7"/>
  <c r="E202" i="7"/>
  <c r="C202" i="7"/>
  <c r="AA202" i="7" s="1"/>
  <c r="K202" i="7" s="1"/>
  <c r="F201" i="7"/>
  <c r="E201" i="7"/>
  <c r="C201" i="7" s="1"/>
  <c r="F200" i="7"/>
  <c r="E200" i="7"/>
  <c r="C200" i="7"/>
  <c r="AB200" i="7" s="1"/>
  <c r="V195" i="7"/>
  <c r="U195" i="7"/>
  <c r="U196" i="7" s="1"/>
  <c r="R195" i="7"/>
  <c r="Q195" i="7"/>
  <c r="P195" i="7"/>
  <c r="O195" i="7"/>
  <c r="N195" i="7"/>
  <c r="M195" i="7"/>
  <c r="L195" i="7"/>
  <c r="J195" i="7"/>
  <c r="I195" i="7"/>
  <c r="H195" i="7"/>
  <c r="G195" i="7"/>
  <c r="F195" i="7"/>
  <c r="E195" i="7"/>
  <c r="D195" i="7"/>
  <c r="C195" i="7"/>
  <c r="V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G196" i="7" s="1"/>
  <c r="F194" i="7"/>
  <c r="E194" i="7"/>
  <c r="D194" i="7"/>
  <c r="C194" i="7"/>
  <c r="C196" i="7" s="1"/>
  <c r="V193" i="7"/>
  <c r="V196" i="7" s="1"/>
  <c r="T193" i="7"/>
  <c r="S193" i="7"/>
  <c r="R193" i="7"/>
  <c r="R196" i="7" s="1"/>
  <c r="Q193" i="7"/>
  <c r="Q196" i="7" s="1"/>
  <c r="P193" i="7"/>
  <c r="O193" i="7"/>
  <c r="N193" i="7"/>
  <c r="N196" i="7" s="1"/>
  <c r="M193" i="7"/>
  <c r="M196" i="7" s="1"/>
  <c r="L193" i="7"/>
  <c r="K193" i="7"/>
  <c r="J193" i="7"/>
  <c r="I193" i="7"/>
  <c r="I196" i="7" s="1"/>
  <c r="H193" i="7"/>
  <c r="G193" i="7"/>
  <c r="F193" i="7"/>
  <c r="E193" i="7"/>
  <c r="E196" i="7" s="1"/>
  <c r="D193" i="7"/>
  <c r="C193" i="7"/>
  <c r="V192" i="7"/>
  <c r="T192" i="7"/>
  <c r="S192" i="7"/>
  <c r="R192" i="7"/>
  <c r="Q192" i="7"/>
  <c r="P192" i="7"/>
  <c r="O192" i="7"/>
  <c r="N192" i="7"/>
  <c r="M192" i="7"/>
  <c r="L192" i="7"/>
  <c r="J192" i="7"/>
  <c r="I192" i="7"/>
  <c r="H192" i="7"/>
  <c r="G192" i="7"/>
  <c r="F192" i="7"/>
  <c r="E192" i="7"/>
  <c r="D192" i="7"/>
  <c r="C192" i="7"/>
  <c r="V191" i="7"/>
  <c r="T191" i="7"/>
  <c r="S191" i="7"/>
  <c r="S189" i="7" s="1"/>
  <c r="R191" i="7"/>
  <c r="Q191" i="7"/>
  <c r="P191" i="7"/>
  <c r="O191" i="7"/>
  <c r="N191" i="7"/>
  <c r="M191" i="7"/>
  <c r="L191" i="7"/>
  <c r="J191" i="7"/>
  <c r="J189" i="7" s="1"/>
  <c r="I191" i="7"/>
  <c r="H191" i="7"/>
  <c r="G191" i="7"/>
  <c r="F191" i="7"/>
  <c r="E191" i="7"/>
  <c r="D191" i="7"/>
  <c r="C191" i="7"/>
  <c r="V190" i="7"/>
  <c r="V189" i="7" s="1"/>
  <c r="T190" i="7"/>
  <c r="S190" i="7"/>
  <c r="R190" i="7"/>
  <c r="R189" i="7" s="1"/>
  <c r="Q190" i="7"/>
  <c r="Q189" i="7" s="1"/>
  <c r="P190" i="7"/>
  <c r="O190" i="7"/>
  <c r="N190" i="7"/>
  <c r="N189" i="7" s="1"/>
  <c r="M190" i="7"/>
  <c r="M189" i="7" s="1"/>
  <c r="L190" i="7"/>
  <c r="J190" i="7"/>
  <c r="I190" i="7"/>
  <c r="I189" i="7" s="1"/>
  <c r="H190" i="7"/>
  <c r="H189" i="7" s="1"/>
  <c r="G190" i="7"/>
  <c r="F190" i="7"/>
  <c r="E190" i="7"/>
  <c r="E189" i="7" s="1"/>
  <c r="D190" i="7"/>
  <c r="D189" i="7" s="1"/>
  <c r="C190" i="7"/>
  <c r="T189" i="7"/>
  <c r="P189" i="7"/>
  <c r="O189" i="7"/>
  <c r="L189" i="7"/>
  <c r="G189" i="7"/>
  <c r="F189" i="7"/>
  <c r="C189" i="7"/>
  <c r="V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V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V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V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V184" i="7"/>
  <c r="T184" i="7"/>
  <c r="S184" i="7"/>
  <c r="R184" i="7"/>
  <c r="Q184" i="7"/>
  <c r="P184" i="7"/>
  <c r="O184" i="7"/>
  <c r="N184" i="7"/>
  <c r="M184" i="7"/>
  <c r="L184" i="7"/>
  <c r="J184" i="7"/>
  <c r="I184" i="7"/>
  <c r="H184" i="7"/>
  <c r="G184" i="7"/>
  <c r="F184" i="7"/>
  <c r="E184" i="7"/>
  <c r="D184" i="7"/>
  <c r="C184" i="7"/>
  <c r="V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V182" i="7"/>
  <c r="T182" i="7"/>
  <c r="S182" i="7"/>
  <c r="R182" i="7"/>
  <c r="Q182" i="7"/>
  <c r="P182" i="7"/>
  <c r="O182" i="7"/>
  <c r="N182" i="7"/>
  <c r="M182" i="7"/>
  <c r="L182" i="7"/>
  <c r="K182" i="7"/>
  <c r="J182" i="7"/>
  <c r="I182" i="7"/>
  <c r="H182" i="7"/>
  <c r="G182" i="7"/>
  <c r="F182" i="7"/>
  <c r="E182" i="7"/>
  <c r="D182" i="7"/>
  <c r="C182" i="7"/>
  <c r="V181" i="7"/>
  <c r="T181" i="7"/>
  <c r="S181" i="7"/>
  <c r="R181" i="7"/>
  <c r="Q181" i="7"/>
  <c r="P181" i="7"/>
  <c r="O181" i="7"/>
  <c r="N181" i="7"/>
  <c r="M181" i="7"/>
  <c r="L181" i="7"/>
  <c r="K181" i="7"/>
  <c r="J181" i="7"/>
  <c r="I181" i="7"/>
  <c r="H181" i="7"/>
  <c r="G181" i="7"/>
  <c r="F181" i="7"/>
  <c r="E181" i="7"/>
  <c r="D181" i="7"/>
  <c r="C181" i="7"/>
  <c r="V180" i="7"/>
  <c r="T180" i="7"/>
  <c r="S180" i="7"/>
  <c r="R180" i="7"/>
  <c r="Q180" i="7"/>
  <c r="P180" i="7"/>
  <c r="O180" i="7"/>
  <c r="N180" i="7"/>
  <c r="M180" i="7"/>
  <c r="L180" i="7"/>
  <c r="K180" i="7"/>
  <c r="J180" i="7"/>
  <c r="I180" i="7"/>
  <c r="H180" i="7"/>
  <c r="G180" i="7"/>
  <c r="F180" i="7"/>
  <c r="E180" i="7"/>
  <c r="D180" i="7"/>
  <c r="C180" i="7"/>
  <c r="V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V178" i="7"/>
  <c r="T178" i="7"/>
  <c r="S178" i="7"/>
  <c r="R178" i="7"/>
  <c r="Q178" i="7"/>
  <c r="P178" i="7"/>
  <c r="O178" i="7"/>
  <c r="N178" i="7"/>
  <c r="M178" i="7"/>
  <c r="L178" i="7"/>
  <c r="K178" i="7"/>
  <c r="J178" i="7"/>
  <c r="I178" i="7"/>
  <c r="H178" i="7"/>
  <c r="G178" i="7"/>
  <c r="F178" i="7"/>
  <c r="E178" i="7"/>
  <c r="D178" i="7"/>
  <c r="C178" i="7"/>
  <c r="V177" i="7"/>
  <c r="T17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V176" i="7"/>
  <c r="T176" i="7"/>
  <c r="S176" i="7"/>
  <c r="R176" i="7"/>
  <c r="Q176" i="7"/>
  <c r="P176" i="7"/>
  <c r="O176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P171" i="7"/>
  <c r="L171" i="7"/>
  <c r="D171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R160" i="7"/>
  <c r="R171" i="7" s="1"/>
  <c r="Q160" i="7"/>
  <c r="Q171" i="7" s="1"/>
  <c r="P160" i="7"/>
  <c r="O160" i="7"/>
  <c r="O171" i="7" s="1"/>
  <c r="N160" i="7"/>
  <c r="N171" i="7" s="1"/>
  <c r="M160" i="7"/>
  <c r="M171" i="7" s="1"/>
  <c r="L160" i="7"/>
  <c r="K160" i="7"/>
  <c r="K171" i="7" s="1"/>
  <c r="J160" i="7"/>
  <c r="J171" i="7" s="1"/>
  <c r="I160" i="7"/>
  <c r="I171" i="7" s="1"/>
  <c r="H160" i="7"/>
  <c r="H171" i="7" s="1"/>
  <c r="G160" i="7"/>
  <c r="G171" i="7" s="1"/>
  <c r="F160" i="7"/>
  <c r="F171" i="7" s="1"/>
  <c r="E160" i="7"/>
  <c r="E171" i="7" s="1"/>
  <c r="D160" i="7"/>
  <c r="C160" i="7"/>
  <c r="C171" i="7" s="1"/>
  <c r="P155" i="7"/>
  <c r="L155" i="7"/>
  <c r="D155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R153" i="7"/>
  <c r="Q153" i="7"/>
  <c r="P153" i="7"/>
  <c r="O153" i="7"/>
  <c r="N153" i="7"/>
  <c r="M153" i="7"/>
  <c r="L153" i="7"/>
  <c r="K153" i="7"/>
  <c r="J153" i="7"/>
  <c r="I153" i="7"/>
  <c r="H153" i="7"/>
  <c r="G153" i="7"/>
  <c r="F153" i="7"/>
  <c r="E153" i="7"/>
  <c r="D153" i="7"/>
  <c r="C153" i="7"/>
  <c r="R152" i="7"/>
  <c r="Q152" i="7"/>
  <c r="P152" i="7"/>
  <c r="O152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R150" i="7"/>
  <c r="R155" i="7" s="1"/>
  <c r="Q150" i="7"/>
  <c r="Q155" i="7" s="1"/>
  <c r="P150" i="7"/>
  <c r="O150" i="7"/>
  <c r="O155" i="7" s="1"/>
  <c r="N150" i="7"/>
  <c r="N155" i="7" s="1"/>
  <c r="M150" i="7"/>
  <c r="M155" i="7" s="1"/>
  <c r="L150" i="7"/>
  <c r="K150" i="7"/>
  <c r="K155" i="7" s="1"/>
  <c r="J150" i="7"/>
  <c r="J155" i="7" s="1"/>
  <c r="I150" i="7"/>
  <c r="I155" i="7" s="1"/>
  <c r="H150" i="7"/>
  <c r="H155" i="7" s="1"/>
  <c r="G150" i="7"/>
  <c r="G155" i="7" s="1"/>
  <c r="F150" i="7"/>
  <c r="F155" i="7" s="1"/>
  <c r="E150" i="7"/>
  <c r="E155" i="7" s="1"/>
  <c r="D150" i="7"/>
  <c r="C150" i="7"/>
  <c r="C155" i="7" s="1"/>
  <c r="S145" i="7"/>
  <c r="Q145" i="7"/>
  <c r="P145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S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S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S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S139" i="7"/>
  <c r="Q139" i="7"/>
  <c r="Q138" i="7" s="1"/>
  <c r="Q134" i="7" s="1"/>
  <c r="P139" i="7"/>
  <c r="O139" i="7"/>
  <c r="N139" i="7"/>
  <c r="N138" i="7" s="1"/>
  <c r="M139" i="7"/>
  <c r="M138" i="7" s="1"/>
  <c r="M134" i="7" s="1"/>
  <c r="L139" i="7"/>
  <c r="K139" i="7"/>
  <c r="J139" i="7"/>
  <c r="J138" i="7" s="1"/>
  <c r="I139" i="7"/>
  <c r="I138" i="7" s="1"/>
  <c r="I134" i="7" s="1"/>
  <c r="H139" i="7"/>
  <c r="G139" i="7"/>
  <c r="F139" i="7"/>
  <c r="F138" i="7" s="1"/>
  <c r="E139" i="7"/>
  <c r="E138" i="7" s="1"/>
  <c r="E134" i="7" s="1"/>
  <c r="D139" i="7"/>
  <c r="C139" i="7"/>
  <c r="S138" i="7"/>
  <c r="S134" i="7" s="1"/>
  <c r="R138" i="7"/>
  <c r="P138" i="7"/>
  <c r="O138" i="7"/>
  <c r="L138" i="7"/>
  <c r="K138" i="7"/>
  <c r="H138" i="7"/>
  <c r="G138" i="7"/>
  <c r="D138" i="7"/>
  <c r="C138" i="7"/>
  <c r="S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S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S135" i="7"/>
  <c r="Q135" i="7"/>
  <c r="P135" i="7"/>
  <c r="O135" i="7"/>
  <c r="O134" i="7" s="1"/>
  <c r="N135" i="7"/>
  <c r="N134" i="7" s="1"/>
  <c r="M135" i="7"/>
  <c r="L135" i="7"/>
  <c r="K135" i="7"/>
  <c r="K134" i="7" s="1"/>
  <c r="J135" i="7"/>
  <c r="J134" i="7" s="1"/>
  <c r="I135" i="7"/>
  <c r="H135" i="7"/>
  <c r="G135" i="7"/>
  <c r="G134" i="7" s="1"/>
  <c r="F135" i="7"/>
  <c r="F134" i="7" s="1"/>
  <c r="E135" i="7"/>
  <c r="D135" i="7"/>
  <c r="C135" i="7"/>
  <c r="C134" i="7" s="1"/>
  <c r="R134" i="7"/>
  <c r="P134" i="7"/>
  <c r="L134" i="7"/>
  <c r="H134" i="7"/>
  <c r="D134" i="7"/>
  <c r="S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S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S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S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S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S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S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S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S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S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S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S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S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E116" i="7"/>
  <c r="D116" i="7"/>
  <c r="C116" i="7"/>
  <c r="C113" i="7"/>
  <c r="E112" i="7"/>
  <c r="D112" i="7"/>
  <c r="C112" i="7"/>
  <c r="E111" i="7"/>
  <c r="E113" i="7" s="1"/>
  <c r="D111" i="7"/>
  <c r="D113" i="7" s="1"/>
  <c r="C111" i="7"/>
  <c r="C107" i="7"/>
  <c r="E106" i="7"/>
  <c r="D106" i="7"/>
  <c r="C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C108" i="7" s="1"/>
  <c r="C99" i="7"/>
  <c r="E98" i="7"/>
  <c r="D98" i="7"/>
  <c r="C98" i="7"/>
  <c r="E97" i="7"/>
  <c r="E99" i="7" s="1"/>
  <c r="D97" i="7"/>
  <c r="D99" i="7" s="1"/>
  <c r="C97" i="7"/>
  <c r="E93" i="7"/>
  <c r="D93" i="7"/>
  <c r="C93" i="7"/>
  <c r="E92" i="7"/>
  <c r="D92" i="7"/>
  <c r="C92" i="7"/>
  <c r="E91" i="7"/>
  <c r="D91" i="7"/>
  <c r="C91" i="7"/>
  <c r="E90" i="7"/>
  <c r="D90" i="7"/>
  <c r="C90" i="7"/>
  <c r="C94" i="7" s="1"/>
  <c r="E89" i="7"/>
  <c r="D89" i="7"/>
  <c r="C89" i="7"/>
  <c r="E88" i="7"/>
  <c r="D88" i="7"/>
  <c r="C88" i="7"/>
  <c r="E87" i="7"/>
  <c r="D87" i="7"/>
  <c r="D94" i="7" s="1"/>
  <c r="C87" i="7"/>
  <c r="E83" i="7"/>
  <c r="D83" i="7"/>
  <c r="C83" i="7"/>
  <c r="E82" i="7"/>
  <c r="D82" i="7"/>
  <c r="C82" i="7"/>
  <c r="E81" i="7"/>
  <c r="D81" i="7"/>
  <c r="C81" i="7"/>
  <c r="E80" i="7"/>
  <c r="D80" i="7"/>
  <c r="D84" i="7" s="1"/>
  <c r="C80" i="7"/>
  <c r="C84" i="7" s="1"/>
  <c r="E79" i="7"/>
  <c r="D79" i="7"/>
  <c r="C79" i="7"/>
  <c r="E75" i="7"/>
  <c r="D75" i="7"/>
  <c r="C75" i="7"/>
  <c r="E74" i="7"/>
  <c r="D74" i="7"/>
  <c r="C74" i="7"/>
  <c r="E73" i="7"/>
  <c r="D73" i="7"/>
  <c r="C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E76" i="7" s="1"/>
  <c r="D60" i="7"/>
  <c r="D76" i="7" s="1"/>
  <c r="C60" i="7"/>
  <c r="C55" i="7"/>
  <c r="C54" i="7"/>
  <c r="C53" i="7"/>
  <c r="E52" i="7"/>
  <c r="D52" i="7"/>
  <c r="C52" i="7"/>
  <c r="E51" i="7"/>
  <c r="D51" i="7"/>
  <c r="C51" i="7"/>
  <c r="E50" i="7"/>
  <c r="D50" i="7"/>
  <c r="C50" i="7"/>
  <c r="E49" i="7"/>
  <c r="D49" i="7"/>
  <c r="D47" i="7" s="1"/>
  <c r="C49" i="7"/>
  <c r="E48" i="7"/>
  <c r="D48" i="7"/>
  <c r="C48" i="7"/>
  <c r="C47" i="7" s="1"/>
  <c r="E47" i="7"/>
  <c r="C46" i="7"/>
  <c r="C45" i="7"/>
  <c r="E44" i="7"/>
  <c r="D44" i="7"/>
  <c r="C44" i="7"/>
  <c r="E43" i="7"/>
  <c r="D43" i="7"/>
  <c r="C43" i="7"/>
  <c r="E42" i="7"/>
  <c r="D42" i="7"/>
  <c r="D38" i="7" s="1"/>
  <c r="C42" i="7"/>
  <c r="E41" i="7"/>
  <c r="D41" i="7"/>
  <c r="C41" i="7"/>
  <c r="E40" i="7"/>
  <c r="D40" i="7"/>
  <c r="C40" i="7"/>
  <c r="E39" i="7"/>
  <c r="E38" i="7" s="1"/>
  <c r="D39" i="7"/>
  <c r="C39" i="7"/>
  <c r="C37" i="7"/>
  <c r="C36" i="7"/>
  <c r="E35" i="7"/>
  <c r="D35" i="7"/>
  <c r="C35" i="7"/>
  <c r="E34" i="7"/>
  <c r="E33" i="7" s="1"/>
  <c r="D34" i="7"/>
  <c r="D33" i="7" s="1"/>
  <c r="C34" i="7"/>
  <c r="C33" i="7"/>
  <c r="C32" i="7"/>
  <c r="C31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C18" i="7" s="1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C10" i="7" s="1"/>
  <c r="A5" i="7"/>
  <c r="A4" i="7"/>
  <c r="A3" i="7"/>
  <c r="A2" i="7"/>
  <c r="C56" i="7" l="1"/>
  <c r="AB201" i="7"/>
  <c r="AA201" i="7"/>
  <c r="K201" i="7" s="1"/>
  <c r="F196" i="7"/>
  <c r="J196" i="7"/>
  <c r="O196" i="7"/>
  <c r="S196" i="7"/>
  <c r="AB203" i="7"/>
  <c r="AA203" i="7"/>
  <c r="K203" i="7" s="1"/>
  <c r="D18" i="7"/>
  <c r="E18" i="7"/>
  <c r="C38" i="7"/>
  <c r="E84" i="7"/>
  <c r="E94" i="7"/>
  <c r="D108" i="7"/>
  <c r="K196" i="7"/>
  <c r="D196" i="7"/>
  <c r="H196" i="7"/>
  <c r="L196" i="7"/>
  <c r="P196" i="7"/>
  <c r="T196" i="7"/>
  <c r="D10" i="7"/>
  <c r="D56" i="7" s="1"/>
  <c r="E10" i="7"/>
  <c r="E56" i="7" s="1"/>
  <c r="C76" i="7"/>
  <c r="E108" i="7"/>
  <c r="AA200" i="7"/>
  <c r="K200" i="7" s="1"/>
  <c r="AB202" i="7"/>
  <c r="C295" i="13" l="1"/>
  <c r="C294" i="13"/>
  <c r="C293" i="13"/>
  <c r="I289" i="13"/>
  <c r="M288" i="13"/>
  <c r="L288" i="13"/>
  <c r="K288" i="13"/>
  <c r="J288" i="13"/>
  <c r="I288" i="13"/>
  <c r="H288" i="13"/>
  <c r="G288" i="13"/>
  <c r="F288" i="13"/>
  <c r="E288" i="13"/>
  <c r="D288" i="13"/>
  <c r="C287" i="13"/>
  <c r="C286" i="13"/>
  <c r="C285" i="13"/>
  <c r="C284" i="13"/>
  <c r="C288" i="13" s="1"/>
  <c r="M283" i="13"/>
  <c r="L283" i="13"/>
  <c r="K283" i="13"/>
  <c r="J283" i="13"/>
  <c r="I283" i="13"/>
  <c r="H283" i="13"/>
  <c r="G283" i="13"/>
  <c r="F283" i="13"/>
  <c r="E283" i="13"/>
  <c r="D283" i="13"/>
  <c r="C282" i="13"/>
  <c r="C281" i="13"/>
  <c r="C280" i="13"/>
  <c r="C279" i="13"/>
  <c r="C283" i="13" s="1"/>
  <c r="C278" i="13"/>
  <c r="C277" i="13"/>
  <c r="M276" i="13"/>
  <c r="L276" i="13"/>
  <c r="K276" i="13"/>
  <c r="J276" i="13"/>
  <c r="I276" i="13"/>
  <c r="H276" i="13"/>
  <c r="G276" i="13"/>
  <c r="F276" i="13"/>
  <c r="E276" i="13"/>
  <c r="D276" i="13"/>
  <c r="C275" i="13"/>
  <c r="C274" i="13"/>
  <c r="C273" i="13"/>
  <c r="C272" i="13"/>
  <c r="C271" i="13"/>
  <c r="C270" i="13"/>
  <c r="C269" i="13"/>
  <c r="C268" i="13"/>
  <c r="C276" i="13" s="1"/>
  <c r="M267" i="13"/>
  <c r="L267" i="13"/>
  <c r="K267" i="13"/>
  <c r="J267" i="13"/>
  <c r="I267" i="13"/>
  <c r="H267" i="13"/>
  <c r="G267" i="13"/>
  <c r="F267" i="13"/>
  <c r="E267" i="13"/>
  <c r="D267" i="13"/>
  <c r="C267" i="13"/>
  <c r="C266" i="13"/>
  <c r="C265" i="13"/>
  <c r="C264" i="13"/>
  <c r="M263" i="13"/>
  <c r="L263" i="13"/>
  <c r="K263" i="13"/>
  <c r="J263" i="13"/>
  <c r="I263" i="13"/>
  <c r="H263" i="13"/>
  <c r="G263" i="13"/>
  <c r="F263" i="13"/>
  <c r="E263" i="13"/>
  <c r="D263" i="13"/>
  <c r="C262" i="13"/>
  <c r="C261" i="13"/>
  <c r="C260" i="13"/>
  <c r="C263" i="13" s="1"/>
  <c r="M259" i="13"/>
  <c r="L259" i="13"/>
  <c r="K259" i="13"/>
  <c r="J259" i="13"/>
  <c r="I259" i="13"/>
  <c r="H259" i="13"/>
  <c r="G259" i="13"/>
  <c r="F259" i="13"/>
  <c r="E259" i="13"/>
  <c r="D259" i="13"/>
  <c r="C259" i="13"/>
  <c r="C258" i="13"/>
  <c r="C257" i="13"/>
  <c r="C256" i="13"/>
  <c r="M255" i="13"/>
  <c r="M289" i="13" s="1"/>
  <c r="L255" i="13"/>
  <c r="L289" i="13" s="1"/>
  <c r="K255" i="13"/>
  <c r="K289" i="13" s="1"/>
  <c r="J255" i="13"/>
  <c r="J289" i="13" s="1"/>
  <c r="I255" i="13"/>
  <c r="H255" i="13"/>
  <c r="H289" i="13" s="1"/>
  <c r="G255" i="13"/>
  <c r="G289" i="13" s="1"/>
  <c r="F255" i="13"/>
  <c r="F289" i="13" s="1"/>
  <c r="E255" i="13"/>
  <c r="E289" i="13" s="1"/>
  <c r="D255" i="13"/>
  <c r="D289" i="13" s="1"/>
  <c r="C254" i="13"/>
  <c r="C253" i="13"/>
  <c r="C252" i="13"/>
  <c r="C251" i="13"/>
  <c r="C250" i="13"/>
  <c r="C255" i="13" s="1"/>
  <c r="C289" i="13" s="1"/>
  <c r="AB246" i="13"/>
  <c r="AA246" i="13"/>
  <c r="F246" i="13" s="1"/>
  <c r="AB245" i="13"/>
  <c r="AA245" i="13"/>
  <c r="F245" i="13" s="1"/>
  <c r="AB244" i="13"/>
  <c r="AA244" i="13"/>
  <c r="F244" i="13"/>
  <c r="D235" i="13"/>
  <c r="C235" i="13"/>
  <c r="D234" i="13"/>
  <c r="C234" i="13"/>
  <c r="D233" i="13"/>
  <c r="C233" i="13"/>
  <c r="D232" i="13"/>
  <c r="C232" i="13"/>
  <c r="E231" i="13"/>
  <c r="D231" i="13"/>
  <c r="C231" i="13"/>
  <c r="D230" i="13"/>
  <c r="C230" i="13"/>
  <c r="E229" i="13"/>
  <c r="D229" i="13"/>
  <c r="C229" i="13"/>
  <c r="D228" i="13"/>
  <c r="D236" i="13" s="1"/>
  <c r="C228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Q213" i="13"/>
  <c r="P213" i="13"/>
  <c r="P225" i="13" s="1"/>
  <c r="O213" i="13"/>
  <c r="N213" i="13"/>
  <c r="M213" i="13"/>
  <c r="L213" i="13"/>
  <c r="L225" i="13" s="1"/>
  <c r="K213" i="13"/>
  <c r="J213" i="13"/>
  <c r="I213" i="13"/>
  <c r="H213" i="13"/>
  <c r="H225" i="13" s="1"/>
  <c r="G213" i="13"/>
  <c r="F213" i="13"/>
  <c r="E213" i="13"/>
  <c r="D213" i="13"/>
  <c r="D225" i="13" s="1"/>
  <c r="C213" i="13"/>
  <c r="D208" i="13"/>
  <c r="C208" i="13"/>
  <c r="D207" i="13"/>
  <c r="C207" i="13"/>
  <c r="F203" i="13"/>
  <c r="E203" i="13"/>
  <c r="C203" i="13" s="1"/>
  <c r="F202" i="13"/>
  <c r="E202" i="13"/>
  <c r="C202" i="13" s="1"/>
  <c r="AB202" i="13" s="1"/>
  <c r="F201" i="13"/>
  <c r="E201" i="13"/>
  <c r="C201" i="13" s="1"/>
  <c r="F200" i="13"/>
  <c r="E200" i="13"/>
  <c r="C200" i="13"/>
  <c r="AA200" i="13" s="1"/>
  <c r="K200" i="13" s="1"/>
  <c r="V195" i="13"/>
  <c r="U195" i="13"/>
  <c r="U196" i="13" s="1"/>
  <c r="R195" i="13"/>
  <c r="Q195" i="13"/>
  <c r="P195" i="13"/>
  <c r="O195" i="13"/>
  <c r="N195" i="13"/>
  <c r="M195" i="13"/>
  <c r="L195" i="13"/>
  <c r="J195" i="13"/>
  <c r="I195" i="13"/>
  <c r="H195" i="13"/>
  <c r="G195" i="13"/>
  <c r="F195" i="13"/>
  <c r="E195" i="13"/>
  <c r="D195" i="13"/>
  <c r="C195" i="13"/>
  <c r="V194" i="13"/>
  <c r="T194" i="13"/>
  <c r="S194" i="13"/>
  <c r="R194" i="13"/>
  <c r="Q194" i="13"/>
  <c r="P194" i="13"/>
  <c r="O194" i="13"/>
  <c r="N194" i="13"/>
  <c r="M194" i="13"/>
  <c r="L194" i="13"/>
  <c r="J194" i="13"/>
  <c r="I194" i="13"/>
  <c r="H194" i="13"/>
  <c r="G194" i="13"/>
  <c r="F194" i="13"/>
  <c r="E194" i="13"/>
  <c r="D194" i="13"/>
  <c r="C194" i="13"/>
  <c r="V193" i="13"/>
  <c r="T193" i="13"/>
  <c r="S193" i="13"/>
  <c r="R193" i="13"/>
  <c r="Q193" i="13"/>
  <c r="P193" i="13"/>
  <c r="O193" i="13"/>
  <c r="N193" i="13"/>
  <c r="M193" i="13"/>
  <c r="L193" i="13"/>
  <c r="J193" i="13"/>
  <c r="I193" i="13"/>
  <c r="H193" i="13"/>
  <c r="G193" i="13"/>
  <c r="F193" i="13"/>
  <c r="E193" i="13"/>
  <c r="D193" i="13"/>
  <c r="C193" i="13"/>
  <c r="V192" i="13"/>
  <c r="T192" i="13"/>
  <c r="S192" i="13"/>
  <c r="R192" i="13"/>
  <c r="Q192" i="13"/>
  <c r="P192" i="13"/>
  <c r="O192" i="13"/>
  <c r="N192" i="13"/>
  <c r="M192" i="13"/>
  <c r="L192" i="13"/>
  <c r="J192" i="13"/>
  <c r="I192" i="13"/>
  <c r="H192" i="13"/>
  <c r="G192" i="13"/>
  <c r="F192" i="13"/>
  <c r="E192" i="13"/>
  <c r="D192" i="13"/>
  <c r="C192" i="13"/>
  <c r="V191" i="13"/>
  <c r="T191" i="13"/>
  <c r="T189" i="13" s="1"/>
  <c r="S191" i="13"/>
  <c r="R191" i="13"/>
  <c r="Q191" i="13"/>
  <c r="P191" i="13"/>
  <c r="P189" i="13" s="1"/>
  <c r="O191" i="13"/>
  <c r="N191" i="13"/>
  <c r="M191" i="13"/>
  <c r="L191" i="13"/>
  <c r="L189" i="13" s="1"/>
  <c r="J191" i="13"/>
  <c r="I191" i="13"/>
  <c r="H191" i="13"/>
  <c r="G191" i="13"/>
  <c r="G189" i="13" s="1"/>
  <c r="F191" i="13"/>
  <c r="E191" i="13"/>
  <c r="D191" i="13"/>
  <c r="C191" i="13"/>
  <c r="C189" i="13" s="1"/>
  <c r="V190" i="13"/>
  <c r="T190" i="13"/>
  <c r="S190" i="13"/>
  <c r="R190" i="13"/>
  <c r="R189" i="13" s="1"/>
  <c r="Q190" i="13"/>
  <c r="P190" i="13"/>
  <c r="O190" i="13"/>
  <c r="O189" i="13" s="1"/>
  <c r="N190" i="13"/>
  <c r="N189" i="13" s="1"/>
  <c r="M190" i="13"/>
  <c r="L190" i="13"/>
  <c r="J190" i="13"/>
  <c r="I190" i="13"/>
  <c r="I189" i="13" s="1"/>
  <c r="H190" i="13"/>
  <c r="G190" i="13"/>
  <c r="F190" i="13"/>
  <c r="F189" i="13" s="1"/>
  <c r="E190" i="13"/>
  <c r="E189" i="13" s="1"/>
  <c r="D190" i="13"/>
  <c r="C190" i="13"/>
  <c r="S189" i="13"/>
  <c r="J189" i="13"/>
  <c r="V188" i="13"/>
  <c r="T188" i="13"/>
  <c r="S188" i="13"/>
  <c r="R188" i="13"/>
  <c r="Q188" i="13"/>
  <c r="P188" i="13"/>
  <c r="O188" i="13"/>
  <c r="N188" i="13"/>
  <c r="M188" i="13"/>
  <c r="L188" i="13"/>
  <c r="J188" i="13"/>
  <c r="I188" i="13"/>
  <c r="H188" i="13"/>
  <c r="G188" i="13"/>
  <c r="F188" i="13"/>
  <c r="E188" i="13"/>
  <c r="D188" i="13"/>
  <c r="C188" i="13"/>
  <c r="V187" i="13"/>
  <c r="T187" i="13"/>
  <c r="S187" i="13"/>
  <c r="R187" i="13"/>
  <c r="Q187" i="13"/>
  <c r="P187" i="13"/>
  <c r="O187" i="13"/>
  <c r="N187" i="13"/>
  <c r="M187" i="13"/>
  <c r="L187" i="13"/>
  <c r="J187" i="13"/>
  <c r="I187" i="13"/>
  <c r="H187" i="13"/>
  <c r="G187" i="13"/>
  <c r="F187" i="13"/>
  <c r="E187" i="13"/>
  <c r="D187" i="13"/>
  <c r="C187" i="13"/>
  <c r="V186" i="13"/>
  <c r="T186" i="13"/>
  <c r="S186" i="13"/>
  <c r="R186" i="13"/>
  <c r="Q186" i="13"/>
  <c r="P186" i="13"/>
  <c r="O186" i="13"/>
  <c r="N186" i="13"/>
  <c r="M186" i="13"/>
  <c r="L186" i="13"/>
  <c r="J186" i="13"/>
  <c r="I186" i="13"/>
  <c r="H186" i="13"/>
  <c r="G186" i="13"/>
  <c r="F186" i="13"/>
  <c r="E186" i="13"/>
  <c r="D186" i="13"/>
  <c r="C186" i="13"/>
  <c r="V185" i="13"/>
  <c r="T185" i="13"/>
  <c r="S185" i="13"/>
  <c r="R185" i="13"/>
  <c r="Q185" i="13"/>
  <c r="P185" i="13"/>
  <c r="O185" i="13"/>
  <c r="N185" i="13"/>
  <c r="M185" i="13"/>
  <c r="L185" i="13"/>
  <c r="J185" i="13"/>
  <c r="I185" i="13"/>
  <c r="H185" i="13"/>
  <c r="G185" i="13"/>
  <c r="F185" i="13"/>
  <c r="E185" i="13"/>
  <c r="D185" i="13"/>
  <c r="C185" i="13"/>
  <c r="V184" i="13"/>
  <c r="T184" i="13"/>
  <c r="S184" i="13"/>
  <c r="R184" i="13"/>
  <c r="Q184" i="13"/>
  <c r="P184" i="13"/>
  <c r="O184" i="13"/>
  <c r="N184" i="13"/>
  <c r="M184" i="13"/>
  <c r="L184" i="13"/>
  <c r="J184" i="13"/>
  <c r="I184" i="13"/>
  <c r="H184" i="13"/>
  <c r="G184" i="13"/>
  <c r="F184" i="13"/>
  <c r="E184" i="13"/>
  <c r="D184" i="13"/>
  <c r="C184" i="13"/>
  <c r="V183" i="13"/>
  <c r="T183" i="13"/>
  <c r="S183" i="13"/>
  <c r="R183" i="13"/>
  <c r="Q183" i="13"/>
  <c r="P183" i="13"/>
  <c r="O183" i="13"/>
  <c r="N183" i="13"/>
  <c r="M183" i="13"/>
  <c r="L183" i="13"/>
  <c r="J183" i="13"/>
  <c r="I183" i="13"/>
  <c r="H183" i="13"/>
  <c r="G183" i="13"/>
  <c r="F183" i="13"/>
  <c r="E183" i="13"/>
  <c r="D183" i="13"/>
  <c r="C183" i="13"/>
  <c r="V182" i="13"/>
  <c r="T182" i="13"/>
  <c r="S182" i="13"/>
  <c r="R182" i="13"/>
  <c r="Q182" i="13"/>
  <c r="P182" i="13"/>
  <c r="O182" i="13"/>
  <c r="N182" i="13"/>
  <c r="M182" i="13"/>
  <c r="L182" i="13"/>
  <c r="J182" i="13"/>
  <c r="I182" i="13"/>
  <c r="H182" i="13"/>
  <c r="G182" i="13"/>
  <c r="F182" i="13"/>
  <c r="E182" i="13"/>
  <c r="D182" i="13"/>
  <c r="C182" i="13"/>
  <c r="V181" i="13"/>
  <c r="T181" i="13"/>
  <c r="S181" i="13"/>
  <c r="R181" i="13"/>
  <c r="Q181" i="13"/>
  <c r="P181" i="13"/>
  <c r="O181" i="13"/>
  <c r="N181" i="13"/>
  <c r="M181" i="13"/>
  <c r="L181" i="13"/>
  <c r="J181" i="13"/>
  <c r="I181" i="13"/>
  <c r="H181" i="13"/>
  <c r="G181" i="13"/>
  <c r="F181" i="13"/>
  <c r="E181" i="13"/>
  <c r="D181" i="13"/>
  <c r="C181" i="13"/>
  <c r="V180" i="13"/>
  <c r="T180" i="13"/>
  <c r="S180" i="13"/>
  <c r="R180" i="13"/>
  <c r="Q180" i="13"/>
  <c r="P180" i="13"/>
  <c r="O180" i="13"/>
  <c r="N180" i="13"/>
  <c r="M180" i="13"/>
  <c r="L180" i="13"/>
  <c r="J180" i="13"/>
  <c r="I180" i="13"/>
  <c r="H180" i="13"/>
  <c r="G180" i="13"/>
  <c r="F180" i="13"/>
  <c r="E180" i="13"/>
  <c r="D180" i="13"/>
  <c r="C180" i="13"/>
  <c r="V179" i="13"/>
  <c r="T179" i="13"/>
  <c r="S179" i="13"/>
  <c r="R179" i="13"/>
  <c r="Q179" i="13"/>
  <c r="P179" i="13"/>
  <c r="O179" i="13"/>
  <c r="N179" i="13"/>
  <c r="M179" i="13"/>
  <c r="L179" i="13"/>
  <c r="K196" i="13"/>
  <c r="J179" i="13"/>
  <c r="I179" i="13"/>
  <c r="H179" i="13"/>
  <c r="G179" i="13"/>
  <c r="F179" i="13"/>
  <c r="E179" i="13"/>
  <c r="D179" i="13"/>
  <c r="C179" i="13"/>
  <c r="V178" i="13"/>
  <c r="T178" i="13"/>
  <c r="S178" i="13"/>
  <c r="R178" i="13"/>
  <c r="Q178" i="13"/>
  <c r="P178" i="13"/>
  <c r="O178" i="13"/>
  <c r="N178" i="13"/>
  <c r="M178" i="13"/>
  <c r="L178" i="13"/>
  <c r="J178" i="13"/>
  <c r="I178" i="13"/>
  <c r="H178" i="13"/>
  <c r="G178" i="13"/>
  <c r="F178" i="13"/>
  <c r="E178" i="13"/>
  <c r="D178" i="13"/>
  <c r="C178" i="13"/>
  <c r="V177" i="13"/>
  <c r="T177" i="13"/>
  <c r="S177" i="13"/>
  <c r="R177" i="13"/>
  <c r="Q177" i="13"/>
  <c r="P177" i="13"/>
  <c r="O177" i="13"/>
  <c r="N177" i="13"/>
  <c r="M177" i="13"/>
  <c r="L177" i="13"/>
  <c r="J177" i="13"/>
  <c r="I177" i="13"/>
  <c r="H177" i="13"/>
  <c r="G177" i="13"/>
  <c r="F177" i="13"/>
  <c r="E177" i="13"/>
  <c r="D177" i="13"/>
  <c r="C177" i="13"/>
  <c r="V176" i="13"/>
  <c r="T176" i="13"/>
  <c r="S176" i="13"/>
  <c r="R176" i="13"/>
  <c r="Q176" i="13"/>
  <c r="P176" i="13"/>
  <c r="O176" i="13"/>
  <c r="N176" i="13"/>
  <c r="M176" i="13"/>
  <c r="L176" i="13"/>
  <c r="J176" i="13"/>
  <c r="I176" i="13"/>
  <c r="H176" i="13"/>
  <c r="G176" i="13"/>
  <c r="F176" i="13"/>
  <c r="E176" i="13"/>
  <c r="D176" i="13"/>
  <c r="C176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R160" i="13"/>
  <c r="R171" i="13" s="1"/>
  <c r="Q160" i="13"/>
  <c r="Q171" i="13" s="1"/>
  <c r="P160" i="13"/>
  <c r="P171" i="13" s="1"/>
  <c r="O160" i="13"/>
  <c r="O171" i="13" s="1"/>
  <c r="N160" i="13"/>
  <c r="N171" i="13" s="1"/>
  <c r="M160" i="13"/>
  <c r="M171" i="13" s="1"/>
  <c r="L160" i="13"/>
  <c r="L171" i="13" s="1"/>
  <c r="K160" i="13"/>
  <c r="K171" i="13" s="1"/>
  <c r="J160" i="13"/>
  <c r="J171" i="13" s="1"/>
  <c r="I160" i="13"/>
  <c r="I171" i="13" s="1"/>
  <c r="H160" i="13"/>
  <c r="H171" i="13" s="1"/>
  <c r="G160" i="13"/>
  <c r="G171" i="13" s="1"/>
  <c r="F160" i="13"/>
  <c r="F171" i="13" s="1"/>
  <c r="E160" i="13"/>
  <c r="E171" i="13" s="1"/>
  <c r="D160" i="13"/>
  <c r="D171" i="13" s="1"/>
  <c r="C160" i="13"/>
  <c r="C171" i="13" s="1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R150" i="13"/>
  <c r="R155" i="13" s="1"/>
  <c r="Q150" i="13"/>
  <c r="Q155" i="13" s="1"/>
  <c r="P150" i="13"/>
  <c r="P155" i="13" s="1"/>
  <c r="O150" i="13"/>
  <c r="O155" i="13" s="1"/>
  <c r="N150" i="13"/>
  <c r="N155" i="13" s="1"/>
  <c r="M150" i="13"/>
  <c r="M155" i="13" s="1"/>
  <c r="L150" i="13"/>
  <c r="L155" i="13" s="1"/>
  <c r="K150" i="13"/>
  <c r="K155" i="13" s="1"/>
  <c r="J150" i="13"/>
  <c r="J155" i="13" s="1"/>
  <c r="I150" i="13"/>
  <c r="I155" i="13" s="1"/>
  <c r="H150" i="13"/>
  <c r="H155" i="13" s="1"/>
  <c r="G150" i="13"/>
  <c r="G155" i="13" s="1"/>
  <c r="F150" i="13"/>
  <c r="F155" i="13" s="1"/>
  <c r="E150" i="13"/>
  <c r="E155" i="13" s="1"/>
  <c r="D150" i="13"/>
  <c r="D155" i="13" s="1"/>
  <c r="C150" i="13"/>
  <c r="C155" i="13" s="1"/>
  <c r="S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S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S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S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S139" i="13"/>
  <c r="Q139" i="13"/>
  <c r="Q138" i="13" s="1"/>
  <c r="P139" i="13"/>
  <c r="O139" i="13"/>
  <c r="N139" i="13"/>
  <c r="N138" i="13" s="1"/>
  <c r="M139" i="13"/>
  <c r="M138" i="13" s="1"/>
  <c r="L139" i="13"/>
  <c r="L138" i="13" s="1"/>
  <c r="L134" i="13" s="1"/>
  <c r="K139" i="13"/>
  <c r="K138" i="13" s="1"/>
  <c r="J139" i="13"/>
  <c r="J138" i="13" s="1"/>
  <c r="I139" i="13"/>
  <c r="I138" i="13" s="1"/>
  <c r="H139" i="13"/>
  <c r="G139" i="13"/>
  <c r="F139" i="13"/>
  <c r="F138" i="13" s="1"/>
  <c r="E139" i="13"/>
  <c r="E138" i="13" s="1"/>
  <c r="D139" i="13"/>
  <c r="D138" i="13" s="1"/>
  <c r="D134" i="13" s="1"/>
  <c r="C139" i="13"/>
  <c r="C138" i="13" s="1"/>
  <c r="S138" i="13"/>
  <c r="R138" i="13"/>
  <c r="P138" i="13"/>
  <c r="O138" i="13"/>
  <c r="H138" i="13"/>
  <c r="G138" i="13"/>
  <c r="S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S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S135" i="13"/>
  <c r="Q135" i="13"/>
  <c r="P135" i="13"/>
  <c r="O135" i="13"/>
  <c r="N135" i="13"/>
  <c r="N134" i="13" s="1"/>
  <c r="M135" i="13"/>
  <c r="L135" i="13"/>
  <c r="K135" i="13"/>
  <c r="J135" i="13"/>
  <c r="J134" i="13" s="1"/>
  <c r="I135" i="13"/>
  <c r="H135" i="13"/>
  <c r="H134" i="13" s="1"/>
  <c r="G135" i="13"/>
  <c r="F135" i="13"/>
  <c r="F134" i="13" s="1"/>
  <c r="E135" i="13"/>
  <c r="D135" i="13"/>
  <c r="C135" i="13"/>
  <c r="R134" i="13"/>
  <c r="P134" i="13"/>
  <c r="S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S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S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S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S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S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S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S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S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S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S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S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S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E116" i="13"/>
  <c r="D116" i="13"/>
  <c r="C116" i="13"/>
  <c r="C113" i="13"/>
  <c r="E112" i="13"/>
  <c r="D112" i="13"/>
  <c r="C112" i="13"/>
  <c r="E111" i="13"/>
  <c r="D111" i="13"/>
  <c r="D113" i="13" s="1"/>
  <c r="C111" i="13"/>
  <c r="C107" i="13"/>
  <c r="E106" i="13"/>
  <c r="D106" i="13"/>
  <c r="C106" i="13"/>
  <c r="E105" i="13"/>
  <c r="D105" i="13"/>
  <c r="C105" i="13"/>
  <c r="E104" i="13"/>
  <c r="D104" i="13"/>
  <c r="C104" i="13"/>
  <c r="E103" i="13"/>
  <c r="D103" i="13"/>
  <c r="C103" i="13"/>
  <c r="E102" i="13"/>
  <c r="D102" i="13"/>
  <c r="C102" i="13"/>
  <c r="E98" i="13"/>
  <c r="D98" i="13"/>
  <c r="C98" i="13"/>
  <c r="E97" i="13"/>
  <c r="D97" i="13"/>
  <c r="C97" i="13"/>
  <c r="C99" i="13" s="1"/>
  <c r="E93" i="13"/>
  <c r="D93" i="13"/>
  <c r="C93" i="13"/>
  <c r="E92" i="13"/>
  <c r="D92" i="13"/>
  <c r="C92" i="13"/>
  <c r="E91" i="13"/>
  <c r="D91" i="13"/>
  <c r="C91" i="13"/>
  <c r="E90" i="13"/>
  <c r="D90" i="13"/>
  <c r="C90" i="13"/>
  <c r="C94" i="13" s="1"/>
  <c r="E89" i="13"/>
  <c r="D89" i="13"/>
  <c r="C89" i="13"/>
  <c r="E88" i="13"/>
  <c r="D88" i="13"/>
  <c r="C88" i="13"/>
  <c r="E87" i="13"/>
  <c r="D87" i="13"/>
  <c r="D94" i="13" s="1"/>
  <c r="C87" i="13"/>
  <c r="E83" i="13"/>
  <c r="D83" i="13"/>
  <c r="C83" i="13"/>
  <c r="E82" i="13"/>
  <c r="D82" i="13"/>
  <c r="C82" i="13"/>
  <c r="E81" i="13"/>
  <c r="D81" i="13"/>
  <c r="C81" i="13"/>
  <c r="E80" i="13"/>
  <c r="D80" i="13"/>
  <c r="D84" i="13" s="1"/>
  <c r="C80" i="13"/>
  <c r="E79" i="13"/>
  <c r="D79" i="13"/>
  <c r="C79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E65" i="13"/>
  <c r="D65" i="13"/>
  <c r="C65" i="13"/>
  <c r="E64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C60" i="13"/>
  <c r="C55" i="13"/>
  <c r="C54" i="13"/>
  <c r="C53" i="13"/>
  <c r="E52" i="13"/>
  <c r="D52" i="13"/>
  <c r="C52" i="13"/>
  <c r="E51" i="13"/>
  <c r="D51" i="13"/>
  <c r="C51" i="13"/>
  <c r="E50" i="13"/>
  <c r="D50" i="13"/>
  <c r="C50" i="13"/>
  <c r="E49" i="13"/>
  <c r="D49" i="13"/>
  <c r="C49" i="13"/>
  <c r="E48" i="13"/>
  <c r="E47" i="13" s="1"/>
  <c r="D48" i="13"/>
  <c r="C48" i="13"/>
  <c r="C46" i="13"/>
  <c r="C45" i="13" s="1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C37" i="13"/>
  <c r="C36" i="13" s="1"/>
  <c r="E35" i="13"/>
  <c r="D35" i="13"/>
  <c r="C35" i="13"/>
  <c r="C33" i="13" s="1"/>
  <c r="E34" i="13"/>
  <c r="E33" i="13" s="1"/>
  <c r="D34" i="13"/>
  <c r="C34" i="13"/>
  <c r="C32" i="13"/>
  <c r="C31" i="13"/>
  <c r="C30" i="13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C18" i="13" s="1"/>
  <c r="E17" i="13"/>
  <c r="D17" i="13"/>
  <c r="C17" i="13"/>
  <c r="E16" i="13"/>
  <c r="D16" i="13"/>
  <c r="C16" i="13"/>
  <c r="E15" i="13"/>
  <c r="D15" i="13"/>
  <c r="C15" i="13"/>
  <c r="E14" i="13"/>
  <c r="D14" i="13"/>
  <c r="C14" i="13"/>
  <c r="E13" i="13"/>
  <c r="D13" i="13"/>
  <c r="C13" i="13"/>
  <c r="E12" i="13"/>
  <c r="D12" i="13"/>
  <c r="C12" i="13"/>
  <c r="E11" i="13"/>
  <c r="D11" i="13"/>
  <c r="C11" i="13"/>
  <c r="A5" i="13"/>
  <c r="A4" i="13"/>
  <c r="A3" i="13"/>
  <c r="A2" i="13"/>
  <c r="D76" i="13" l="1"/>
  <c r="E113" i="13"/>
  <c r="V196" i="13"/>
  <c r="I225" i="13"/>
  <c r="Q225" i="13"/>
  <c r="C236" i="13"/>
  <c r="D33" i="13"/>
  <c r="C47" i="13"/>
  <c r="D47" i="13"/>
  <c r="E76" i="13"/>
  <c r="E99" i="13"/>
  <c r="C134" i="13"/>
  <c r="G134" i="13"/>
  <c r="K134" i="13"/>
  <c r="O134" i="13"/>
  <c r="E134" i="13"/>
  <c r="I134" i="13"/>
  <c r="M134" i="13"/>
  <c r="Q134" i="13"/>
  <c r="E196" i="13"/>
  <c r="I196" i="13"/>
  <c r="N196" i="13"/>
  <c r="R196" i="13"/>
  <c r="C196" i="13"/>
  <c r="G196" i="13"/>
  <c r="L196" i="13"/>
  <c r="P196" i="13"/>
  <c r="T196" i="13"/>
  <c r="F225" i="13"/>
  <c r="J225" i="13"/>
  <c r="N225" i="13"/>
  <c r="D99" i="13"/>
  <c r="O196" i="13"/>
  <c r="S196" i="13"/>
  <c r="E225" i="13"/>
  <c r="M225" i="13"/>
  <c r="C10" i="13"/>
  <c r="E38" i="13"/>
  <c r="D38" i="13"/>
  <c r="C84" i="13"/>
  <c r="C108" i="13"/>
  <c r="S134" i="13"/>
  <c r="D189" i="13"/>
  <c r="H189" i="13"/>
  <c r="M189" i="13"/>
  <c r="M196" i="13" s="1"/>
  <c r="Q189" i="13"/>
  <c r="Q196" i="13" s="1"/>
  <c r="V189" i="13"/>
  <c r="F196" i="13"/>
  <c r="J196" i="13"/>
  <c r="C225" i="13"/>
  <c r="G225" i="13"/>
  <c r="K225" i="13"/>
  <c r="O225" i="13"/>
  <c r="E236" i="13"/>
  <c r="AB201" i="13"/>
  <c r="AA201" i="13"/>
  <c r="K201" i="13" s="1"/>
  <c r="D10" i="13"/>
  <c r="E10" i="13"/>
  <c r="AB203" i="13"/>
  <c r="AA203" i="13"/>
  <c r="K203" i="13" s="1"/>
  <c r="D18" i="13"/>
  <c r="E18" i="13"/>
  <c r="C38" i="13"/>
  <c r="E84" i="13"/>
  <c r="E94" i="13"/>
  <c r="D108" i="13"/>
  <c r="D196" i="13"/>
  <c r="H196" i="13"/>
  <c r="C76" i="13"/>
  <c r="E108" i="13"/>
  <c r="AA202" i="13"/>
  <c r="K202" i="13" s="1"/>
  <c r="AB200" i="13"/>
  <c r="C56" i="13" l="1"/>
  <c r="E56" i="13"/>
  <c r="D56" i="13"/>
  <c r="C295" i="12" l="1"/>
  <c r="C294" i="12"/>
  <c r="C293" i="12"/>
  <c r="I289" i="12"/>
  <c r="M288" i="12"/>
  <c r="L288" i="12"/>
  <c r="K288" i="12"/>
  <c r="J288" i="12"/>
  <c r="I288" i="12"/>
  <c r="H288" i="12"/>
  <c r="G288" i="12"/>
  <c r="F288" i="12"/>
  <c r="E288" i="12"/>
  <c r="D288" i="12"/>
  <c r="C287" i="12"/>
  <c r="C286" i="12"/>
  <c r="C285" i="12"/>
  <c r="C284" i="12"/>
  <c r="C288" i="12" s="1"/>
  <c r="M283" i="12"/>
  <c r="L283" i="12"/>
  <c r="K283" i="12"/>
  <c r="J283" i="12"/>
  <c r="I283" i="12"/>
  <c r="H283" i="12"/>
  <c r="G283" i="12"/>
  <c r="F283" i="12"/>
  <c r="E283" i="12"/>
  <c r="D283" i="12"/>
  <c r="C282" i="12"/>
  <c r="C281" i="12"/>
  <c r="C280" i="12"/>
  <c r="C279" i="12"/>
  <c r="C283" i="12" s="1"/>
  <c r="C278" i="12"/>
  <c r="C277" i="12"/>
  <c r="M276" i="12"/>
  <c r="L276" i="12"/>
  <c r="K276" i="12"/>
  <c r="J276" i="12"/>
  <c r="I276" i="12"/>
  <c r="H276" i="12"/>
  <c r="G276" i="12"/>
  <c r="F276" i="12"/>
  <c r="E276" i="12"/>
  <c r="D276" i="12"/>
  <c r="C275" i="12"/>
  <c r="C274" i="12"/>
  <c r="C273" i="12"/>
  <c r="C272" i="12"/>
  <c r="C271" i="12"/>
  <c r="C270" i="12"/>
  <c r="C269" i="12"/>
  <c r="C268" i="12"/>
  <c r="C276" i="12" s="1"/>
  <c r="M267" i="12"/>
  <c r="L267" i="12"/>
  <c r="K267" i="12"/>
  <c r="J267" i="12"/>
  <c r="I267" i="12"/>
  <c r="H267" i="12"/>
  <c r="G267" i="12"/>
  <c r="F267" i="12"/>
  <c r="E267" i="12"/>
  <c r="D267" i="12"/>
  <c r="C267" i="12"/>
  <c r="C266" i="12"/>
  <c r="C265" i="12"/>
  <c r="C264" i="12"/>
  <c r="M263" i="12"/>
  <c r="L263" i="12"/>
  <c r="K263" i="12"/>
  <c r="J263" i="12"/>
  <c r="I263" i="12"/>
  <c r="H263" i="12"/>
  <c r="G263" i="12"/>
  <c r="F263" i="12"/>
  <c r="E263" i="12"/>
  <c r="D263" i="12"/>
  <c r="C262" i="12"/>
  <c r="C261" i="12"/>
  <c r="C260" i="12"/>
  <c r="C263" i="12" s="1"/>
  <c r="M259" i="12"/>
  <c r="L259" i="12"/>
  <c r="K259" i="12"/>
  <c r="J259" i="12"/>
  <c r="I259" i="12"/>
  <c r="H259" i="12"/>
  <c r="G259" i="12"/>
  <c r="F259" i="12"/>
  <c r="E259" i="12"/>
  <c r="D259" i="12"/>
  <c r="C259" i="12"/>
  <c r="C258" i="12"/>
  <c r="C257" i="12"/>
  <c r="C256" i="12"/>
  <c r="M255" i="12"/>
  <c r="M289" i="12" s="1"/>
  <c r="L255" i="12"/>
  <c r="L289" i="12" s="1"/>
  <c r="K255" i="12"/>
  <c r="K289" i="12" s="1"/>
  <c r="J255" i="12"/>
  <c r="J289" i="12" s="1"/>
  <c r="I255" i="12"/>
  <c r="H255" i="12"/>
  <c r="H289" i="12" s="1"/>
  <c r="G255" i="12"/>
  <c r="G289" i="12" s="1"/>
  <c r="F255" i="12"/>
  <c r="F289" i="12" s="1"/>
  <c r="E255" i="12"/>
  <c r="E289" i="12" s="1"/>
  <c r="D255" i="12"/>
  <c r="D289" i="12" s="1"/>
  <c r="C254" i="12"/>
  <c r="C253" i="12"/>
  <c r="C252" i="12"/>
  <c r="C251" i="12"/>
  <c r="C250" i="12"/>
  <c r="C255" i="12" s="1"/>
  <c r="C289" i="12" s="1"/>
  <c r="AB246" i="12"/>
  <c r="AA246" i="12"/>
  <c r="F246" i="12" s="1"/>
  <c r="AB245" i="12"/>
  <c r="AA245" i="12"/>
  <c r="F245" i="12" s="1"/>
  <c r="AB244" i="12"/>
  <c r="AA244" i="12"/>
  <c r="F244" i="12"/>
  <c r="D235" i="12"/>
  <c r="C235" i="12"/>
  <c r="D234" i="12"/>
  <c r="C234" i="12"/>
  <c r="D233" i="12"/>
  <c r="C233" i="12"/>
  <c r="D232" i="12"/>
  <c r="C232" i="12"/>
  <c r="E231" i="12"/>
  <c r="D231" i="12"/>
  <c r="C231" i="12"/>
  <c r="D230" i="12"/>
  <c r="C230" i="12"/>
  <c r="E229" i="12"/>
  <c r="D229" i="12"/>
  <c r="C229" i="12"/>
  <c r="D228" i="12"/>
  <c r="D236" i="12" s="1"/>
  <c r="C228" i="12"/>
  <c r="Q224" i="12"/>
  <c r="P224" i="12"/>
  <c r="O224" i="12"/>
  <c r="N224" i="12"/>
  <c r="M224" i="12"/>
  <c r="L224" i="12"/>
  <c r="K224" i="12"/>
  <c r="J224" i="12"/>
  <c r="I224" i="12"/>
  <c r="H224" i="12"/>
  <c r="G224" i="12"/>
  <c r="F224" i="12"/>
  <c r="E224" i="12"/>
  <c r="D224" i="12"/>
  <c r="C224" i="12"/>
  <c r="Q223" i="12"/>
  <c r="P223" i="12"/>
  <c r="O223" i="12"/>
  <c r="N223" i="12"/>
  <c r="M223" i="12"/>
  <c r="L223" i="12"/>
  <c r="K223" i="12"/>
  <c r="J223" i="12"/>
  <c r="I223" i="12"/>
  <c r="H223" i="12"/>
  <c r="G223" i="12"/>
  <c r="F223" i="12"/>
  <c r="E223" i="12"/>
  <c r="D223" i="12"/>
  <c r="C223" i="12"/>
  <c r="Q222" i="12"/>
  <c r="P222" i="12"/>
  <c r="O222" i="12"/>
  <c r="N222" i="12"/>
  <c r="M222" i="12"/>
  <c r="L222" i="12"/>
  <c r="K222" i="12"/>
  <c r="J222" i="12"/>
  <c r="I222" i="12"/>
  <c r="H222" i="12"/>
  <c r="G222" i="12"/>
  <c r="F222" i="12"/>
  <c r="E222" i="12"/>
  <c r="D222" i="12"/>
  <c r="C222" i="12"/>
  <c r="Q221" i="12"/>
  <c r="P221" i="12"/>
  <c r="O221" i="12"/>
  <c r="N221" i="12"/>
  <c r="M221" i="12"/>
  <c r="L221" i="12"/>
  <c r="K221" i="12"/>
  <c r="J221" i="12"/>
  <c r="I221" i="12"/>
  <c r="H221" i="12"/>
  <c r="G221" i="12"/>
  <c r="F221" i="12"/>
  <c r="E221" i="12"/>
  <c r="D221" i="12"/>
  <c r="C221" i="12"/>
  <c r="Q220" i="12"/>
  <c r="P220" i="12"/>
  <c r="O220" i="12"/>
  <c r="N220" i="12"/>
  <c r="M220" i="12"/>
  <c r="L220" i="12"/>
  <c r="K220" i="12"/>
  <c r="J220" i="12"/>
  <c r="I220" i="12"/>
  <c r="H220" i="12"/>
  <c r="G220" i="12"/>
  <c r="F220" i="12"/>
  <c r="E220" i="12"/>
  <c r="D220" i="12"/>
  <c r="C220" i="12"/>
  <c r="Q219" i="12"/>
  <c r="P219" i="12"/>
  <c r="O219" i="12"/>
  <c r="N219" i="12"/>
  <c r="M219" i="12"/>
  <c r="L219" i="12"/>
  <c r="K219" i="12"/>
  <c r="J219" i="12"/>
  <c r="I219" i="12"/>
  <c r="H219" i="12"/>
  <c r="G219" i="12"/>
  <c r="F219" i="12"/>
  <c r="E219" i="12"/>
  <c r="D219" i="12"/>
  <c r="C219" i="12"/>
  <c r="Q218" i="12"/>
  <c r="P218" i="12"/>
  <c r="O218" i="12"/>
  <c r="N218" i="12"/>
  <c r="M218" i="12"/>
  <c r="L218" i="12"/>
  <c r="K218" i="12"/>
  <c r="J218" i="12"/>
  <c r="I218" i="12"/>
  <c r="H218" i="12"/>
  <c r="G218" i="12"/>
  <c r="F218" i="12"/>
  <c r="E218" i="12"/>
  <c r="D218" i="12"/>
  <c r="C218" i="12"/>
  <c r="Q217" i="12"/>
  <c r="P217" i="12"/>
  <c r="O217" i="12"/>
  <c r="N217" i="12"/>
  <c r="M217" i="12"/>
  <c r="L217" i="12"/>
  <c r="K217" i="12"/>
  <c r="J217" i="12"/>
  <c r="I217" i="12"/>
  <c r="H217" i="12"/>
  <c r="G217" i="12"/>
  <c r="F217" i="12"/>
  <c r="E217" i="12"/>
  <c r="D217" i="12"/>
  <c r="C217" i="12"/>
  <c r="Q216" i="12"/>
  <c r="P216" i="12"/>
  <c r="O216" i="12"/>
  <c r="N216" i="12"/>
  <c r="M216" i="12"/>
  <c r="L216" i="12"/>
  <c r="K216" i="12"/>
  <c r="J216" i="12"/>
  <c r="I216" i="12"/>
  <c r="H216" i="12"/>
  <c r="G216" i="12"/>
  <c r="F216" i="12"/>
  <c r="E216" i="12"/>
  <c r="D216" i="12"/>
  <c r="C216" i="12"/>
  <c r="Q215" i="12"/>
  <c r="P215" i="12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Q214" i="12"/>
  <c r="P214" i="12"/>
  <c r="O214" i="12"/>
  <c r="N214" i="12"/>
  <c r="M214" i="12"/>
  <c r="L214" i="12"/>
  <c r="K214" i="12"/>
  <c r="J214" i="12"/>
  <c r="I214" i="12"/>
  <c r="H214" i="12"/>
  <c r="G214" i="12"/>
  <c r="F214" i="12"/>
  <c r="E214" i="12"/>
  <c r="D214" i="12"/>
  <c r="C214" i="12"/>
  <c r="Q213" i="12"/>
  <c r="P213" i="12"/>
  <c r="P225" i="12" s="1"/>
  <c r="O213" i="12"/>
  <c r="N213" i="12"/>
  <c r="M213" i="12"/>
  <c r="L213" i="12"/>
  <c r="L225" i="12" s="1"/>
  <c r="K213" i="12"/>
  <c r="J213" i="12"/>
  <c r="I213" i="12"/>
  <c r="H213" i="12"/>
  <c r="H225" i="12" s="1"/>
  <c r="G213" i="12"/>
  <c r="F213" i="12"/>
  <c r="E213" i="12"/>
  <c r="D213" i="12"/>
  <c r="D225" i="12" s="1"/>
  <c r="C213" i="12"/>
  <c r="D208" i="12"/>
  <c r="C208" i="12"/>
  <c r="D207" i="12"/>
  <c r="C207" i="12"/>
  <c r="F203" i="12"/>
  <c r="E203" i="12"/>
  <c r="C203" i="12" s="1"/>
  <c r="F202" i="12"/>
  <c r="C202" i="12" s="1"/>
  <c r="AA202" i="12" s="1"/>
  <c r="K202" i="12" s="1"/>
  <c r="E202" i="12"/>
  <c r="F201" i="12"/>
  <c r="E201" i="12"/>
  <c r="C201" i="12" s="1"/>
  <c r="F200" i="12"/>
  <c r="E200" i="12"/>
  <c r="C200" i="12"/>
  <c r="AB200" i="12" s="1"/>
  <c r="V195" i="12"/>
  <c r="U195" i="12"/>
  <c r="U196" i="12" s="1"/>
  <c r="R195" i="12"/>
  <c r="Q195" i="12"/>
  <c r="P195" i="12"/>
  <c r="O195" i="12"/>
  <c r="N195" i="12"/>
  <c r="M195" i="12"/>
  <c r="L195" i="12"/>
  <c r="J195" i="12"/>
  <c r="I195" i="12"/>
  <c r="H195" i="12"/>
  <c r="G195" i="12"/>
  <c r="F195" i="12"/>
  <c r="E195" i="12"/>
  <c r="D195" i="12"/>
  <c r="C195" i="12"/>
  <c r="V194" i="12"/>
  <c r="T194" i="12"/>
  <c r="S194" i="12"/>
  <c r="R194" i="12"/>
  <c r="Q194" i="12"/>
  <c r="P194" i="12"/>
  <c r="O194" i="12"/>
  <c r="N194" i="12"/>
  <c r="M194" i="12"/>
  <c r="L194" i="12"/>
  <c r="J194" i="12"/>
  <c r="I194" i="12"/>
  <c r="H194" i="12"/>
  <c r="G194" i="12"/>
  <c r="F194" i="12"/>
  <c r="E194" i="12"/>
  <c r="D194" i="12"/>
  <c r="C194" i="12"/>
  <c r="V193" i="12"/>
  <c r="T193" i="12"/>
  <c r="S193" i="12"/>
  <c r="R193" i="12"/>
  <c r="Q193" i="12"/>
  <c r="P193" i="12"/>
  <c r="O193" i="12"/>
  <c r="N193" i="12"/>
  <c r="M193" i="12"/>
  <c r="L193" i="12"/>
  <c r="J193" i="12"/>
  <c r="I193" i="12"/>
  <c r="H193" i="12"/>
  <c r="G193" i="12"/>
  <c r="F193" i="12"/>
  <c r="E193" i="12"/>
  <c r="D193" i="12"/>
  <c r="C193" i="12"/>
  <c r="V192" i="12"/>
  <c r="T192" i="12"/>
  <c r="S192" i="12"/>
  <c r="R192" i="12"/>
  <c r="Q192" i="12"/>
  <c r="P192" i="12"/>
  <c r="O192" i="12"/>
  <c r="N192" i="12"/>
  <c r="M192" i="12"/>
  <c r="L192" i="12"/>
  <c r="J192" i="12"/>
  <c r="I192" i="12"/>
  <c r="H192" i="12"/>
  <c r="G192" i="12"/>
  <c r="F192" i="12"/>
  <c r="E192" i="12"/>
  <c r="D192" i="12"/>
  <c r="C192" i="12"/>
  <c r="V191" i="12"/>
  <c r="T191" i="12"/>
  <c r="T189" i="12" s="1"/>
  <c r="S191" i="12"/>
  <c r="R191" i="12"/>
  <c r="Q191" i="12"/>
  <c r="P191" i="12"/>
  <c r="O191" i="12"/>
  <c r="N191" i="12"/>
  <c r="M191" i="12"/>
  <c r="L191" i="12"/>
  <c r="L189" i="12" s="1"/>
  <c r="J191" i="12"/>
  <c r="I191" i="12"/>
  <c r="H191" i="12"/>
  <c r="G191" i="12"/>
  <c r="G189" i="12" s="1"/>
  <c r="F191" i="12"/>
  <c r="E191" i="12"/>
  <c r="D191" i="12"/>
  <c r="C191" i="12"/>
  <c r="V190" i="12"/>
  <c r="T190" i="12"/>
  <c r="S190" i="12"/>
  <c r="R190" i="12"/>
  <c r="R189" i="12" s="1"/>
  <c r="Q190" i="12"/>
  <c r="P190" i="12"/>
  <c r="O190" i="12"/>
  <c r="O189" i="12" s="1"/>
  <c r="N190" i="12"/>
  <c r="N189" i="12" s="1"/>
  <c r="M190" i="12"/>
  <c r="L190" i="12"/>
  <c r="J190" i="12"/>
  <c r="I190" i="12"/>
  <c r="I189" i="12" s="1"/>
  <c r="H190" i="12"/>
  <c r="G190" i="12"/>
  <c r="F190" i="12"/>
  <c r="E190" i="12"/>
  <c r="E189" i="12" s="1"/>
  <c r="D190" i="12"/>
  <c r="C190" i="12"/>
  <c r="C189" i="12" s="1"/>
  <c r="P189" i="12"/>
  <c r="F189" i="12"/>
  <c r="V188" i="12"/>
  <c r="T188" i="12"/>
  <c r="S188" i="12"/>
  <c r="R188" i="12"/>
  <c r="Q188" i="12"/>
  <c r="P188" i="12"/>
  <c r="O188" i="12"/>
  <c r="N188" i="12"/>
  <c r="M188" i="12"/>
  <c r="L188" i="12"/>
  <c r="J188" i="12"/>
  <c r="I188" i="12"/>
  <c r="H188" i="12"/>
  <c r="G188" i="12"/>
  <c r="F188" i="12"/>
  <c r="E188" i="12"/>
  <c r="D188" i="12"/>
  <c r="C188" i="12"/>
  <c r="V187" i="12"/>
  <c r="T187" i="12"/>
  <c r="S187" i="12"/>
  <c r="R187" i="12"/>
  <c r="Q187" i="12"/>
  <c r="P187" i="12"/>
  <c r="O187" i="12"/>
  <c r="N187" i="12"/>
  <c r="M187" i="12"/>
  <c r="L187" i="12"/>
  <c r="J187" i="12"/>
  <c r="I187" i="12"/>
  <c r="H187" i="12"/>
  <c r="G187" i="12"/>
  <c r="F187" i="12"/>
  <c r="E187" i="12"/>
  <c r="D187" i="12"/>
  <c r="C187" i="12"/>
  <c r="V186" i="12"/>
  <c r="T186" i="12"/>
  <c r="S186" i="12"/>
  <c r="R186" i="12"/>
  <c r="Q186" i="12"/>
  <c r="P186" i="12"/>
  <c r="O186" i="12"/>
  <c r="N186" i="12"/>
  <c r="M186" i="12"/>
  <c r="L186" i="12"/>
  <c r="J186" i="12"/>
  <c r="I186" i="12"/>
  <c r="H186" i="12"/>
  <c r="G186" i="12"/>
  <c r="F186" i="12"/>
  <c r="E186" i="12"/>
  <c r="D186" i="12"/>
  <c r="C186" i="12"/>
  <c r="V185" i="12"/>
  <c r="T185" i="12"/>
  <c r="S185" i="12"/>
  <c r="R185" i="12"/>
  <c r="Q185" i="12"/>
  <c r="P185" i="12"/>
  <c r="O185" i="12"/>
  <c r="N185" i="12"/>
  <c r="M185" i="12"/>
  <c r="L185" i="12"/>
  <c r="J185" i="12"/>
  <c r="I185" i="12"/>
  <c r="H185" i="12"/>
  <c r="G185" i="12"/>
  <c r="F185" i="12"/>
  <c r="E185" i="12"/>
  <c r="D185" i="12"/>
  <c r="C185" i="12"/>
  <c r="V184" i="12"/>
  <c r="T184" i="12"/>
  <c r="S184" i="12"/>
  <c r="R184" i="12"/>
  <c r="Q184" i="12"/>
  <c r="P184" i="12"/>
  <c r="O184" i="12"/>
  <c r="N184" i="12"/>
  <c r="M184" i="12"/>
  <c r="L184" i="12"/>
  <c r="J184" i="12"/>
  <c r="I184" i="12"/>
  <c r="H184" i="12"/>
  <c r="G184" i="12"/>
  <c r="F184" i="12"/>
  <c r="E184" i="12"/>
  <c r="D184" i="12"/>
  <c r="C184" i="12"/>
  <c r="V183" i="12"/>
  <c r="T183" i="12"/>
  <c r="S183" i="12"/>
  <c r="R183" i="12"/>
  <c r="Q183" i="12"/>
  <c r="P183" i="12"/>
  <c r="O183" i="12"/>
  <c r="N183" i="12"/>
  <c r="M183" i="12"/>
  <c r="L183" i="12"/>
  <c r="J183" i="12"/>
  <c r="I183" i="12"/>
  <c r="H183" i="12"/>
  <c r="G183" i="12"/>
  <c r="F183" i="12"/>
  <c r="E183" i="12"/>
  <c r="D183" i="12"/>
  <c r="C183" i="12"/>
  <c r="V182" i="12"/>
  <c r="T182" i="12"/>
  <c r="S182" i="12"/>
  <c r="R182" i="12"/>
  <c r="Q182" i="12"/>
  <c r="P182" i="12"/>
  <c r="O182" i="12"/>
  <c r="N182" i="12"/>
  <c r="M182" i="12"/>
  <c r="L182" i="12"/>
  <c r="J182" i="12"/>
  <c r="I182" i="12"/>
  <c r="H182" i="12"/>
  <c r="G182" i="12"/>
  <c r="F182" i="12"/>
  <c r="E182" i="12"/>
  <c r="D182" i="12"/>
  <c r="C182" i="12"/>
  <c r="V181" i="12"/>
  <c r="T181" i="12"/>
  <c r="S181" i="12"/>
  <c r="R181" i="12"/>
  <c r="Q181" i="12"/>
  <c r="P181" i="12"/>
  <c r="O181" i="12"/>
  <c r="N181" i="12"/>
  <c r="M181" i="12"/>
  <c r="L181" i="12"/>
  <c r="J181" i="12"/>
  <c r="I181" i="12"/>
  <c r="H181" i="12"/>
  <c r="G181" i="12"/>
  <c r="F181" i="12"/>
  <c r="E181" i="12"/>
  <c r="D181" i="12"/>
  <c r="C181" i="12"/>
  <c r="V180" i="12"/>
  <c r="T180" i="12"/>
  <c r="S180" i="12"/>
  <c r="R180" i="12"/>
  <c r="Q180" i="12"/>
  <c r="P180" i="12"/>
  <c r="O180" i="12"/>
  <c r="N180" i="12"/>
  <c r="M180" i="12"/>
  <c r="L180" i="12"/>
  <c r="J180" i="12"/>
  <c r="I180" i="12"/>
  <c r="H180" i="12"/>
  <c r="G180" i="12"/>
  <c r="F180" i="12"/>
  <c r="E180" i="12"/>
  <c r="D180" i="12"/>
  <c r="C180" i="12"/>
  <c r="V179" i="12"/>
  <c r="T179" i="12"/>
  <c r="S179" i="12"/>
  <c r="R179" i="12"/>
  <c r="Q179" i="12"/>
  <c r="P179" i="12"/>
  <c r="O179" i="12"/>
  <c r="N179" i="12"/>
  <c r="M179" i="12"/>
  <c r="L179" i="12"/>
  <c r="J179" i="12"/>
  <c r="I179" i="12"/>
  <c r="H179" i="12"/>
  <c r="G179" i="12"/>
  <c r="F179" i="12"/>
  <c r="E179" i="12"/>
  <c r="D179" i="12"/>
  <c r="C179" i="12"/>
  <c r="V178" i="12"/>
  <c r="T178" i="12"/>
  <c r="S178" i="12"/>
  <c r="R178" i="12"/>
  <c r="Q178" i="12"/>
  <c r="P178" i="12"/>
  <c r="O178" i="12"/>
  <c r="N178" i="12"/>
  <c r="M178" i="12"/>
  <c r="L178" i="12"/>
  <c r="J178" i="12"/>
  <c r="I178" i="12"/>
  <c r="H178" i="12"/>
  <c r="G178" i="12"/>
  <c r="F178" i="12"/>
  <c r="E178" i="12"/>
  <c r="D178" i="12"/>
  <c r="C178" i="12"/>
  <c r="V177" i="12"/>
  <c r="T177" i="12"/>
  <c r="S177" i="12"/>
  <c r="R177" i="12"/>
  <c r="Q177" i="12"/>
  <c r="P177" i="12"/>
  <c r="O177" i="12"/>
  <c r="N177" i="12"/>
  <c r="M177" i="12"/>
  <c r="L177" i="12"/>
  <c r="J177" i="12"/>
  <c r="I177" i="12"/>
  <c r="H177" i="12"/>
  <c r="G177" i="12"/>
  <c r="F177" i="12"/>
  <c r="E177" i="12"/>
  <c r="D177" i="12"/>
  <c r="C177" i="12"/>
  <c r="V176" i="12"/>
  <c r="T176" i="12"/>
  <c r="S176" i="12"/>
  <c r="R176" i="12"/>
  <c r="Q176" i="12"/>
  <c r="P176" i="12"/>
  <c r="O176" i="12"/>
  <c r="N176" i="12"/>
  <c r="M176" i="12"/>
  <c r="L176" i="12"/>
  <c r="J176" i="12"/>
  <c r="I176" i="12"/>
  <c r="H176" i="12"/>
  <c r="G176" i="12"/>
  <c r="F176" i="12"/>
  <c r="E176" i="12"/>
  <c r="D176" i="12"/>
  <c r="C176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70" i="12"/>
  <c r="C170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R166" i="12"/>
  <c r="Q166" i="12"/>
  <c r="P166" i="12"/>
  <c r="O166" i="12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R165" i="12"/>
  <c r="Q165" i="12"/>
  <c r="P165" i="12"/>
  <c r="O165" i="12"/>
  <c r="N165" i="12"/>
  <c r="M165" i="12"/>
  <c r="L165" i="12"/>
  <c r="K165" i="12"/>
  <c r="J165" i="12"/>
  <c r="I165" i="12"/>
  <c r="H165" i="12"/>
  <c r="G165" i="12"/>
  <c r="F165" i="12"/>
  <c r="E165" i="12"/>
  <c r="D165" i="12"/>
  <c r="C165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R163" i="12"/>
  <c r="Q163" i="12"/>
  <c r="P163" i="12"/>
  <c r="O163" i="12"/>
  <c r="N163" i="12"/>
  <c r="M163" i="12"/>
  <c r="L163" i="12"/>
  <c r="K163" i="12"/>
  <c r="J163" i="12"/>
  <c r="I163" i="12"/>
  <c r="H163" i="12"/>
  <c r="G163" i="12"/>
  <c r="F163" i="12"/>
  <c r="E163" i="12"/>
  <c r="D163" i="12"/>
  <c r="C163" i="12"/>
  <c r="R162" i="12"/>
  <c r="Q162" i="12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R160" i="12"/>
  <c r="R171" i="12" s="1"/>
  <c r="Q160" i="12"/>
  <c r="Q171" i="12" s="1"/>
  <c r="P160" i="12"/>
  <c r="P171" i="12" s="1"/>
  <c r="O160" i="12"/>
  <c r="O171" i="12" s="1"/>
  <c r="N160" i="12"/>
  <c r="N171" i="12" s="1"/>
  <c r="M160" i="12"/>
  <c r="M171" i="12" s="1"/>
  <c r="L160" i="12"/>
  <c r="L171" i="12" s="1"/>
  <c r="K160" i="12"/>
  <c r="K171" i="12" s="1"/>
  <c r="J160" i="12"/>
  <c r="J171" i="12" s="1"/>
  <c r="I160" i="12"/>
  <c r="I171" i="12" s="1"/>
  <c r="H160" i="12"/>
  <c r="H171" i="12" s="1"/>
  <c r="G160" i="12"/>
  <c r="G171" i="12" s="1"/>
  <c r="F160" i="12"/>
  <c r="F171" i="12" s="1"/>
  <c r="E160" i="12"/>
  <c r="E171" i="12" s="1"/>
  <c r="D160" i="12"/>
  <c r="D171" i="12" s="1"/>
  <c r="C160" i="12"/>
  <c r="C171" i="12" s="1"/>
  <c r="D155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F154" i="12"/>
  <c r="E154" i="12"/>
  <c r="D154" i="12"/>
  <c r="C154" i="12"/>
  <c r="R153" i="12"/>
  <c r="Q153" i="12"/>
  <c r="P153" i="12"/>
  <c r="O153" i="12"/>
  <c r="N153" i="12"/>
  <c r="M153" i="12"/>
  <c r="L153" i="12"/>
  <c r="K153" i="12"/>
  <c r="J153" i="12"/>
  <c r="I153" i="12"/>
  <c r="H153" i="12"/>
  <c r="G153" i="12"/>
  <c r="F153" i="12"/>
  <c r="E153" i="12"/>
  <c r="D153" i="12"/>
  <c r="C153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E151" i="12"/>
  <c r="D151" i="12"/>
  <c r="C151" i="12"/>
  <c r="R150" i="12"/>
  <c r="R155" i="12" s="1"/>
  <c r="Q150" i="12"/>
  <c r="Q155" i="12" s="1"/>
  <c r="P150" i="12"/>
  <c r="P155" i="12" s="1"/>
  <c r="O150" i="12"/>
  <c r="O155" i="12" s="1"/>
  <c r="N150" i="12"/>
  <c r="N155" i="12" s="1"/>
  <c r="M150" i="12"/>
  <c r="M155" i="12" s="1"/>
  <c r="L150" i="12"/>
  <c r="L155" i="12" s="1"/>
  <c r="K150" i="12"/>
  <c r="K155" i="12" s="1"/>
  <c r="J150" i="12"/>
  <c r="J155" i="12" s="1"/>
  <c r="I150" i="12"/>
  <c r="I155" i="12" s="1"/>
  <c r="H150" i="12"/>
  <c r="H155" i="12" s="1"/>
  <c r="G150" i="12"/>
  <c r="G155" i="12" s="1"/>
  <c r="F150" i="12"/>
  <c r="F155" i="12" s="1"/>
  <c r="E150" i="12"/>
  <c r="E155" i="12" s="1"/>
  <c r="D150" i="12"/>
  <c r="C150" i="12"/>
  <c r="C155" i="12" s="1"/>
  <c r="S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S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S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S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S139" i="12"/>
  <c r="Q139" i="12"/>
  <c r="Q138" i="12" s="1"/>
  <c r="Q134" i="12" s="1"/>
  <c r="P139" i="12"/>
  <c r="O139" i="12"/>
  <c r="N139" i="12"/>
  <c r="N138" i="12" s="1"/>
  <c r="M139" i="12"/>
  <c r="M138" i="12" s="1"/>
  <c r="M134" i="12" s="1"/>
  <c r="L139" i="12"/>
  <c r="L138" i="12" s="1"/>
  <c r="L134" i="12" s="1"/>
  <c r="K139" i="12"/>
  <c r="J139" i="12"/>
  <c r="J138" i="12" s="1"/>
  <c r="I139" i="12"/>
  <c r="I138" i="12" s="1"/>
  <c r="I134" i="12" s="1"/>
  <c r="H139" i="12"/>
  <c r="G139" i="12"/>
  <c r="F139" i="12"/>
  <c r="F138" i="12" s="1"/>
  <c r="E139" i="12"/>
  <c r="E138" i="12" s="1"/>
  <c r="E134" i="12" s="1"/>
  <c r="D139" i="12"/>
  <c r="D138" i="12" s="1"/>
  <c r="D134" i="12" s="1"/>
  <c r="C139" i="12"/>
  <c r="S138" i="12"/>
  <c r="R138" i="12"/>
  <c r="P138" i="12"/>
  <c r="O138" i="12"/>
  <c r="K138" i="12"/>
  <c r="H138" i="12"/>
  <c r="H134" i="12" s="1"/>
  <c r="G138" i="12"/>
  <c r="C138" i="12"/>
  <c r="S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S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S135" i="12"/>
  <c r="Q135" i="12"/>
  <c r="P135" i="12"/>
  <c r="P134" i="12" s="1"/>
  <c r="O135" i="12"/>
  <c r="O134" i="12" s="1"/>
  <c r="N135" i="12"/>
  <c r="N134" i="12" s="1"/>
  <c r="M135" i="12"/>
  <c r="L135" i="12"/>
  <c r="K135" i="12"/>
  <c r="K134" i="12" s="1"/>
  <c r="J135" i="12"/>
  <c r="J134" i="12" s="1"/>
  <c r="I135" i="12"/>
  <c r="H135" i="12"/>
  <c r="G135" i="12"/>
  <c r="G134" i="12" s="1"/>
  <c r="F135" i="12"/>
  <c r="F134" i="12" s="1"/>
  <c r="E135" i="12"/>
  <c r="D135" i="12"/>
  <c r="C135" i="12"/>
  <c r="C134" i="12" s="1"/>
  <c r="R134" i="12"/>
  <c r="S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S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S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S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S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S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S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S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S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S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S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S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S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E116" i="12"/>
  <c r="D116" i="12"/>
  <c r="C116" i="12"/>
  <c r="C113" i="12"/>
  <c r="E112" i="12"/>
  <c r="D112" i="12"/>
  <c r="C112" i="12"/>
  <c r="E111" i="12"/>
  <c r="E113" i="12" s="1"/>
  <c r="D111" i="12"/>
  <c r="C111" i="12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C99" i="12"/>
  <c r="E98" i="12"/>
  <c r="D98" i="12"/>
  <c r="C98" i="12"/>
  <c r="E97" i="12"/>
  <c r="D97" i="12"/>
  <c r="D99" i="12" s="1"/>
  <c r="C97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D76" i="12" s="1"/>
  <c r="C60" i="12"/>
  <c r="C55" i="12"/>
  <c r="C54" i="12"/>
  <c r="C53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E47" i="12"/>
  <c r="C46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C37" i="12"/>
  <c r="C36" i="12"/>
  <c r="E35" i="12"/>
  <c r="D35" i="12"/>
  <c r="C35" i="12"/>
  <c r="E34" i="12"/>
  <c r="D34" i="12"/>
  <c r="C34" i="12"/>
  <c r="C33" i="12" s="1"/>
  <c r="C32" i="12"/>
  <c r="C31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A5" i="12"/>
  <c r="A4" i="12"/>
  <c r="A3" i="12"/>
  <c r="A2" i="12"/>
  <c r="D33" i="12" l="1"/>
  <c r="C47" i="12"/>
  <c r="D47" i="12"/>
  <c r="E76" i="12"/>
  <c r="E84" i="12"/>
  <c r="E99" i="12"/>
  <c r="M196" i="12"/>
  <c r="Q196" i="12"/>
  <c r="E225" i="12"/>
  <c r="I225" i="12"/>
  <c r="M225" i="12"/>
  <c r="Q225" i="12"/>
  <c r="C236" i="12"/>
  <c r="C10" i="12"/>
  <c r="E33" i="12"/>
  <c r="E38" i="12"/>
  <c r="D38" i="12"/>
  <c r="C84" i="12"/>
  <c r="C108" i="12"/>
  <c r="S134" i="12"/>
  <c r="E196" i="12"/>
  <c r="I196" i="12"/>
  <c r="N196" i="12"/>
  <c r="R196" i="12"/>
  <c r="C196" i="12"/>
  <c r="G196" i="12"/>
  <c r="F225" i="12"/>
  <c r="J225" i="12"/>
  <c r="N225" i="12"/>
  <c r="C18" i="12"/>
  <c r="D84" i="12"/>
  <c r="D94" i="12"/>
  <c r="C94" i="12"/>
  <c r="D113" i="12"/>
  <c r="D189" i="12"/>
  <c r="H189" i="12"/>
  <c r="M189" i="12"/>
  <c r="Q189" i="12"/>
  <c r="V189" i="12"/>
  <c r="V196" i="12" s="1"/>
  <c r="J189" i="12"/>
  <c r="S189" i="12"/>
  <c r="C225" i="12"/>
  <c r="G225" i="12"/>
  <c r="K225" i="12"/>
  <c r="O225" i="12"/>
  <c r="E236" i="12"/>
  <c r="AB201" i="12"/>
  <c r="AA201" i="12"/>
  <c r="K201" i="12" s="1"/>
  <c r="D10" i="12"/>
  <c r="E10" i="12"/>
  <c r="F196" i="12"/>
  <c r="J196" i="12"/>
  <c r="O196" i="12"/>
  <c r="S196" i="12"/>
  <c r="AB203" i="12"/>
  <c r="AA203" i="12"/>
  <c r="K203" i="12" s="1"/>
  <c r="D18" i="12"/>
  <c r="E18" i="12"/>
  <c r="C38" i="12"/>
  <c r="C56" i="12" s="1"/>
  <c r="E94" i="12"/>
  <c r="D108" i="12"/>
  <c r="K196" i="12"/>
  <c r="D196" i="12"/>
  <c r="H196" i="12"/>
  <c r="L196" i="12"/>
  <c r="P196" i="12"/>
  <c r="T196" i="12"/>
  <c r="C76" i="12"/>
  <c r="E108" i="12"/>
  <c r="AA200" i="12"/>
  <c r="K200" i="12" s="1"/>
  <c r="AB202" i="12"/>
  <c r="D56" i="12" l="1"/>
  <c r="E56" i="12"/>
  <c r="C295" i="11" l="1"/>
  <c r="C294" i="11"/>
  <c r="C293" i="11"/>
  <c r="M289" i="11"/>
  <c r="M288" i="11"/>
  <c r="L288" i="11"/>
  <c r="K288" i="11"/>
  <c r="J288" i="11"/>
  <c r="I288" i="11"/>
  <c r="H288" i="11"/>
  <c r="G288" i="11"/>
  <c r="F288" i="11"/>
  <c r="E288" i="11"/>
  <c r="D288" i="11"/>
  <c r="C287" i="11"/>
  <c r="C286" i="11"/>
  <c r="C285" i="11"/>
  <c r="C284" i="11"/>
  <c r="C288" i="11" s="1"/>
  <c r="M283" i="11"/>
  <c r="L283" i="11"/>
  <c r="K283" i="11"/>
  <c r="J283" i="11"/>
  <c r="I283" i="11"/>
  <c r="H283" i="11"/>
  <c r="G283" i="11"/>
  <c r="F283" i="11"/>
  <c r="E283" i="11"/>
  <c r="D283" i="11"/>
  <c r="C282" i="11"/>
  <c r="C281" i="11"/>
  <c r="C280" i="11"/>
  <c r="C279" i="11"/>
  <c r="C283" i="11" s="1"/>
  <c r="C278" i="11"/>
  <c r="C277" i="11"/>
  <c r="M276" i="11"/>
  <c r="L276" i="11"/>
  <c r="K276" i="11"/>
  <c r="J276" i="11"/>
  <c r="I276" i="11"/>
  <c r="H276" i="11"/>
  <c r="G276" i="11"/>
  <c r="F276" i="11"/>
  <c r="E276" i="11"/>
  <c r="D276" i="11"/>
  <c r="C275" i="11"/>
  <c r="C274" i="11"/>
  <c r="C273" i="11"/>
  <c r="C272" i="11"/>
  <c r="C271" i="11"/>
  <c r="C270" i="11"/>
  <c r="C269" i="11"/>
  <c r="C268" i="11"/>
  <c r="C276" i="11" s="1"/>
  <c r="M267" i="11"/>
  <c r="L267" i="11"/>
  <c r="K267" i="11"/>
  <c r="J267" i="11"/>
  <c r="I267" i="11"/>
  <c r="H267" i="11"/>
  <c r="G267" i="11"/>
  <c r="F267" i="11"/>
  <c r="E267" i="11"/>
  <c r="D267" i="11"/>
  <c r="C267" i="11"/>
  <c r="C266" i="11"/>
  <c r="C265" i="11"/>
  <c r="C264" i="11"/>
  <c r="M263" i="11"/>
  <c r="L263" i="11"/>
  <c r="K263" i="11"/>
  <c r="J263" i="11"/>
  <c r="I263" i="11"/>
  <c r="H263" i="11"/>
  <c r="G263" i="11"/>
  <c r="F263" i="11"/>
  <c r="E263" i="11"/>
  <c r="D263" i="11"/>
  <c r="C262" i="11"/>
  <c r="C261" i="11"/>
  <c r="C260" i="11"/>
  <c r="M259" i="11"/>
  <c r="L259" i="11"/>
  <c r="K259" i="11"/>
  <c r="J259" i="11"/>
  <c r="I259" i="11"/>
  <c r="H259" i="11"/>
  <c r="G259" i="11"/>
  <c r="F259" i="11"/>
  <c r="E259" i="11"/>
  <c r="D259" i="11"/>
  <c r="C259" i="11"/>
  <c r="C258" i="11"/>
  <c r="C257" i="11"/>
  <c r="C256" i="11"/>
  <c r="M255" i="11"/>
  <c r="L255" i="11"/>
  <c r="K255" i="11"/>
  <c r="J255" i="11"/>
  <c r="J289" i="11" s="1"/>
  <c r="I255" i="11"/>
  <c r="I289" i="11" s="1"/>
  <c r="H255" i="11"/>
  <c r="G255" i="11"/>
  <c r="F255" i="11"/>
  <c r="F289" i="11" s="1"/>
  <c r="E255" i="11"/>
  <c r="E289" i="11" s="1"/>
  <c r="D255" i="11"/>
  <c r="C254" i="11"/>
  <c r="C253" i="11"/>
  <c r="C252" i="11"/>
  <c r="C251" i="11"/>
  <c r="C250" i="11"/>
  <c r="AB246" i="11"/>
  <c r="AA246" i="11"/>
  <c r="F246" i="11" s="1"/>
  <c r="AB245" i="11"/>
  <c r="AA245" i="11"/>
  <c r="F245" i="11" s="1"/>
  <c r="AB244" i="11"/>
  <c r="AA244" i="11"/>
  <c r="F244" i="11"/>
  <c r="D235" i="11"/>
  <c r="C235" i="11"/>
  <c r="D234" i="11"/>
  <c r="C234" i="11"/>
  <c r="D233" i="11"/>
  <c r="C233" i="11"/>
  <c r="D232" i="11"/>
  <c r="C232" i="11"/>
  <c r="E231" i="11"/>
  <c r="D231" i="11"/>
  <c r="C231" i="11"/>
  <c r="D230" i="11"/>
  <c r="C230" i="11"/>
  <c r="E229" i="11"/>
  <c r="E236" i="11" s="1"/>
  <c r="D229" i="11"/>
  <c r="C229" i="11"/>
  <c r="D228" i="11"/>
  <c r="C228" i="11"/>
  <c r="Q224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Q222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Q221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Q220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Q217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Q216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Q215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D208" i="11"/>
  <c r="C208" i="11"/>
  <c r="D207" i="11"/>
  <c r="C207" i="11"/>
  <c r="F203" i="11"/>
  <c r="E203" i="11"/>
  <c r="F202" i="11"/>
  <c r="E202" i="11"/>
  <c r="C202" i="11"/>
  <c r="AB202" i="11" s="1"/>
  <c r="F201" i="11"/>
  <c r="E201" i="11"/>
  <c r="C201" i="11" s="1"/>
  <c r="F200" i="11"/>
  <c r="E200" i="11"/>
  <c r="C200" i="11" s="1"/>
  <c r="AB200" i="11" s="1"/>
  <c r="V195" i="11"/>
  <c r="U195" i="11"/>
  <c r="U196" i="11" s="1"/>
  <c r="R195" i="11"/>
  <c r="Q195" i="11"/>
  <c r="P195" i="11"/>
  <c r="O195" i="11"/>
  <c r="N195" i="11"/>
  <c r="M195" i="11"/>
  <c r="L195" i="11"/>
  <c r="J195" i="11"/>
  <c r="I195" i="11"/>
  <c r="H195" i="11"/>
  <c r="G195" i="11"/>
  <c r="F195" i="11"/>
  <c r="E195" i="11"/>
  <c r="D195" i="11"/>
  <c r="C195" i="11"/>
  <c r="V194" i="11"/>
  <c r="T194" i="11"/>
  <c r="S194" i="11"/>
  <c r="R194" i="11"/>
  <c r="Q194" i="11"/>
  <c r="P194" i="11"/>
  <c r="O194" i="11"/>
  <c r="N194" i="11"/>
  <c r="M194" i="11"/>
  <c r="L194" i="11"/>
  <c r="J194" i="11"/>
  <c r="I194" i="11"/>
  <c r="H194" i="11"/>
  <c r="G194" i="11"/>
  <c r="F194" i="11"/>
  <c r="E194" i="11"/>
  <c r="D194" i="11"/>
  <c r="C194" i="11"/>
  <c r="V193" i="11"/>
  <c r="T193" i="11"/>
  <c r="S193" i="11"/>
  <c r="R193" i="11"/>
  <c r="Q193" i="11"/>
  <c r="P193" i="11"/>
  <c r="O193" i="11"/>
  <c r="N193" i="11"/>
  <c r="M193" i="11"/>
  <c r="L193" i="11"/>
  <c r="J193" i="11"/>
  <c r="I193" i="11"/>
  <c r="H193" i="11"/>
  <c r="G193" i="11"/>
  <c r="F193" i="11"/>
  <c r="E193" i="11"/>
  <c r="D193" i="11"/>
  <c r="C193" i="11"/>
  <c r="V192" i="11"/>
  <c r="T192" i="11"/>
  <c r="S192" i="11"/>
  <c r="R192" i="11"/>
  <c r="Q192" i="11"/>
  <c r="P192" i="11"/>
  <c r="O192" i="11"/>
  <c r="N192" i="11"/>
  <c r="M192" i="11"/>
  <c r="L192" i="11"/>
  <c r="J192" i="11"/>
  <c r="I192" i="11"/>
  <c r="H192" i="11"/>
  <c r="G192" i="11"/>
  <c r="F192" i="11"/>
  <c r="E192" i="11"/>
  <c r="D192" i="11"/>
  <c r="C192" i="11"/>
  <c r="V191" i="11"/>
  <c r="T191" i="11"/>
  <c r="S191" i="11"/>
  <c r="S189" i="11" s="1"/>
  <c r="R191" i="11"/>
  <c r="Q191" i="11"/>
  <c r="P191" i="11"/>
  <c r="O191" i="11"/>
  <c r="O189" i="11" s="1"/>
  <c r="N191" i="11"/>
  <c r="N189" i="11" s="1"/>
  <c r="M191" i="11"/>
  <c r="L191" i="11"/>
  <c r="J191" i="11"/>
  <c r="J189" i="11" s="1"/>
  <c r="I191" i="11"/>
  <c r="H191" i="11"/>
  <c r="G191" i="11"/>
  <c r="F191" i="11"/>
  <c r="F189" i="11" s="1"/>
  <c r="E191" i="11"/>
  <c r="E189" i="11" s="1"/>
  <c r="D191" i="11"/>
  <c r="C191" i="11"/>
  <c r="V190" i="11"/>
  <c r="V189" i="11" s="1"/>
  <c r="T190" i="11"/>
  <c r="T189" i="11" s="1"/>
  <c r="S190" i="11"/>
  <c r="R190" i="11"/>
  <c r="R189" i="11" s="1"/>
  <c r="Q190" i="11"/>
  <c r="Q189" i="11" s="1"/>
  <c r="P190" i="11"/>
  <c r="P189" i="11" s="1"/>
  <c r="O190" i="11"/>
  <c r="N190" i="11"/>
  <c r="M190" i="11"/>
  <c r="M189" i="11" s="1"/>
  <c r="L190" i="11"/>
  <c r="L189" i="11" s="1"/>
  <c r="J190" i="11"/>
  <c r="I190" i="11"/>
  <c r="H190" i="11"/>
  <c r="H189" i="11" s="1"/>
  <c r="G190" i="11"/>
  <c r="G189" i="11" s="1"/>
  <c r="F190" i="11"/>
  <c r="E190" i="11"/>
  <c r="D190" i="11"/>
  <c r="D189" i="11" s="1"/>
  <c r="C190" i="11"/>
  <c r="C189" i="11" s="1"/>
  <c r="I189" i="11"/>
  <c r="V188" i="11"/>
  <c r="T188" i="11"/>
  <c r="S188" i="11"/>
  <c r="R188" i="11"/>
  <c r="Q188" i="11"/>
  <c r="P188" i="11"/>
  <c r="O188" i="11"/>
  <c r="N188" i="11"/>
  <c r="M188" i="11"/>
  <c r="L188" i="11"/>
  <c r="J188" i="11"/>
  <c r="I188" i="11"/>
  <c r="H188" i="11"/>
  <c r="G188" i="11"/>
  <c r="F188" i="11"/>
  <c r="E188" i="11"/>
  <c r="D188" i="11"/>
  <c r="C188" i="11"/>
  <c r="V187" i="11"/>
  <c r="T187" i="11"/>
  <c r="S187" i="11"/>
  <c r="R187" i="11"/>
  <c r="Q187" i="11"/>
  <c r="P187" i="11"/>
  <c r="O187" i="11"/>
  <c r="N187" i="11"/>
  <c r="M187" i="11"/>
  <c r="L187" i="11"/>
  <c r="J187" i="11"/>
  <c r="I187" i="11"/>
  <c r="H187" i="11"/>
  <c r="G187" i="11"/>
  <c r="F187" i="11"/>
  <c r="E187" i="11"/>
  <c r="D187" i="11"/>
  <c r="C187" i="11"/>
  <c r="V186" i="11"/>
  <c r="T186" i="11"/>
  <c r="S186" i="11"/>
  <c r="R186" i="11"/>
  <c r="Q186" i="11"/>
  <c r="P186" i="11"/>
  <c r="O186" i="11"/>
  <c r="N186" i="11"/>
  <c r="M186" i="11"/>
  <c r="L186" i="11"/>
  <c r="J186" i="11"/>
  <c r="I186" i="11"/>
  <c r="H186" i="11"/>
  <c r="G186" i="11"/>
  <c r="F186" i="11"/>
  <c r="E186" i="11"/>
  <c r="D186" i="11"/>
  <c r="C186" i="11"/>
  <c r="V185" i="11"/>
  <c r="T185" i="11"/>
  <c r="S185" i="11"/>
  <c r="R185" i="11"/>
  <c r="Q185" i="11"/>
  <c r="P185" i="11"/>
  <c r="O185" i="11"/>
  <c r="N185" i="11"/>
  <c r="M185" i="11"/>
  <c r="L185" i="11"/>
  <c r="J185" i="11"/>
  <c r="I185" i="11"/>
  <c r="H185" i="11"/>
  <c r="G185" i="11"/>
  <c r="F185" i="11"/>
  <c r="E185" i="11"/>
  <c r="D185" i="11"/>
  <c r="C185" i="11"/>
  <c r="V184" i="11"/>
  <c r="T184" i="11"/>
  <c r="S184" i="11"/>
  <c r="R184" i="11"/>
  <c r="Q184" i="11"/>
  <c r="P184" i="11"/>
  <c r="O184" i="11"/>
  <c r="N184" i="11"/>
  <c r="M184" i="11"/>
  <c r="L184" i="11"/>
  <c r="J184" i="11"/>
  <c r="I184" i="11"/>
  <c r="H184" i="11"/>
  <c r="G184" i="11"/>
  <c r="F184" i="11"/>
  <c r="E184" i="11"/>
  <c r="D184" i="11"/>
  <c r="C184" i="11"/>
  <c r="V183" i="11"/>
  <c r="T183" i="11"/>
  <c r="S183" i="11"/>
  <c r="R183" i="11"/>
  <c r="Q183" i="11"/>
  <c r="P183" i="11"/>
  <c r="O183" i="11"/>
  <c r="N183" i="11"/>
  <c r="M183" i="11"/>
  <c r="L183" i="11"/>
  <c r="J183" i="11"/>
  <c r="I183" i="11"/>
  <c r="H183" i="11"/>
  <c r="G183" i="11"/>
  <c r="F183" i="11"/>
  <c r="E183" i="11"/>
  <c r="D183" i="11"/>
  <c r="C183" i="11"/>
  <c r="V182" i="11"/>
  <c r="T182" i="11"/>
  <c r="S182" i="11"/>
  <c r="R182" i="11"/>
  <c r="Q182" i="11"/>
  <c r="P182" i="11"/>
  <c r="O182" i="11"/>
  <c r="N182" i="11"/>
  <c r="M182" i="11"/>
  <c r="L182" i="11"/>
  <c r="J182" i="11"/>
  <c r="I182" i="11"/>
  <c r="H182" i="11"/>
  <c r="G182" i="11"/>
  <c r="F182" i="11"/>
  <c r="E182" i="11"/>
  <c r="D182" i="11"/>
  <c r="C182" i="11"/>
  <c r="V181" i="11"/>
  <c r="T181" i="11"/>
  <c r="S181" i="11"/>
  <c r="R181" i="11"/>
  <c r="Q181" i="11"/>
  <c r="P181" i="11"/>
  <c r="O181" i="11"/>
  <c r="N181" i="11"/>
  <c r="M181" i="11"/>
  <c r="L181" i="11"/>
  <c r="J181" i="11"/>
  <c r="I181" i="11"/>
  <c r="H181" i="11"/>
  <c r="G181" i="11"/>
  <c r="F181" i="11"/>
  <c r="E181" i="11"/>
  <c r="D181" i="11"/>
  <c r="C181" i="11"/>
  <c r="V180" i="11"/>
  <c r="T180" i="11"/>
  <c r="S180" i="11"/>
  <c r="R180" i="11"/>
  <c r="Q180" i="11"/>
  <c r="P180" i="11"/>
  <c r="O180" i="11"/>
  <c r="N180" i="11"/>
  <c r="M180" i="11"/>
  <c r="L180" i="11"/>
  <c r="J180" i="11"/>
  <c r="I180" i="11"/>
  <c r="H180" i="11"/>
  <c r="G180" i="11"/>
  <c r="F180" i="11"/>
  <c r="E180" i="11"/>
  <c r="D180" i="11"/>
  <c r="C180" i="11"/>
  <c r="V179" i="11"/>
  <c r="T179" i="11"/>
  <c r="S179" i="11"/>
  <c r="R179" i="11"/>
  <c r="Q179" i="11"/>
  <c r="P179" i="11"/>
  <c r="O179" i="11"/>
  <c r="N179" i="11"/>
  <c r="M179" i="11"/>
  <c r="L179" i="11"/>
  <c r="J179" i="11"/>
  <c r="I179" i="11"/>
  <c r="H179" i="11"/>
  <c r="G179" i="11"/>
  <c r="F179" i="11"/>
  <c r="E179" i="11"/>
  <c r="D179" i="11"/>
  <c r="C179" i="11"/>
  <c r="V178" i="11"/>
  <c r="T178" i="11"/>
  <c r="S178" i="11"/>
  <c r="R178" i="11"/>
  <c r="Q178" i="11"/>
  <c r="P178" i="11"/>
  <c r="O178" i="11"/>
  <c r="N178" i="11"/>
  <c r="M178" i="11"/>
  <c r="L178" i="11"/>
  <c r="J178" i="11"/>
  <c r="I178" i="11"/>
  <c r="H178" i="11"/>
  <c r="G178" i="11"/>
  <c r="F178" i="11"/>
  <c r="E178" i="11"/>
  <c r="D178" i="11"/>
  <c r="C178" i="11"/>
  <c r="V177" i="11"/>
  <c r="T177" i="11"/>
  <c r="S177" i="11"/>
  <c r="R177" i="11"/>
  <c r="Q177" i="11"/>
  <c r="P177" i="11"/>
  <c r="O177" i="11"/>
  <c r="N177" i="11"/>
  <c r="M177" i="11"/>
  <c r="L177" i="11"/>
  <c r="J177" i="11"/>
  <c r="I177" i="11"/>
  <c r="H177" i="11"/>
  <c r="G177" i="11"/>
  <c r="F177" i="11"/>
  <c r="E177" i="11"/>
  <c r="D177" i="11"/>
  <c r="C177" i="11"/>
  <c r="V176" i="11"/>
  <c r="T176" i="11"/>
  <c r="S176" i="11"/>
  <c r="R176" i="11"/>
  <c r="Q176" i="11"/>
  <c r="P176" i="11"/>
  <c r="O176" i="11"/>
  <c r="N176" i="11"/>
  <c r="M176" i="11"/>
  <c r="L176" i="11"/>
  <c r="K196" i="11"/>
  <c r="J176" i="11"/>
  <c r="I176" i="11"/>
  <c r="H176" i="11"/>
  <c r="G176" i="11"/>
  <c r="F176" i="11"/>
  <c r="E176" i="11"/>
  <c r="D176" i="11"/>
  <c r="C176" i="11"/>
  <c r="H171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R162" i="11"/>
  <c r="Q162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R160" i="11"/>
  <c r="R171" i="11" s="1"/>
  <c r="Q160" i="11"/>
  <c r="Q171" i="11" s="1"/>
  <c r="P160" i="11"/>
  <c r="P171" i="11" s="1"/>
  <c r="O160" i="11"/>
  <c r="O171" i="11" s="1"/>
  <c r="N160" i="11"/>
  <c r="N171" i="11" s="1"/>
  <c r="M160" i="11"/>
  <c r="M171" i="11" s="1"/>
  <c r="L160" i="11"/>
  <c r="L171" i="11" s="1"/>
  <c r="K160" i="11"/>
  <c r="K171" i="11" s="1"/>
  <c r="J160" i="11"/>
  <c r="J171" i="11" s="1"/>
  <c r="I160" i="11"/>
  <c r="I171" i="11" s="1"/>
  <c r="H160" i="11"/>
  <c r="G160" i="11"/>
  <c r="G171" i="11" s="1"/>
  <c r="F160" i="11"/>
  <c r="E160" i="11"/>
  <c r="E171" i="11" s="1"/>
  <c r="D160" i="11"/>
  <c r="D171" i="11" s="1"/>
  <c r="C160" i="11"/>
  <c r="C171" i="11" s="1"/>
  <c r="R154" i="11"/>
  <c r="Q154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R153" i="11"/>
  <c r="Q153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R152" i="11"/>
  <c r="Q152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R150" i="11"/>
  <c r="R155" i="11" s="1"/>
  <c r="Q150" i="11"/>
  <c r="Q155" i="11" s="1"/>
  <c r="P150" i="11"/>
  <c r="P155" i="11" s="1"/>
  <c r="O150" i="11"/>
  <c r="O155" i="11" s="1"/>
  <c r="N150" i="11"/>
  <c r="N155" i="11" s="1"/>
  <c r="M150" i="11"/>
  <c r="M155" i="11" s="1"/>
  <c r="L150" i="11"/>
  <c r="L155" i="11" s="1"/>
  <c r="K150" i="11"/>
  <c r="K155" i="11" s="1"/>
  <c r="J150" i="11"/>
  <c r="J155" i="11" s="1"/>
  <c r="I150" i="11"/>
  <c r="I155" i="11" s="1"/>
  <c r="H150" i="11"/>
  <c r="H155" i="11" s="1"/>
  <c r="G150" i="11"/>
  <c r="G155" i="11" s="1"/>
  <c r="F150" i="11"/>
  <c r="F155" i="11" s="1"/>
  <c r="E150" i="11"/>
  <c r="E155" i="11" s="1"/>
  <c r="D150" i="11"/>
  <c r="C150" i="11"/>
  <c r="C155" i="11" s="1"/>
  <c r="S145" i="11"/>
  <c r="Q145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S142" i="11"/>
  <c r="Q142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S141" i="11"/>
  <c r="Q141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S140" i="11"/>
  <c r="Q140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S139" i="11"/>
  <c r="Q139" i="11"/>
  <c r="Q138" i="11" s="1"/>
  <c r="P139" i="11"/>
  <c r="O139" i="11"/>
  <c r="N139" i="11"/>
  <c r="M139" i="11"/>
  <c r="M138" i="11" s="1"/>
  <c r="L139" i="11"/>
  <c r="L138" i="11" s="1"/>
  <c r="L134" i="11" s="1"/>
  <c r="K139" i="11"/>
  <c r="K138" i="11" s="1"/>
  <c r="J139" i="11"/>
  <c r="J138" i="11" s="1"/>
  <c r="I139" i="11"/>
  <c r="I138" i="11" s="1"/>
  <c r="H139" i="11"/>
  <c r="G139" i="11"/>
  <c r="F139" i="11"/>
  <c r="F138" i="11" s="1"/>
  <c r="E139" i="11"/>
  <c r="E138" i="11" s="1"/>
  <c r="D139" i="11"/>
  <c r="C139" i="11"/>
  <c r="S138" i="11"/>
  <c r="R138" i="11"/>
  <c r="P138" i="11"/>
  <c r="O138" i="11"/>
  <c r="N138" i="11"/>
  <c r="H138" i="11"/>
  <c r="H134" i="11" s="1"/>
  <c r="G138" i="11"/>
  <c r="G134" i="11" s="1"/>
  <c r="D138" i="11"/>
  <c r="C138" i="11"/>
  <c r="S137" i="11"/>
  <c r="Q137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S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S135" i="11"/>
  <c r="S134" i="11" s="1"/>
  <c r="Q135" i="11"/>
  <c r="P135" i="11"/>
  <c r="O135" i="11"/>
  <c r="N135" i="11"/>
  <c r="N134" i="11" s="1"/>
  <c r="M135" i="11"/>
  <c r="L135" i="11"/>
  <c r="K135" i="11"/>
  <c r="J135" i="11"/>
  <c r="I135" i="11"/>
  <c r="H135" i="11"/>
  <c r="G135" i="11"/>
  <c r="F135" i="11"/>
  <c r="E135" i="11"/>
  <c r="D135" i="11"/>
  <c r="C135" i="11"/>
  <c r="R134" i="11"/>
  <c r="P134" i="11"/>
  <c r="O134" i="11"/>
  <c r="D134" i="11"/>
  <c r="C134" i="11"/>
  <c r="S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S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S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S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S129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S128" i="11"/>
  <c r="Q128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S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S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S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S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S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S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S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E116" i="11"/>
  <c r="D116" i="11"/>
  <c r="C116" i="11"/>
  <c r="E112" i="11"/>
  <c r="D112" i="11"/>
  <c r="C112" i="11"/>
  <c r="E111" i="11"/>
  <c r="E113" i="11" s="1"/>
  <c r="D111" i="11"/>
  <c r="C111" i="11"/>
  <c r="C107" i="11"/>
  <c r="E106" i="11"/>
  <c r="D106" i="11"/>
  <c r="C106" i="11"/>
  <c r="E105" i="11"/>
  <c r="D105" i="11"/>
  <c r="C105" i="11"/>
  <c r="E104" i="11"/>
  <c r="D104" i="11"/>
  <c r="C104" i="11"/>
  <c r="E103" i="11"/>
  <c r="D103" i="11"/>
  <c r="C103" i="11"/>
  <c r="E102" i="11"/>
  <c r="D102" i="11"/>
  <c r="C102" i="11"/>
  <c r="E98" i="11"/>
  <c r="D98" i="11"/>
  <c r="C98" i="11"/>
  <c r="E97" i="11"/>
  <c r="E99" i="11" s="1"/>
  <c r="D97" i="11"/>
  <c r="C97" i="11"/>
  <c r="E93" i="11"/>
  <c r="D93" i="11"/>
  <c r="C93" i="11"/>
  <c r="E92" i="11"/>
  <c r="D92" i="11"/>
  <c r="C92" i="11"/>
  <c r="E91" i="11"/>
  <c r="D91" i="11"/>
  <c r="C91" i="11"/>
  <c r="E90" i="11"/>
  <c r="D90" i="11"/>
  <c r="D94" i="11" s="1"/>
  <c r="C90" i="11"/>
  <c r="E89" i="11"/>
  <c r="D89" i="11"/>
  <c r="C89" i="11"/>
  <c r="E88" i="11"/>
  <c r="D88" i="11"/>
  <c r="C88" i="11"/>
  <c r="E87" i="11"/>
  <c r="E94" i="11" s="1"/>
  <c r="D87" i="11"/>
  <c r="C87" i="11"/>
  <c r="E83" i="11"/>
  <c r="D83" i="11"/>
  <c r="C83" i="11"/>
  <c r="E82" i="11"/>
  <c r="D82" i="11"/>
  <c r="C82" i="11"/>
  <c r="E81" i="11"/>
  <c r="D81" i="11"/>
  <c r="C81" i="11"/>
  <c r="E80" i="11"/>
  <c r="D80" i="11"/>
  <c r="C80" i="11"/>
  <c r="E79" i="11"/>
  <c r="D79" i="11"/>
  <c r="C79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D76" i="11" s="1"/>
  <c r="C60" i="11"/>
  <c r="C55" i="11"/>
  <c r="C54" i="11"/>
  <c r="C53" i="11"/>
  <c r="E52" i="11"/>
  <c r="D52" i="11"/>
  <c r="C52" i="11"/>
  <c r="E51" i="11"/>
  <c r="D51" i="11"/>
  <c r="C51" i="11"/>
  <c r="E50" i="11"/>
  <c r="D50" i="11"/>
  <c r="D47" i="11" s="1"/>
  <c r="C50" i="11"/>
  <c r="E49" i="11"/>
  <c r="D49" i="11"/>
  <c r="C49" i="11"/>
  <c r="E48" i="11"/>
  <c r="D48" i="11"/>
  <c r="C48" i="11"/>
  <c r="E47" i="11"/>
  <c r="C46" i="11"/>
  <c r="C45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C38" i="11" s="1"/>
  <c r="C37" i="11"/>
  <c r="C36" i="11"/>
  <c r="E35" i="11"/>
  <c r="D35" i="11"/>
  <c r="C35" i="11"/>
  <c r="E34" i="11"/>
  <c r="D34" i="11"/>
  <c r="C34" i="11"/>
  <c r="C32" i="11"/>
  <c r="C31" i="11"/>
  <c r="C30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C18" i="11" s="1"/>
  <c r="E21" i="11"/>
  <c r="D21" i="11"/>
  <c r="C21" i="11"/>
  <c r="E20" i="11"/>
  <c r="E18" i="11" s="1"/>
  <c r="D20" i="11"/>
  <c r="C20" i="11"/>
  <c r="E19" i="11"/>
  <c r="D19" i="11"/>
  <c r="D18" i="11" s="1"/>
  <c r="C19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E13" i="11"/>
  <c r="D13" i="11"/>
  <c r="C13" i="11"/>
  <c r="E12" i="11"/>
  <c r="D12" i="11"/>
  <c r="C12" i="11"/>
  <c r="E11" i="11"/>
  <c r="D11" i="11"/>
  <c r="C11" i="11"/>
  <c r="A5" i="11"/>
  <c r="A4" i="11"/>
  <c r="A3" i="11"/>
  <c r="A2" i="11"/>
  <c r="K134" i="11" l="1"/>
  <c r="C196" i="11"/>
  <c r="D38" i="11"/>
  <c r="E76" i="11"/>
  <c r="C10" i="11"/>
  <c r="E38" i="11"/>
  <c r="C94" i="11"/>
  <c r="C108" i="11"/>
  <c r="C113" i="11"/>
  <c r="C225" i="11"/>
  <c r="G225" i="11"/>
  <c r="K225" i="11"/>
  <c r="O225" i="11"/>
  <c r="C236" i="11"/>
  <c r="E10" i="11"/>
  <c r="C33" i="11"/>
  <c r="C56" i="11" s="1"/>
  <c r="D33" i="11"/>
  <c r="C84" i="11"/>
  <c r="D84" i="11"/>
  <c r="C99" i="11"/>
  <c r="E134" i="11"/>
  <c r="I134" i="11"/>
  <c r="M134" i="11"/>
  <c r="Q134" i="11"/>
  <c r="G196" i="11"/>
  <c r="O196" i="11"/>
  <c r="AA202" i="11"/>
  <c r="K202" i="11" s="1"/>
  <c r="D236" i="11"/>
  <c r="F134" i="11"/>
  <c r="D155" i="11"/>
  <c r="F171" i="11"/>
  <c r="S196" i="11"/>
  <c r="D10" i="11"/>
  <c r="J134" i="11"/>
  <c r="D196" i="11"/>
  <c r="H196" i="11"/>
  <c r="L196" i="11"/>
  <c r="P196" i="11"/>
  <c r="T196" i="11"/>
  <c r="AB201" i="11"/>
  <c r="AA201" i="11"/>
  <c r="K201" i="11" s="1"/>
  <c r="C47" i="11"/>
  <c r="D99" i="11"/>
  <c r="D108" i="11"/>
  <c r="D225" i="11"/>
  <c r="H225" i="11"/>
  <c r="L225" i="11"/>
  <c r="P225" i="11"/>
  <c r="C255" i="11"/>
  <c r="G289" i="11"/>
  <c r="K289" i="11"/>
  <c r="E33" i="11"/>
  <c r="C76" i="11"/>
  <c r="E84" i="11"/>
  <c r="E108" i="11"/>
  <c r="D113" i="11"/>
  <c r="E196" i="11"/>
  <c r="I196" i="11"/>
  <c r="M196" i="11"/>
  <c r="Q196" i="11"/>
  <c r="V196" i="11"/>
  <c r="C203" i="11"/>
  <c r="E225" i="11"/>
  <c r="I225" i="11"/>
  <c r="M225" i="11"/>
  <c r="Q225" i="11"/>
  <c r="D289" i="11"/>
  <c r="H289" i="11"/>
  <c r="L289" i="11"/>
  <c r="C263" i="11"/>
  <c r="F196" i="11"/>
  <c r="J196" i="11"/>
  <c r="N196" i="11"/>
  <c r="R196" i="11"/>
  <c r="AA200" i="11"/>
  <c r="K200" i="11" s="1"/>
  <c r="F225" i="11"/>
  <c r="J225" i="11"/>
  <c r="N225" i="11"/>
  <c r="D56" i="11" l="1"/>
  <c r="E56" i="11"/>
  <c r="C289" i="11"/>
  <c r="AB203" i="11"/>
  <c r="AA203" i="11"/>
  <c r="K203" i="11" s="1"/>
  <c r="C295" i="10" l="1"/>
  <c r="C294" i="10"/>
  <c r="C293" i="10"/>
  <c r="M288" i="10"/>
  <c r="L288" i="10"/>
  <c r="K288" i="10"/>
  <c r="J288" i="10"/>
  <c r="I288" i="10"/>
  <c r="H288" i="10"/>
  <c r="G288" i="10"/>
  <c r="F288" i="10"/>
  <c r="E288" i="10"/>
  <c r="D288" i="10"/>
  <c r="C287" i="10"/>
  <c r="C286" i="10"/>
  <c r="C285" i="10"/>
  <c r="C284" i="10"/>
  <c r="C288" i="10" s="1"/>
  <c r="M283" i="10"/>
  <c r="L283" i="10"/>
  <c r="K283" i="10"/>
  <c r="J283" i="10"/>
  <c r="I283" i="10"/>
  <c r="H283" i="10"/>
  <c r="G283" i="10"/>
  <c r="F283" i="10"/>
  <c r="E283" i="10"/>
  <c r="D283" i="10"/>
  <c r="C282" i="10"/>
  <c r="C281" i="10"/>
  <c r="C280" i="10"/>
  <c r="C279" i="10"/>
  <c r="C278" i="10"/>
  <c r="C283" i="10" s="1"/>
  <c r="C277" i="10"/>
  <c r="M276" i="10"/>
  <c r="L276" i="10"/>
  <c r="K276" i="10"/>
  <c r="J276" i="10"/>
  <c r="I276" i="10"/>
  <c r="H276" i="10"/>
  <c r="G276" i="10"/>
  <c r="F276" i="10"/>
  <c r="E276" i="10"/>
  <c r="D276" i="10"/>
  <c r="C275" i="10"/>
  <c r="C274" i="10"/>
  <c r="C273" i="10"/>
  <c r="C272" i="10"/>
  <c r="C271" i="10"/>
  <c r="C270" i="10"/>
  <c r="C269" i="10"/>
  <c r="C268" i="10"/>
  <c r="C276" i="10" s="1"/>
  <c r="M267" i="10"/>
  <c r="L267" i="10"/>
  <c r="K267" i="10"/>
  <c r="J267" i="10"/>
  <c r="I267" i="10"/>
  <c r="H267" i="10"/>
  <c r="G267" i="10"/>
  <c r="F267" i="10"/>
  <c r="E267" i="10"/>
  <c r="D267" i="10"/>
  <c r="C266" i="10"/>
  <c r="C265" i="10"/>
  <c r="C264" i="10"/>
  <c r="C267" i="10" s="1"/>
  <c r="M263" i="10"/>
  <c r="L263" i="10"/>
  <c r="K263" i="10"/>
  <c r="J263" i="10"/>
  <c r="I263" i="10"/>
  <c r="H263" i="10"/>
  <c r="G263" i="10"/>
  <c r="F263" i="10"/>
  <c r="E263" i="10"/>
  <c r="D263" i="10"/>
  <c r="C262" i="10"/>
  <c r="C261" i="10"/>
  <c r="C260" i="10"/>
  <c r="C263" i="10" s="1"/>
  <c r="M259" i="10"/>
  <c r="L259" i="10"/>
  <c r="K259" i="10"/>
  <c r="J259" i="10"/>
  <c r="I259" i="10"/>
  <c r="H259" i="10"/>
  <c r="G259" i="10"/>
  <c r="F259" i="10"/>
  <c r="E259" i="10"/>
  <c r="D259" i="10"/>
  <c r="C258" i="10"/>
  <c r="C257" i="10"/>
  <c r="C256" i="10"/>
  <c r="C259" i="10" s="1"/>
  <c r="M255" i="10"/>
  <c r="M289" i="10" s="1"/>
  <c r="L255" i="10"/>
  <c r="L289" i="10" s="1"/>
  <c r="K255" i="10"/>
  <c r="K289" i="10" s="1"/>
  <c r="J255" i="10"/>
  <c r="J289" i="10" s="1"/>
  <c r="I255" i="10"/>
  <c r="I289" i="10" s="1"/>
  <c r="H255" i="10"/>
  <c r="H289" i="10" s="1"/>
  <c r="G255" i="10"/>
  <c r="G289" i="10" s="1"/>
  <c r="F255" i="10"/>
  <c r="F289" i="10" s="1"/>
  <c r="E255" i="10"/>
  <c r="E289" i="10" s="1"/>
  <c r="D255" i="10"/>
  <c r="D289" i="10" s="1"/>
  <c r="C254" i="10"/>
  <c r="C253" i="10"/>
  <c r="C252" i="10"/>
  <c r="C251" i="10"/>
  <c r="C250" i="10"/>
  <c r="C255" i="10" s="1"/>
  <c r="AB246" i="10"/>
  <c r="AA246" i="10"/>
  <c r="F246" i="10" s="1"/>
  <c r="AB245" i="10"/>
  <c r="AA245" i="10"/>
  <c r="F245" i="10"/>
  <c r="AB244" i="10"/>
  <c r="AA244" i="10"/>
  <c r="F244" i="10" s="1"/>
  <c r="D235" i="10"/>
  <c r="C235" i="10"/>
  <c r="D234" i="10"/>
  <c r="C234" i="10"/>
  <c r="D233" i="10"/>
  <c r="C233" i="10"/>
  <c r="D232" i="10"/>
  <c r="C232" i="10"/>
  <c r="E231" i="10"/>
  <c r="D231" i="10"/>
  <c r="C231" i="10"/>
  <c r="D230" i="10"/>
  <c r="C230" i="10"/>
  <c r="E229" i="10"/>
  <c r="D229" i="10"/>
  <c r="C229" i="10"/>
  <c r="D228" i="10"/>
  <c r="C228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E224" i="10"/>
  <c r="D224" i="10"/>
  <c r="C224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D223" i="10"/>
  <c r="C223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E222" i="10"/>
  <c r="D222" i="10"/>
  <c r="C222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E220" i="10"/>
  <c r="D220" i="10"/>
  <c r="C220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D219" i="10"/>
  <c r="C219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E216" i="10"/>
  <c r="D216" i="10"/>
  <c r="C216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Q214" i="10"/>
  <c r="P214" i="10"/>
  <c r="O214" i="10"/>
  <c r="N214" i="10"/>
  <c r="M214" i="10"/>
  <c r="L214" i="10"/>
  <c r="K214" i="10"/>
  <c r="J214" i="10"/>
  <c r="I214" i="10"/>
  <c r="H214" i="10"/>
  <c r="G214" i="10"/>
  <c r="F214" i="10"/>
  <c r="E214" i="10"/>
  <c r="D214" i="10"/>
  <c r="C214" i="10"/>
  <c r="Q213" i="10"/>
  <c r="P213" i="10"/>
  <c r="O213" i="10"/>
  <c r="N213" i="10"/>
  <c r="N225" i="10" s="1"/>
  <c r="M213" i="10"/>
  <c r="L213" i="10"/>
  <c r="K213" i="10"/>
  <c r="J213" i="10"/>
  <c r="J225" i="10" s="1"/>
  <c r="I213" i="10"/>
  <c r="H213" i="10"/>
  <c r="G213" i="10"/>
  <c r="F213" i="10"/>
  <c r="F225" i="10" s="1"/>
  <c r="E213" i="10"/>
  <c r="D213" i="10"/>
  <c r="C213" i="10"/>
  <c r="D208" i="10"/>
  <c r="C208" i="10"/>
  <c r="D207" i="10"/>
  <c r="C207" i="10"/>
  <c r="F203" i="10"/>
  <c r="E203" i="10"/>
  <c r="F202" i="10"/>
  <c r="E202" i="10"/>
  <c r="F201" i="10"/>
  <c r="E201" i="10"/>
  <c r="F200" i="10"/>
  <c r="E200" i="10"/>
  <c r="V195" i="10"/>
  <c r="U195" i="10"/>
  <c r="U196" i="10" s="1"/>
  <c r="R195" i="10"/>
  <c r="Q195" i="10"/>
  <c r="P195" i="10"/>
  <c r="O195" i="10"/>
  <c r="N195" i="10"/>
  <c r="M195" i="10"/>
  <c r="L195" i="10"/>
  <c r="J195" i="10"/>
  <c r="I195" i="10"/>
  <c r="H195" i="10"/>
  <c r="G195" i="10"/>
  <c r="F195" i="10"/>
  <c r="E195" i="10"/>
  <c r="D195" i="10"/>
  <c r="C195" i="10"/>
  <c r="V194" i="10"/>
  <c r="T194" i="10"/>
  <c r="S194" i="10"/>
  <c r="R194" i="10"/>
  <c r="Q194" i="10"/>
  <c r="P194" i="10"/>
  <c r="O194" i="10"/>
  <c r="N194" i="10"/>
  <c r="M194" i="10"/>
  <c r="L194" i="10"/>
  <c r="J194" i="10"/>
  <c r="I194" i="10"/>
  <c r="H194" i="10"/>
  <c r="G194" i="10"/>
  <c r="F194" i="10"/>
  <c r="E194" i="10"/>
  <c r="D194" i="10"/>
  <c r="C194" i="10"/>
  <c r="V193" i="10"/>
  <c r="T193" i="10"/>
  <c r="S193" i="10"/>
  <c r="R193" i="10"/>
  <c r="Q193" i="10"/>
  <c r="P193" i="10"/>
  <c r="O193" i="10"/>
  <c r="N193" i="10"/>
  <c r="M193" i="10"/>
  <c r="L193" i="10"/>
  <c r="J193" i="10"/>
  <c r="I193" i="10"/>
  <c r="H193" i="10"/>
  <c r="G193" i="10"/>
  <c r="F193" i="10"/>
  <c r="E193" i="10"/>
  <c r="D193" i="10"/>
  <c r="C193" i="10"/>
  <c r="V192" i="10"/>
  <c r="T192" i="10"/>
  <c r="S192" i="10"/>
  <c r="R192" i="10"/>
  <c r="Q192" i="10"/>
  <c r="P192" i="10"/>
  <c r="O192" i="10"/>
  <c r="N192" i="10"/>
  <c r="M192" i="10"/>
  <c r="L192" i="10"/>
  <c r="J192" i="10"/>
  <c r="I192" i="10"/>
  <c r="H192" i="10"/>
  <c r="G192" i="10"/>
  <c r="F192" i="10"/>
  <c r="E192" i="10"/>
  <c r="D192" i="10"/>
  <c r="C192" i="10"/>
  <c r="V191" i="10"/>
  <c r="T191" i="10"/>
  <c r="S191" i="10"/>
  <c r="S189" i="10" s="1"/>
  <c r="R191" i="10"/>
  <c r="Q191" i="10"/>
  <c r="P191" i="10"/>
  <c r="O191" i="10"/>
  <c r="N191" i="10"/>
  <c r="M191" i="10"/>
  <c r="L191" i="10"/>
  <c r="J191" i="10"/>
  <c r="J189" i="10" s="1"/>
  <c r="I191" i="10"/>
  <c r="H191" i="10"/>
  <c r="G191" i="10"/>
  <c r="F191" i="10"/>
  <c r="E191" i="10"/>
  <c r="D191" i="10"/>
  <c r="C191" i="10"/>
  <c r="V190" i="10"/>
  <c r="V189" i="10" s="1"/>
  <c r="T190" i="10"/>
  <c r="S190" i="10"/>
  <c r="R190" i="10"/>
  <c r="Q190" i="10"/>
  <c r="Q189" i="10" s="1"/>
  <c r="P190" i="10"/>
  <c r="O190" i="10"/>
  <c r="N190" i="10"/>
  <c r="N189" i="10" s="1"/>
  <c r="M190" i="10"/>
  <c r="M189" i="10" s="1"/>
  <c r="L190" i="10"/>
  <c r="J190" i="10"/>
  <c r="I190" i="10"/>
  <c r="H190" i="10"/>
  <c r="H189" i="10" s="1"/>
  <c r="G190" i="10"/>
  <c r="F190" i="10"/>
  <c r="E190" i="10"/>
  <c r="E189" i="10" s="1"/>
  <c r="D190" i="10"/>
  <c r="D189" i="10" s="1"/>
  <c r="C190" i="10"/>
  <c r="R189" i="10"/>
  <c r="O189" i="10"/>
  <c r="I189" i="10"/>
  <c r="F189" i="10"/>
  <c r="V188" i="10"/>
  <c r="T188" i="10"/>
  <c r="S188" i="10"/>
  <c r="R188" i="10"/>
  <c r="Q188" i="10"/>
  <c r="P188" i="10"/>
  <c r="O188" i="10"/>
  <c r="N188" i="10"/>
  <c r="M188" i="10"/>
  <c r="L188" i="10"/>
  <c r="J188" i="10"/>
  <c r="I188" i="10"/>
  <c r="H188" i="10"/>
  <c r="G188" i="10"/>
  <c r="F188" i="10"/>
  <c r="E188" i="10"/>
  <c r="D188" i="10"/>
  <c r="C188" i="10"/>
  <c r="V187" i="10"/>
  <c r="T187" i="10"/>
  <c r="S187" i="10"/>
  <c r="R187" i="10"/>
  <c r="Q187" i="10"/>
  <c r="P187" i="10"/>
  <c r="O187" i="10"/>
  <c r="N187" i="10"/>
  <c r="M187" i="10"/>
  <c r="L187" i="10"/>
  <c r="J187" i="10"/>
  <c r="I187" i="10"/>
  <c r="H187" i="10"/>
  <c r="G187" i="10"/>
  <c r="F187" i="10"/>
  <c r="E187" i="10"/>
  <c r="D187" i="10"/>
  <c r="C187" i="10"/>
  <c r="V186" i="10"/>
  <c r="T186" i="10"/>
  <c r="S186" i="10"/>
  <c r="R186" i="10"/>
  <c r="Q186" i="10"/>
  <c r="P186" i="10"/>
  <c r="O186" i="10"/>
  <c r="N186" i="10"/>
  <c r="M186" i="10"/>
  <c r="L186" i="10"/>
  <c r="J186" i="10"/>
  <c r="I186" i="10"/>
  <c r="H186" i="10"/>
  <c r="G186" i="10"/>
  <c r="F186" i="10"/>
  <c r="E186" i="10"/>
  <c r="D186" i="10"/>
  <c r="C186" i="10"/>
  <c r="V185" i="10"/>
  <c r="T185" i="10"/>
  <c r="S185" i="10"/>
  <c r="R185" i="10"/>
  <c r="Q185" i="10"/>
  <c r="P185" i="10"/>
  <c r="O185" i="10"/>
  <c r="N185" i="10"/>
  <c r="M185" i="10"/>
  <c r="L185" i="10"/>
  <c r="J185" i="10"/>
  <c r="I185" i="10"/>
  <c r="H185" i="10"/>
  <c r="G185" i="10"/>
  <c r="F185" i="10"/>
  <c r="E185" i="10"/>
  <c r="D185" i="10"/>
  <c r="C185" i="10"/>
  <c r="V184" i="10"/>
  <c r="T184" i="10"/>
  <c r="S184" i="10"/>
  <c r="R184" i="10"/>
  <c r="Q184" i="10"/>
  <c r="P184" i="10"/>
  <c r="O184" i="10"/>
  <c r="N184" i="10"/>
  <c r="M184" i="10"/>
  <c r="L184" i="10"/>
  <c r="J184" i="10"/>
  <c r="I184" i="10"/>
  <c r="H184" i="10"/>
  <c r="G184" i="10"/>
  <c r="F184" i="10"/>
  <c r="E184" i="10"/>
  <c r="D184" i="10"/>
  <c r="C184" i="10"/>
  <c r="V183" i="10"/>
  <c r="T183" i="10"/>
  <c r="S183" i="10"/>
  <c r="R183" i="10"/>
  <c r="Q183" i="10"/>
  <c r="P183" i="10"/>
  <c r="O183" i="10"/>
  <c r="N183" i="10"/>
  <c r="M183" i="10"/>
  <c r="L183" i="10"/>
  <c r="J183" i="10"/>
  <c r="I183" i="10"/>
  <c r="H183" i="10"/>
  <c r="G183" i="10"/>
  <c r="F183" i="10"/>
  <c r="E183" i="10"/>
  <c r="D183" i="10"/>
  <c r="C183" i="10"/>
  <c r="V182" i="10"/>
  <c r="T182" i="10"/>
  <c r="S182" i="10"/>
  <c r="R182" i="10"/>
  <c r="Q182" i="10"/>
  <c r="P182" i="10"/>
  <c r="O182" i="10"/>
  <c r="N182" i="10"/>
  <c r="M182" i="10"/>
  <c r="L182" i="10"/>
  <c r="J182" i="10"/>
  <c r="I182" i="10"/>
  <c r="H182" i="10"/>
  <c r="G182" i="10"/>
  <c r="F182" i="10"/>
  <c r="E182" i="10"/>
  <c r="D182" i="10"/>
  <c r="C182" i="10"/>
  <c r="V181" i="10"/>
  <c r="T181" i="10"/>
  <c r="S181" i="10"/>
  <c r="R181" i="10"/>
  <c r="Q181" i="10"/>
  <c r="P181" i="10"/>
  <c r="O181" i="10"/>
  <c r="N181" i="10"/>
  <c r="M181" i="10"/>
  <c r="L181" i="10"/>
  <c r="J181" i="10"/>
  <c r="I181" i="10"/>
  <c r="H181" i="10"/>
  <c r="G181" i="10"/>
  <c r="F181" i="10"/>
  <c r="E181" i="10"/>
  <c r="D181" i="10"/>
  <c r="C181" i="10"/>
  <c r="V180" i="10"/>
  <c r="T180" i="10"/>
  <c r="S180" i="10"/>
  <c r="R180" i="10"/>
  <c r="Q180" i="10"/>
  <c r="P180" i="10"/>
  <c r="O180" i="10"/>
  <c r="N180" i="10"/>
  <c r="M180" i="10"/>
  <c r="L180" i="10"/>
  <c r="J180" i="10"/>
  <c r="I180" i="10"/>
  <c r="H180" i="10"/>
  <c r="G180" i="10"/>
  <c r="F180" i="10"/>
  <c r="E180" i="10"/>
  <c r="D180" i="10"/>
  <c r="C180" i="10"/>
  <c r="V179" i="10"/>
  <c r="T179" i="10"/>
  <c r="S179" i="10"/>
  <c r="R179" i="10"/>
  <c r="Q179" i="10"/>
  <c r="P179" i="10"/>
  <c r="O179" i="10"/>
  <c r="N179" i="10"/>
  <c r="M179" i="10"/>
  <c r="L179" i="10"/>
  <c r="J179" i="10"/>
  <c r="I179" i="10"/>
  <c r="H179" i="10"/>
  <c r="G179" i="10"/>
  <c r="F179" i="10"/>
  <c r="E179" i="10"/>
  <c r="D179" i="10"/>
  <c r="C179" i="10"/>
  <c r="V178" i="10"/>
  <c r="T178" i="10"/>
  <c r="S178" i="10"/>
  <c r="R178" i="10"/>
  <c r="Q178" i="10"/>
  <c r="P178" i="10"/>
  <c r="O178" i="10"/>
  <c r="N178" i="10"/>
  <c r="M178" i="10"/>
  <c r="L178" i="10"/>
  <c r="J178" i="10"/>
  <c r="I178" i="10"/>
  <c r="H178" i="10"/>
  <c r="G178" i="10"/>
  <c r="F178" i="10"/>
  <c r="E178" i="10"/>
  <c r="D178" i="10"/>
  <c r="C178" i="10"/>
  <c r="V177" i="10"/>
  <c r="T177" i="10"/>
  <c r="S177" i="10"/>
  <c r="R177" i="10"/>
  <c r="Q177" i="10"/>
  <c r="P177" i="10"/>
  <c r="O177" i="10"/>
  <c r="N177" i="10"/>
  <c r="M177" i="10"/>
  <c r="L177" i="10"/>
  <c r="J177" i="10"/>
  <c r="I177" i="10"/>
  <c r="H177" i="10"/>
  <c r="G177" i="10"/>
  <c r="F177" i="10"/>
  <c r="E177" i="10"/>
  <c r="D177" i="10"/>
  <c r="C177" i="10"/>
  <c r="V176" i="10"/>
  <c r="T176" i="10"/>
  <c r="S176" i="10"/>
  <c r="R176" i="10"/>
  <c r="Q176" i="10"/>
  <c r="P176" i="10"/>
  <c r="O176" i="10"/>
  <c r="N176" i="10"/>
  <c r="M176" i="10"/>
  <c r="L176" i="10"/>
  <c r="K196" i="10"/>
  <c r="J176" i="10"/>
  <c r="I176" i="10"/>
  <c r="H176" i="10"/>
  <c r="G176" i="10"/>
  <c r="F176" i="10"/>
  <c r="E176" i="10"/>
  <c r="D176" i="10"/>
  <c r="C176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D170" i="10"/>
  <c r="C170" i="10"/>
  <c r="R169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E169" i="10"/>
  <c r="D169" i="10"/>
  <c r="C169" i="10"/>
  <c r="R168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E168" i="10"/>
  <c r="D168" i="10"/>
  <c r="C168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R165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D163" i="10"/>
  <c r="C163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R160" i="10"/>
  <c r="R171" i="10" s="1"/>
  <c r="Q160" i="10"/>
  <c r="Q171" i="10" s="1"/>
  <c r="P160" i="10"/>
  <c r="P171" i="10" s="1"/>
  <c r="O160" i="10"/>
  <c r="O171" i="10" s="1"/>
  <c r="N160" i="10"/>
  <c r="N171" i="10" s="1"/>
  <c r="M160" i="10"/>
  <c r="M171" i="10" s="1"/>
  <c r="L160" i="10"/>
  <c r="L171" i="10" s="1"/>
  <c r="K160" i="10"/>
  <c r="K171" i="10" s="1"/>
  <c r="J160" i="10"/>
  <c r="J171" i="10" s="1"/>
  <c r="I160" i="10"/>
  <c r="I171" i="10" s="1"/>
  <c r="H160" i="10"/>
  <c r="H171" i="10" s="1"/>
  <c r="G160" i="10"/>
  <c r="G171" i="10" s="1"/>
  <c r="F160" i="10"/>
  <c r="F171" i="10" s="1"/>
  <c r="E160" i="10"/>
  <c r="E171" i="10" s="1"/>
  <c r="D160" i="10"/>
  <c r="D171" i="10" s="1"/>
  <c r="C160" i="10"/>
  <c r="C171" i="10" s="1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E154" i="10"/>
  <c r="D154" i="10"/>
  <c r="C154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E152" i="10"/>
  <c r="D152" i="10"/>
  <c r="C152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R150" i="10"/>
  <c r="R155" i="10" s="1"/>
  <c r="Q150" i="10"/>
  <c r="Q155" i="10" s="1"/>
  <c r="P150" i="10"/>
  <c r="P155" i="10" s="1"/>
  <c r="O150" i="10"/>
  <c r="O155" i="10" s="1"/>
  <c r="N150" i="10"/>
  <c r="N155" i="10" s="1"/>
  <c r="M150" i="10"/>
  <c r="M155" i="10" s="1"/>
  <c r="L150" i="10"/>
  <c r="L155" i="10" s="1"/>
  <c r="K150" i="10"/>
  <c r="K155" i="10" s="1"/>
  <c r="J150" i="10"/>
  <c r="J155" i="10" s="1"/>
  <c r="I150" i="10"/>
  <c r="I155" i="10" s="1"/>
  <c r="H150" i="10"/>
  <c r="H155" i="10" s="1"/>
  <c r="G150" i="10"/>
  <c r="G155" i="10" s="1"/>
  <c r="F150" i="10"/>
  <c r="F155" i="10" s="1"/>
  <c r="E150" i="10"/>
  <c r="E155" i="10" s="1"/>
  <c r="D150" i="10"/>
  <c r="D155" i="10" s="1"/>
  <c r="C150" i="10"/>
  <c r="C155" i="10" s="1"/>
  <c r="S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C144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C143" i="10"/>
  <c r="S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C142" i="10"/>
  <c r="S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D141" i="10"/>
  <c r="C141" i="10"/>
  <c r="S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D140" i="10"/>
  <c r="C140" i="10"/>
  <c r="S139" i="10"/>
  <c r="Q139" i="10"/>
  <c r="Q138" i="10" s="1"/>
  <c r="P139" i="10"/>
  <c r="O139" i="10"/>
  <c r="O138" i="10" s="1"/>
  <c r="N139" i="10"/>
  <c r="N138" i="10" s="1"/>
  <c r="M139" i="10"/>
  <c r="M138" i="10" s="1"/>
  <c r="L139" i="10"/>
  <c r="K139" i="10"/>
  <c r="K138" i="10" s="1"/>
  <c r="J139" i="10"/>
  <c r="J138" i="10" s="1"/>
  <c r="I139" i="10"/>
  <c r="I138" i="10" s="1"/>
  <c r="H139" i="10"/>
  <c r="G139" i="10"/>
  <c r="G138" i="10" s="1"/>
  <c r="F139" i="10"/>
  <c r="F138" i="10" s="1"/>
  <c r="E139" i="10"/>
  <c r="E138" i="10" s="1"/>
  <c r="D139" i="10"/>
  <c r="C139" i="10"/>
  <c r="C138" i="10" s="1"/>
  <c r="S138" i="10"/>
  <c r="S134" i="10" s="1"/>
  <c r="R138" i="10"/>
  <c r="P138" i="10"/>
  <c r="L138" i="10"/>
  <c r="H138" i="10"/>
  <c r="D138" i="10"/>
  <c r="S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S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S135" i="10"/>
  <c r="Q135" i="10"/>
  <c r="P135" i="10"/>
  <c r="O135" i="10"/>
  <c r="O134" i="10" s="1"/>
  <c r="N135" i="10"/>
  <c r="M135" i="10"/>
  <c r="L135" i="10"/>
  <c r="K135" i="10"/>
  <c r="J135" i="10"/>
  <c r="I135" i="10"/>
  <c r="H135" i="10"/>
  <c r="G135" i="10"/>
  <c r="G134" i="10" s="1"/>
  <c r="F135" i="10"/>
  <c r="E135" i="10"/>
  <c r="D135" i="10"/>
  <c r="C135" i="10"/>
  <c r="R134" i="10"/>
  <c r="K134" i="10"/>
  <c r="S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S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C132" i="10"/>
  <c r="S131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C131" i="10"/>
  <c r="S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S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C129" i="10"/>
  <c r="S128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E128" i="10"/>
  <c r="D128" i="10"/>
  <c r="C128" i="10"/>
  <c r="S127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E127" i="10"/>
  <c r="D127" i="10"/>
  <c r="C127" i="10"/>
  <c r="S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E126" i="10"/>
  <c r="D126" i="10"/>
  <c r="C126" i="10"/>
  <c r="S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S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E124" i="10"/>
  <c r="D124" i="10"/>
  <c r="C124" i="10"/>
  <c r="S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S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S121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C121" i="10"/>
  <c r="E116" i="10"/>
  <c r="D116" i="10"/>
  <c r="C116" i="10"/>
  <c r="E112" i="10"/>
  <c r="D112" i="10"/>
  <c r="C112" i="10"/>
  <c r="E111" i="10"/>
  <c r="E113" i="10" s="1"/>
  <c r="D111" i="10"/>
  <c r="C111" i="10"/>
  <c r="C107" i="10"/>
  <c r="E106" i="10"/>
  <c r="D106" i="10"/>
  <c r="C106" i="10"/>
  <c r="E105" i="10"/>
  <c r="D105" i="10"/>
  <c r="C105" i="10"/>
  <c r="E104" i="10"/>
  <c r="D104" i="10"/>
  <c r="C104" i="10"/>
  <c r="E103" i="10"/>
  <c r="D103" i="10"/>
  <c r="C103" i="10"/>
  <c r="E102" i="10"/>
  <c r="D102" i="10"/>
  <c r="C102" i="10"/>
  <c r="E98" i="10"/>
  <c r="D98" i="10"/>
  <c r="C98" i="10"/>
  <c r="E97" i="10"/>
  <c r="E99" i="10" s="1"/>
  <c r="D97" i="10"/>
  <c r="C97" i="10"/>
  <c r="C99" i="10" s="1"/>
  <c r="E93" i="10"/>
  <c r="D93" i="10"/>
  <c r="C93" i="10"/>
  <c r="E92" i="10"/>
  <c r="D92" i="10"/>
  <c r="C92" i="10"/>
  <c r="E91" i="10"/>
  <c r="D91" i="10"/>
  <c r="C91" i="10"/>
  <c r="E90" i="10"/>
  <c r="D90" i="10"/>
  <c r="C90" i="10"/>
  <c r="E89" i="10"/>
  <c r="D89" i="10"/>
  <c r="C89" i="10"/>
  <c r="E88" i="10"/>
  <c r="D88" i="10"/>
  <c r="C88" i="10"/>
  <c r="E87" i="10"/>
  <c r="D87" i="10"/>
  <c r="D94" i="10" s="1"/>
  <c r="C87" i="10"/>
  <c r="E83" i="10"/>
  <c r="D83" i="10"/>
  <c r="C83" i="10"/>
  <c r="E82" i="10"/>
  <c r="D82" i="10"/>
  <c r="C82" i="10"/>
  <c r="E81" i="10"/>
  <c r="D81" i="10"/>
  <c r="C81" i="10"/>
  <c r="E80" i="10"/>
  <c r="D80" i="10"/>
  <c r="C80" i="10"/>
  <c r="E79" i="10"/>
  <c r="D79" i="10"/>
  <c r="C79" i="10"/>
  <c r="E75" i="10"/>
  <c r="D75" i="10"/>
  <c r="C75" i="10"/>
  <c r="E74" i="10"/>
  <c r="D74" i="10"/>
  <c r="C74" i="10"/>
  <c r="E73" i="10"/>
  <c r="D73" i="10"/>
  <c r="C73" i="10"/>
  <c r="E72" i="10"/>
  <c r="D72" i="10"/>
  <c r="C72" i="10"/>
  <c r="E71" i="10"/>
  <c r="D71" i="10"/>
  <c r="C71" i="10"/>
  <c r="E70" i="10"/>
  <c r="D70" i="10"/>
  <c r="C70" i="10"/>
  <c r="E69" i="10"/>
  <c r="D69" i="10"/>
  <c r="C69" i="10"/>
  <c r="E68" i="10"/>
  <c r="D68" i="10"/>
  <c r="C68" i="10"/>
  <c r="E67" i="10"/>
  <c r="D67" i="10"/>
  <c r="C67" i="10"/>
  <c r="E66" i="10"/>
  <c r="D66" i="10"/>
  <c r="C66" i="10"/>
  <c r="E65" i="10"/>
  <c r="D65" i="10"/>
  <c r="C65" i="10"/>
  <c r="E64" i="10"/>
  <c r="D64" i="10"/>
  <c r="C64" i="10"/>
  <c r="E63" i="10"/>
  <c r="D63" i="10"/>
  <c r="C63" i="10"/>
  <c r="E62" i="10"/>
  <c r="D62" i="10"/>
  <c r="D76" i="10" s="1"/>
  <c r="C62" i="10"/>
  <c r="E61" i="10"/>
  <c r="D61" i="10"/>
  <c r="C61" i="10"/>
  <c r="E60" i="10"/>
  <c r="D60" i="10"/>
  <c r="C60" i="10"/>
  <c r="C55" i="10"/>
  <c r="C54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D48" i="10"/>
  <c r="C48" i="10"/>
  <c r="C46" i="10"/>
  <c r="C45" i="10" s="1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C37" i="10"/>
  <c r="C36" i="10" s="1"/>
  <c r="E35" i="10"/>
  <c r="D35" i="10"/>
  <c r="C35" i="10"/>
  <c r="E34" i="10"/>
  <c r="D34" i="10"/>
  <c r="C34" i="10"/>
  <c r="D33" i="10"/>
  <c r="C32" i="10"/>
  <c r="C31" i="10"/>
  <c r="C30" i="10" s="1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E10" i="10" s="1"/>
  <c r="D12" i="10"/>
  <c r="C12" i="10"/>
  <c r="C10" i="10" s="1"/>
  <c r="E11" i="10"/>
  <c r="D11" i="10"/>
  <c r="C11" i="10"/>
  <c r="A5" i="10"/>
  <c r="A4" i="10"/>
  <c r="A3" i="10"/>
  <c r="A2" i="10"/>
  <c r="D38" i="10" l="1"/>
  <c r="E38" i="10"/>
  <c r="C38" i="10"/>
  <c r="E47" i="10"/>
  <c r="D47" i="10"/>
  <c r="E94" i="10"/>
  <c r="C189" i="10"/>
  <c r="G189" i="10"/>
  <c r="G196" i="10" s="1"/>
  <c r="L189" i="10"/>
  <c r="P189" i="10"/>
  <c r="T189" i="10"/>
  <c r="T196" i="10" s="1"/>
  <c r="E196" i="10"/>
  <c r="I196" i="10"/>
  <c r="D225" i="10"/>
  <c r="H225" i="10"/>
  <c r="L225" i="10"/>
  <c r="P225" i="10"/>
  <c r="D236" i="10"/>
  <c r="E33" i="10"/>
  <c r="C53" i="10"/>
  <c r="E76" i="10"/>
  <c r="E84" i="10"/>
  <c r="D84" i="10"/>
  <c r="F134" i="10"/>
  <c r="J134" i="10"/>
  <c r="N134" i="10"/>
  <c r="E134" i="10"/>
  <c r="I134" i="10"/>
  <c r="M134" i="10"/>
  <c r="Q134" i="10"/>
  <c r="O196" i="10"/>
  <c r="S196" i="10"/>
  <c r="C201" i="10"/>
  <c r="C203" i="10"/>
  <c r="E225" i="10"/>
  <c r="I225" i="10"/>
  <c r="M225" i="10"/>
  <c r="Q225" i="10"/>
  <c r="N196" i="10"/>
  <c r="R196" i="10"/>
  <c r="D18" i="10"/>
  <c r="E18" i="10"/>
  <c r="C18" i="10"/>
  <c r="C33" i="10"/>
  <c r="C113" i="10"/>
  <c r="D134" i="10"/>
  <c r="H134" i="10"/>
  <c r="L134" i="10"/>
  <c r="P134" i="10"/>
  <c r="C134" i="10"/>
  <c r="M196" i="10"/>
  <c r="Q196" i="10"/>
  <c r="V196" i="10"/>
  <c r="F196" i="10"/>
  <c r="J196" i="10"/>
  <c r="C200" i="10"/>
  <c r="AB200" i="10" s="1"/>
  <c r="C202" i="10"/>
  <c r="C225" i="10"/>
  <c r="G225" i="10"/>
  <c r="K225" i="10"/>
  <c r="O225" i="10"/>
  <c r="C236" i="10"/>
  <c r="E236" i="10"/>
  <c r="E56" i="10"/>
  <c r="C76" i="10"/>
  <c r="D99" i="10"/>
  <c r="D108" i="10"/>
  <c r="D113" i="10"/>
  <c r="D196" i="10"/>
  <c r="C47" i="10"/>
  <c r="C56" i="10" s="1"/>
  <c r="C84" i="10"/>
  <c r="C94" i="10"/>
  <c r="E108" i="10"/>
  <c r="AA201" i="10"/>
  <c r="K201" i="10" s="1"/>
  <c r="AB201" i="10"/>
  <c r="AA203" i="10"/>
  <c r="K203" i="10" s="1"/>
  <c r="AB203" i="10"/>
  <c r="C108" i="10"/>
  <c r="AB202" i="10"/>
  <c r="AA202" i="10"/>
  <c r="K202" i="10" s="1"/>
  <c r="D10" i="10"/>
  <c r="D56" i="10" s="1"/>
  <c r="C196" i="10"/>
  <c r="H196" i="10"/>
  <c r="L196" i="10"/>
  <c r="P196" i="10"/>
  <c r="C289" i="10"/>
  <c r="AA200" i="10" l="1"/>
  <c r="K200" i="10" s="1"/>
  <c r="C295" i="9"/>
  <c r="C294" i="9"/>
  <c r="C293" i="9"/>
  <c r="M288" i="9"/>
  <c r="L288" i="9"/>
  <c r="K288" i="9"/>
  <c r="J288" i="9"/>
  <c r="I288" i="9"/>
  <c r="H288" i="9"/>
  <c r="G288" i="9"/>
  <c r="F288" i="9"/>
  <c r="E288" i="9"/>
  <c r="D288" i="9"/>
  <c r="C287" i="9"/>
  <c r="C286" i="9"/>
  <c r="C285" i="9"/>
  <c r="C284" i="9"/>
  <c r="C288" i="9" s="1"/>
  <c r="M283" i="9"/>
  <c r="L283" i="9"/>
  <c r="K283" i="9"/>
  <c r="J283" i="9"/>
  <c r="I283" i="9"/>
  <c r="H283" i="9"/>
  <c r="G283" i="9"/>
  <c r="F283" i="9"/>
  <c r="E283" i="9"/>
  <c r="D283" i="9"/>
  <c r="C282" i="9"/>
  <c r="C281" i="9"/>
  <c r="C280" i="9"/>
  <c r="C279" i="9"/>
  <c r="C278" i="9"/>
  <c r="C277" i="9"/>
  <c r="C283" i="9" s="1"/>
  <c r="M276" i="9"/>
  <c r="L276" i="9"/>
  <c r="K276" i="9"/>
  <c r="J276" i="9"/>
  <c r="I276" i="9"/>
  <c r="H276" i="9"/>
  <c r="G276" i="9"/>
  <c r="F276" i="9"/>
  <c r="E276" i="9"/>
  <c r="D276" i="9"/>
  <c r="C275" i="9"/>
  <c r="C274" i="9"/>
  <c r="C273" i="9"/>
  <c r="C272" i="9"/>
  <c r="C271" i="9"/>
  <c r="C270" i="9"/>
  <c r="C269" i="9"/>
  <c r="C268" i="9"/>
  <c r="C276" i="9" s="1"/>
  <c r="M267" i="9"/>
  <c r="L267" i="9"/>
  <c r="K267" i="9"/>
  <c r="J267" i="9"/>
  <c r="I267" i="9"/>
  <c r="H267" i="9"/>
  <c r="G267" i="9"/>
  <c r="F267" i="9"/>
  <c r="E267" i="9"/>
  <c r="D267" i="9"/>
  <c r="C266" i="9"/>
  <c r="C265" i="9"/>
  <c r="C264" i="9"/>
  <c r="C267" i="9" s="1"/>
  <c r="M263" i="9"/>
  <c r="L263" i="9"/>
  <c r="K263" i="9"/>
  <c r="J263" i="9"/>
  <c r="I263" i="9"/>
  <c r="H263" i="9"/>
  <c r="G263" i="9"/>
  <c r="F263" i="9"/>
  <c r="E263" i="9"/>
  <c r="D263" i="9"/>
  <c r="C263" i="9"/>
  <c r="C262" i="9"/>
  <c r="C261" i="9"/>
  <c r="C260" i="9"/>
  <c r="M259" i="9"/>
  <c r="L259" i="9"/>
  <c r="K259" i="9"/>
  <c r="J259" i="9"/>
  <c r="I259" i="9"/>
  <c r="H259" i="9"/>
  <c r="G259" i="9"/>
  <c r="F259" i="9"/>
  <c r="E259" i="9"/>
  <c r="D259" i="9"/>
  <c r="C258" i="9"/>
  <c r="C257" i="9"/>
  <c r="C256" i="9"/>
  <c r="C259" i="9" s="1"/>
  <c r="M255" i="9"/>
  <c r="M289" i="9" s="1"/>
  <c r="L255" i="9"/>
  <c r="L289" i="9" s="1"/>
  <c r="K255" i="9"/>
  <c r="K289" i="9" s="1"/>
  <c r="J255" i="9"/>
  <c r="J289" i="9" s="1"/>
  <c r="I255" i="9"/>
  <c r="I289" i="9" s="1"/>
  <c r="H255" i="9"/>
  <c r="H289" i="9" s="1"/>
  <c r="G255" i="9"/>
  <c r="G289" i="9" s="1"/>
  <c r="F255" i="9"/>
  <c r="F289" i="9" s="1"/>
  <c r="E255" i="9"/>
  <c r="E289" i="9" s="1"/>
  <c r="D255" i="9"/>
  <c r="D289" i="9" s="1"/>
  <c r="C254" i="9"/>
  <c r="C253" i="9"/>
  <c r="C252" i="9"/>
  <c r="C251" i="9"/>
  <c r="C255" i="9" s="1"/>
  <c r="C250" i="9"/>
  <c r="AB246" i="9"/>
  <c r="AA246" i="9"/>
  <c r="F246" i="9"/>
  <c r="AB245" i="9"/>
  <c r="AA245" i="9"/>
  <c r="F245" i="9"/>
  <c r="AB244" i="9"/>
  <c r="AA244" i="9"/>
  <c r="F244" i="9" s="1"/>
  <c r="D235" i="9"/>
  <c r="C235" i="9"/>
  <c r="D234" i="9"/>
  <c r="C234" i="9"/>
  <c r="D233" i="9"/>
  <c r="C233" i="9"/>
  <c r="D232" i="9"/>
  <c r="C232" i="9"/>
  <c r="E231" i="9"/>
  <c r="D231" i="9"/>
  <c r="C231" i="9"/>
  <c r="D230" i="9"/>
  <c r="C230" i="9"/>
  <c r="E229" i="9"/>
  <c r="D229" i="9"/>
  <c r="C229" i="9"/>
  <c r="D228" i="9"/>
  <c r="C228" i="9"/>
  <c r="Q224" i="9"/>
  <c r="P224" i="9"/>
  <c r="O224" i="9"/>
  <c r="N224" i="9"/>
  <c r="M224" i="9"/>
  <c r="L224" i="9"/>
  <c r="K224" i="9"/>
  <c r="J224" i="9"/>
  <c r="I224" i="9"/>
  <c r="H224" i="9"/>
  <c r="G224" i="9"/>
  <c r="F224" i="9"/>
  <c r="E224" i="9"/>
  <c r="D224" i="9"/>
  <c r="C224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D223" i="9"/>
  <c r="C223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D222" i="9"/>
  <c r="C222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Q220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C220" i="9"/>
  <c r="Q219" i="9"/>
  <c r="P219" i="9"/>
  <c r="O219" i="9"/>
  <c r="N219" i="9"/>
  <c r="M219" i="9"/>
  <c r="L219" i="9"/>
  <c r="K219" i="9"/>
  <c r="J219" i="9"/>
  <c r="I219" i="9"/>
  <c r="H219" i="9"/>
  <c r="G219" i="9"/>
  <c r="F219" i="9"/>
  <c r="E219" i="9"/>
  <c r="D219" i="9"/>
  <c r="C219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Q217" i="9"/>
  <c r="P217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6" i="9"/>
  <c r="D216" i="9"/>
  <c r="C216" i="9"/>
  <c r="Q215" i="9"/>
  <c r="P215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Q214" i="9"/>
  <c r="P214" i="9"/>
  <c r="O214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Q213" i="9"/>
  <c r="P213" i="9"/>
  <c r="P225" i="9" s="1"/>
  <c r="O213" i="9"/>
  <c r="N213" i="9"/>
  <c r="M213" i="9"/>
  <c r="L213" i="9"/>
  <c r="L225" i="9" s="1"/>
  <c r="K213" i="9"/>
  <c r="J213" i="9"/>
  <c r="I213" i="9"/>
  <c r="H213" i="9"/>
  <c r="H225" i="9" s="1"/>
  <c r="G213" i="9"/>
  <c r="F213" i="9"/>
  <c r="E213" i="9"/>
  <c r="D213" i="9"/>
  <c r="D225" i="9" s="1"/>
  <c r="C213" i="9"/>
  <c r="D208" i="9"/>
  <c r="C208" i="9"/>
  <c r="D207" i="9"/>
  <c r="C207" i="9"/>
  <c r="F203" i="9"/>
  <c r="E203" i="9"/>
  <c r="C203" i="9"/>
  <c r="AB203" i="9" s="1"/>
  <c r="F202" i="9"/>
  <c r="E202" i="9"/>
  <c r="C202" i="9" s="1"/>
  <c r="F201" i="9"/>
  <c r="E201" i="9"/>
  <c r="C201" i="9" s="1"/>
  <c r="AB201" i="9" s="1"/>
  <c r="F200" i="9"/>
  <c r="E200" i="9"/>
  <c r="C200" i="9" s="1"/>
  <c r="V195" i="9"/>
  <c r="U195" i="9"/>
  <c r="U196" i="9" s="1"/>
  <c r="R195" i="9"/>
  <c r="Q195" i="9"/>
  <c r="P195" i="9"/>
  <c r="O195" i="9"/>
  <c r="N195" i="9"/>
  <c r="M195" i="9"/>
  <c r="L195" i="9"/>
  <c r="J195" i="9"/>
  <c r="I195" i="9"/>
  <c r="H195" i="9"/>
  <c r="G195" i="9"/>
  <c r="F195" i="9"/>
  <c r="E195" i="9"/>
  <c r="D195" i="9"/>
  <c r="C195" i="9"/>
  <c r="V194" i="9"/>
  <c r="T194" i="9"/>
  <c r="S194" i="9"/>
  <c r="R194" i="9"/>
  <c r="Q194" i="9"/>
  <c r="P194" i="9"/>
  <c r="O194" i="9"/>
  <c r="N194" i="9"/>
  <c r="M194" i="9"/>
  <c r="L194" i="9"/>
  <c r="J194" i="9"/>
  <c r="I194" i="9"/>
  <c r="H194" i="9"/>
  <c r="G194" i="9"/>
  <c r="F194" i="9"/>
  <c r="E194" i="9"/>
  <c r="D194" i="9"/>
  <c r="C194" i="9"/>
  <c r="V193" i="9"/>
  <c r="T193" i="9"/>
  <c r="S193" i="9"/>
  <c r="R193" i="9"/>
  <c r="Q193" i="9"/>
  <c r="P193" i="9"/>
  <c r="O193" i="9"/>
  <c r="N193" i="9"/>
  <c r="M193" i="9"/>
  <c r="L193" i="9"/>
  <c r="J193" i="9"/>
  <c r="I193" i="9"/>
  <c r="H193" i="9"/>
  <c r="G193" i="9"/>
  <c r="F193" i="9"/>
  <c r="E193" i="9"/>
  <c r="D193" i="9"/>
  <c r="C193" i="9"/>
  <c r="V192" i="9"/>
  <c r="T192" i="9"/>
  <c r="S192" i="9"/>
  <c r="R192" i="9"/>
  <c r="Q192" i="9"/>
  <c r="P192" i="9"/>
  <c r="O192" i="9"/>
  <c r="N192" i="9"/>
  <c r="M192" i="9"/>
  <c r="L192" i="9"/>
  <c r="J192" i="9"/>
  <c r="I192" i="9"/>
  <c r="H192" i="9"/>
  <c r="G192" i="9"/>
  <c r="F192" i="9"/>
  <c r="E192" i="9"/>
  <c r="D192" i="9"/>
  <c r="C192" i="9"/>
  <c r="V191" i="9"/>
  <c r="T191" i="9"/>
  <c r="S191" i="9"/>
  <c r="R191" i="9"/>
  <c r="Q191" i="9"/>
  <c r="Q189" i="9" s="1"/>
  <c r="P191" i="9"/>
  <c r="O191" i="9"/>
  <c r="N191" i="9"/>
  <c r="M191" i="9"/>
  <c r="M189" i="9" s="1"/>
  <c r="L191" i="9"/>
  <c r="J191" i="9"/>
  <c r="I191" i="9"/>
  <c r="H191" i="9"/>
  <c r="H189" i="9" s="1"/>
  <c r="G191" i="9"/>
  <c r="F191" i="9"/>
  <c r="E191" i="9"/>
  <c r="D191" i="9"/>
  <c r="D189" i="9" s="1"/>
  <c r="C191" i="9"/>
  <c r="V190" i="9"/>
  <c r="T190" i="9"/>
  <c r="S190" i="9"/>
  <c r="S189" i="9" s="1"/>
  <c r="R190" i="9"/>
  <c r="Q190" i="9"/>
  <c r="P190" i="9"/>
  <c r="O190" i="9"/>
  <c r="O189" i="9" s="1"/>
  <c r="N190" i="9"/>
  <c r="N189" i="9" s="1"/>
  <c r="M190" i="9"/>
  <c r="L190" i="9"/>
  <c r="J190" i="9"/>
  <c r="J189" i="9" s="1"/>
  <c r="I190" i="9"/>
  <c r="I189" i="9" s="1"/>
  <c r="H190" i="9"/>
  <c r="G190" i="9"/>
  <c r="F190" i="9"/>
  <c r="F189" i="9" s="1"/>
  <c r="E190" i="9"/>
  <c r="D190" i="9"/>
  <c r="C190" i="9"/>
  <c r="V189" i="9"/>
  <c r="R189" i="9"/>
  <c r="E189" i="9"/>
  <c r="V188" i="9"/>
  <c r="T188" i="9"/>
  <c r="S188" i="9"/>
  <c r="R188" i="9"/>
  <c r="Q188" i="9"/>
  <c r="P188" i="9"/>
  <c r="O188" i="9"/>
  <c r="N188" i="9"/>
  <c r="M188" i="9"/>
  <c r="L188" i="9"/>
  <c r="J188" i="9"/>
  <c r="I188" i="9"/>
  <c r="H188" i="9"/>
  <c r="G188" i="9"/>
  <c r="F188" i="9"/>
  <c r="E188" i="9"/>
  <c r="D188" i="9"/>
  <c r="C188" i="9"/>
  <c r="V187" i="9"/>
  <c r="T187" i="9"/>
  <c r="S187" i="9"/>
  <c r="R187" i="9"/>
  <c r="Q187" i="9"/>
  <c r="P187" i="9"/>
  <c r="O187" i="9"/>
  <c r="N187" i="9"/>
  <c r="M187" i="9"/>
  <c r="L187" i="9"/>
  <c r="J187" i="9"/>
  <c r="I187" i="9"/>
  <c r="H187" i="9"/>
  <c r="G187" i="9"/>
  <c r="F187" i="9"/>
  <c r="E187" i="9"/>
  <c r="D187" i="9"/>
  <c r="C187" i="9"/>
  <c r="V186" i="9"/>
  <c r="T186" i="9"/>
  <c r="S186" i="9"/>
  <c r="R186" i="9"/>
  <c r="Q186" i="9"/>
  <c r="P186" i="9"/>
  <c r="O186" i="9"/>
  <c r="N186" i="9"/>
  <c r="M186" i="9"/>
  <c r="L186" i="9"/>
  <c r="J186" i="9"/>
  <c r="I186" i="9"/>
  <c r="H186" i="9"/>
  <c r="G186" i="9"/>
  <c r="F186" i="9"/>
  <c r="E186" i="9"/>
  <c r="D186" i="9"/>
  <c r="C186" i="9"/>
  <c r="V185" i="9"/>
  <c r="T185" i="9"/>
  <c r="S185" i="9"/>
  <c r="R185" i="9"/>
  <c r="Q185" i="9"/>
  <c r="P185" i="9"/>
  <c r="O185" i="9"/>
  <c r="N185" i="9"/>
  <c r="M185" i="9"/>
  <c r="L185" i="9"/>
  <c r="J185" i="9"/>
  <c r="I185" i="9"/>
  <c r="H185" i="9"/>
  <c r="G185" i="9"/>
  <c r="F185" i="9"/>
  <c r="E185" i="9"/>
  <c r="D185" i="9"/>
  <c r="C185" i="9"/>
  <c r="V184" i="9"/>
  <c r="T184" i="9"/>
  <c r="S184" i="9"/>
  <c r="R184" i="9"/>
  <c r="Q184" i="9"/>
  <c r="P184" i="9"/>
  <c r="O184" i="9"/>
  <c r="N184" i="9"/>
  <c r="M184" i="9"/>
  <c r="L184" i="9"/>
  <c r="J184" i="9"/>
  <c r="I184" i="9"/>
  <c r="H184" i="9"/>
  <c r="G184" i="9"/>
  <c r="F184" i="9"/>
  <c r="E184" i="9"/>
  <c r="D184" i="9"/>
  <c r="C184" i="9"/>
  <c r="V183" i="9"/>
  <c r="T183" i="9"/>
  <c r="S183" i="9"/>
  <c r="R183" i="9"/>
  <c r="Q183" i="9"/>
  <c r="P183" i="9"/>
  <c r="O183" i="9"/>
  <c r="N183" i="9"/>
  <c r="M183" i="9"/>
  <c r="L183" i="9"/>
  <c r="J183" i="9"/>
  <c r="I183" i="9"/>
  <c r="H183" i="9"/>
  <c r="G183" i="9"/>
  <c r="F183" i="9"/>
  <c r="E183" i="9"/>
  <c r="D183" i="9"/>
  <c r="C183" i="9"/>
  <c r="V182" i="9"/>
  <c r="T182" i="9"/>
  <c r="S182" i="9"/>
  <c r="R182" i="9"/>
  <c r="Q182" i="9"/>
  <c r="P182" i="9"/>
  <c r="O182" i="9"/>
  <c r="N182" i="9"/>
  <c r="M182" i="9"/>
  <c r="L182" i="9"/>
  <c r="J182" i="9"/>
  <c r="I182" i="9"/>
  <c r="H182" i="9"/>
  <c r="G182" i="9"/>
  <c r="F182" i="9"/>
  <c r="E182" i="9"/>
  <c r="D182" i="9"/>
  <c r="C182" i="9"/>
  <c r="V181" i="9"/>
  <c r="T181" i="9"/>
  <c r="S181" i="9"/>
  <c r="R181" i="9"/>
  <c r="Q181" i="9"/>
  <c r="P181" i="9"/>
  <c r="O181" i="9"/>
  <c r="N181" i="9"/>
  <c r="M181" i="9"/>
  <c r="L181" i="9"/>
  <c r="J181" i="9"/>
  <c r="I181" i="9"/>
  <c r="H181" i="9"/>
  <c r="G181" i="9"/>
  <c r="F181" i="9"/>
  <c r="E181" i="9"/>
  <c r="D181" i="9"/>
  <c r="C181" i="9"/>
  <c r="V180" i="9"/>
  <c r="T180" i="9"/>
  <c r="S180" i="9"/>
  <c r="R180" i="9"/>
  <c r="Q180" i="9"/>
  <c r="P180" i="9"/>
  <c r="O180" i="9"/>
  <c r="N180" i="9"/>
  <c r="M180" i="9"/>
  <c r="L180" i="9"/>
  <c r="J180" i="9"/>
  <c r="I180" i="9"/>
  <c r="H180" i="9"/>
  <c r="G180" i="9"/>
  <c r="F180" i="9"/>
  <c r="E180" i="9"/>
  <c r="D180" i="9"/>
  <c r="C180" i="9"/>
  <c r="V179" i="9"/>
  <c r="T179" i="9"/>
  <c r="S179" i="9"/>
  <c r="R179" i="9"/>
  <c r="Q179" i="9"/>
  <c r="P179" i="9"/>
  <c r="O179" i="9"/>
  <c r="N179" i="9"/>
  <c r="M179" i="9"/>
  <c r="L179" i="9"/>
  <c r="J179" i="9"/>
  <c r="I179" i="9"/>
  <c r="H179" i="9"/>
  <c r="G179" i="9"/>
  <c r="F179" i="9"/>
  <c r="E179" i="9"/>
  <c r="D179" i="9"/>
  <c r="C179" i="9"/>
  <c r="V178" i="9"/>
  <c r="T178" i="9"/>
  <c r="S178" i="9"/>
  <c r="R178" i="9"/>
  <c r="Q178" i="9"/>
  <c r="P178" i="9"/>
  <c r="O178" i="9"/>
  <c r="N178" i="9"/>
  <c r="M178" i="9"/>
  <c r="L178" i="9"/>
  <c r="J178" i="9"/>
  <c r="I178" i="9"/>
  <c r="H178" i="9"/>
  <c r="G178" i="9"/>
  <c r="F178" i="9"/>
  <c r="E178" i="9"/>
  <c r="D178" i="9"/>
  <c r="C178" i="9"/>
  <c r="V177" i="9"/>
  <c r="T177" i="9"/>
  <c r="S177" i="9"/>
  <c r="R177" i="9"/>
  <c r="Q177" i="9"/>
  <c r="P177" i="9"/>
  <c r="O177" i="9"/>
  <c r="N177" i="9"/>
  <c r="M177" i="9"/>
  <c r="L177" i="9"/>
  <c r="J177" i="9"/>
  <c r="I177" i="9"/>
  <c r="H177" i="9"/>
  <c r="G177" i="9"/>
  <c r="F177" i="9"/>
  <c r="E177" i="9"/>
  <c r="D177" i="9"/>
  <c r="C177" i="9"/>
  <c r="V176" i="9"/>
  <c r="T176" i="9"/>
  <c r="S176" i="9"/>
  <c r="R176" i="9"/>
  <c r="Q176" i="9"/>
  <c r="P176" i="9"/>
  <c r="O176" i="9"/>
  <c r="N176" i="9"/>
  <c r="M176" i="9"/>
  <c r="L176" i="9"/>
  <c r="J176" i="9"/>
  <c r="I176" i="9"/>
  <c r="H176" i="9"/>
  <c r="G176" i="9"/>
  <c r="F176" i="9"/>
  <c r="E176" i="9"/>
  <c r="D176" i="9"/>
  <c r="C176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R168" i="9"/>
  <c r="Q168" i="9"/>
  <c r="P168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C168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R165" i="9"/>
  <c r="Q165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C164" i="9"/>
  <c r="R163" i="9"/>
  <c r="Q163" i="9"/>
  <c r="P163" i="9"/>
  <c r="O163" i="9"/>
  <c r="N163" i="9"/>
  <c r="M163" i="9"/>
  <c r="L163" i="9"/>
  <c r="K163" i="9"/>
  <c r="J163" i="9"/>
  <c r="I163" i="9"/>
  <c r="H163" i="9"/>
  <c r="G163" i="9"/>
  <c r="F163" i="9"/>
  <c r="E163" i="9"/>
  <c r="D163" i="9"/>
  <c r="C163" i="9"/>
  <c r="R162" i="9"/>
  <c r="Q162" i="9"/>
  <c r="P162" i="9"/>
  <c r="O162" i="9"/>
  <c r="N162" i="9"/>
  <c r="M162" i="9"/>
  <c r="L162" i="9"/>
  <c r="K162" i="9"/>
  <c r="J162" i="9"/>
  <c r="I162" i="9"/>
  <c r="H162" i="9"/>
  <c r="G162" i="9"/>
  <c r="F162" i="9"/>
  <c r="E162" i="9"/>
  <c r="D162" i="9"/>
  <c r="C162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R160" i="9"/>
  <c r="R171" i="9" s="1"/>
  <c r="Q160" i="9"/>
  <c r="Q171" i="9" s="1"/>
  <c r="P160" i="9"/>
  <c r="P171" i="9" s="1"/>
  <c r="O160" i="9"/>
  <c r="O171" i="9" s="1"/>
  <c r="N160" i="9"/>
  <c r="N171" i="9" s="1"/>
  <c r="M160" i="9"/>
  <c r="M171" i="9" s="1"/>
  <c r="L160" i="9"/>
  <c r="L171" i="9" s="1"/>
  <c r="K160" i="9"/>
  <c r="K171" i="9" s="1"/>
  <c r="J160" i="9"/>
  <c r="J171" i="9" s="1"/>
  <c r="I160" i="9"/>
  <c r="I171" i="9" s="1"/>
  <c r="H160" i="9"/>
  <c r="H171" i="9" s="1"/>
  <c r="G160" i="9"/>
  <c r="G171" i="9" s="1"/>
  <c r="F160" i="9"/>
  <c r="F171" i="9" s="1"/>
  <c r="E160" i="9"/>
  <c r="E171" i="9" s="1"/>
  <c r="D160" i="9"/>
  <c r="D171" i="9" s="1"/>
  <c r="C160" i="9"/>
  <c r="C171" i="9" s="1"/>
  <c r="R154" i="9"/>
  <c r="Q154" i="9"/>
  <c r="P154" i="9"/>
  <c r="O154" i="9"/>
  <c r="N154" i="9"/>
  <c r="M154" i="9"/>
  <c r="L154" i="9"/>
  <c r="K154" i="9"/>
  <c r="J154" i="9"/>
  <c r="I154" i="9"/>
  <c r="H154" i="9"/>
  <c r="G154" i="9"/>
  <c r="F154" i="9"/>
  <c r="E154" i="9"/>
  <c r="D154" i="9"/>
  <c r="C154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D151" i="9"/>
  <c r="C151" i="9"/>
  <c r="R150" i="9"/>
  <c r="R155" i="9" s="1"/>
  <c r="Q150" i="9"/>
  <c r="Q155" i="9" s="1"/>
  <c r="P150" i="9"/>
  <c r="P155" i="9" s="1"/>
  <c r="O150" i="9"/>
  <c r="O155" i="9" s="1"/>
  <c r="N150" i="9"/>
  <c r="N155" i="9" s="1"/>
  <c r="M150" i="9"/>
  <c r="M155" i="9" s="1"/>
  <c r="L150" i="9"/>
  <c r="L155" i="9" s="1"/>
  <c r="K150" i="9"/>
  <c r="K155" i="9" s="1"/>
  <c r="J150" i="9"/>
  <c r="J155" i="9" s="1"/>
  <c r="I150" i="9"/>
  <c r="I155" i="9" s="1"/>
  <c r="H150" i="9"/>
  <c r="H155" i="9" s="1"/>
  <c r="G150" i="9"/>
  <c r="G155" i="9" s="1"/>
  <c r="F150" i="9"/>
  <c r="F155" i="9" s="1"/>
  <c r="E150" i="9"/>
  <c r="E155" i="9" s="1"/>
  <c r="D150" i="9"/>
  <c r="D155" i="9" s="1"/>
  <c r="C150" i="9"/>
  <c r="C155" i="9" s="1"/>
  <c r="S145" i="9"/>
  <c r="Q145" i="9"/>
  <c r="P145" i="9"/>
  <c r="O145" i="9"/>
  <c r="N145" i="9"/>
  <c r="M145" i="9"/>
  <c r="L145" i="9"/>
  <c r="K145" i="9"/>
  <c r="J145" i="9"/>
  <c r="I145" i="9"/>
  <c r="H145" i="9"/>
  <c r="G145" i="9"/>
  <c r="F145" i="9"/>
  <c r="E145" i="9"/>
  <c r="D145" i="9"/>
  <c r="C145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Q143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S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S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S140" i="9"/>
  <c r="Q140" i="9"/>
  <c r="P140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C140" i="9"/>
  <c r="S139" i="9"/>
  <c r="Q139" i="9"/>
  <c r="P139" i="9"/>
  <c r="P138" i="9" s="1"/>
  <c r="O139" i="9"/>
  <c r="O138" i="9" s="1"/>
  <c r="N139" i="9"/>
  <c r="N138" i="9" s="1"/>
  <c r="M139" i="9"/>
  <c r="M138" i="9" s="1"/>
  <c r="L139" i="9"/>
  <c r="L138" i="9" s="1"/>
  <c r="K139" i="9"/>
  <c r="K138" i="9" s="1"/>
  <c r="J139" i="9"/>
  <c r="I139" i="9"/>
  <c r="H139" i="9"/>
  <c r="H138" i="9" s="1"/>
  <c r="G139" i="9"/>
  <c r="G138" i="9" s="1"/>
  <c r="F139" i="9"/>
  <c r="F138" i="9" s="1"/>
  <c r="F134" i="9" s="1"/>
  <c r="E139" i="9"/>
  <c r="E138" i="9" s="1"/>
  <c r="D139" i="9"/>
  <c r="D138" i="9" s="1"/>
  <c r="C139" i="9"/>
  <c r="C138" i="9" s="1"/>
  <c r="S138" i="9"/>
  <c r="R138" i="9"/>
  <c r="Q138" i="9"/>
  <c r="J138" i="9"/>
  <c r="I138" i="9"/>
  <c r="S137" i="9"/>
  <c r="Q137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S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C136" i="9"/>
  <c r="S135" i="9"/>
  <c r="Q135" i="9"/>
  <c r="Q134" i="9" s="1"/>
  <c r="P135" i="9"/>
  <c r="O135" i="9"/>
  <c r="N135" i="9"/>
  <c r="N134" i="9" s="1"/>
  <c r="M135" i="9"/>
  <c r="L135" i="9"/>
  <c r="K135" i="9"/>
  <c r="J135" i="9"/>
  <c r="J134" i="9" s="1"/>
  <c r="I135" i="9"/>
  <c r="I134" i="9" s="1"/>
  <c r="H135" i="9"/>
  <c r="G135" i="9"/>
  <c r="F135" i="9"/>
  <c r="E135" i="9"/>
  <c r="D135" i="9"/>
  <c r="C135" i="9"/>
  <c r="S134" i="9"/>
  <c r="R134" i="9"/>
  <c r="S133" i="9"/>
  <c r="Q133" i="9"/>
  <c r="P133" i="9"/>
  <c r="O133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S132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S131" i="9"/>
  <c r="Q131" i="9"/>
  <c r="P131" i="9"/>
  <c r="O131" i="9"/>
  <c r="N131" i="9"/>
  <c r="M131" i="9"/>
  <c r="L131" i="9"/>
  <c r="K131" i="9"/>
  <c r="J131" i="9"/>
  <c r="I131" i="9"/>
  <c r="H131" i="9"/>
  <c r="G131" i="9"/>
  <c r="F131" i="9"/>
  <c r="E131" i="9"/>
  <c r="D131" i="9"/>
  <c r="C131" i="9"/>
  <c r="S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D130" i="9"/>
  <c r="C130" i="9"/>
  <c r="S129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C129" i="9"/>
  <c r="S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S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S126" i="9"/>
  <c r="Q126" i="9"/>
  <c r="P126" i="9"/>
  <c r="O126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S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S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S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S122" i="9"/>
  <c r="Q122" i="9"/>
  <c r="P122" i="9"/>
  <c r="O122" i="9"/>
  <c r="N122" i="9"/>
  <c r="M122" i="9"/>
  <c r="L122" i="9"/>
  <c r="K122" i="9"/>
  <c r="J122" i="9"/>
  <c r="I122" i="9"/>
  <c r="H122" i="9"/>
  <c r="G122" i="9"/>
  <c r="F122" i="9"/>
  <c r="E122" i="9"/>
  <c r="D122" i="9"/>
  <c r="C122" i="9"/>
  <c r="S121" i="9"/>
  <c r="Q121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C121" i="9"/>
  <c r="E116" i="9"/>
  <c r="D116" i="9"/>
  <c r="C116" i="9"/>
  <c r="D113" i="9"/>
  <c r="E112" i="9"/>
  <c r="D112" i="9"/>
  <c r="C112" i="9"/>
  <c r="E111" i="9"/>
  <c r="E113" i="9" s="1"/>
  <c r="D111" i="9"/>
  <c r="C111" i="9"/>
  <c r="C107" i="9"/>
  <c r="E106" i="9"/>
  <c r="D106" i="9"/>
  <c r="C106" i="9"/>
  <c r="E105" i="9"/>
  <c r="D105" i="9"/>
  <c r="C105" i="9"/>
  <c r="E104" i="9"/>
  <c r="D104" i="9"/>
  <c r="C104" i="9"/>
  <c r="E103" i="9"/>
  <c r="D103" i="9"/>
  <c r="C103" i="9"/>
  <c r="E102" i="9"/>
  <c r="E108" i="9" s="1"/>
  <c r="D102" i="9"/>
  <c r="C102" i="9"/>
  <c r="D99" i="9"/>
  <c r="E98" i="9"/>
  <c r="D98" i="9"/>
  <c r="C98" i="9"/>
  <c r="E97" i="9"/>
  <c r="E99" i="9" s="1"/>
  <c r="D97" i="9"/>
  <c r="C97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E94" i="9" s="1"/>
  <c r="D88" i="9"/>
  <c r="D94" i="9" s="1"/>
  <c r="C88" i="9"/>
  <c r="E87" i="9"/>
  <c r="D87" i="9"/>
  <c r="C87" i="9"/>
  <c r="C94" i="9" s="1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C55" i="9"/>
  <c r="C54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C47" i="9" s="1"/>
  <c r="C46" i="9"/>
  <c r="C45" i="9" s="1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C38" i="9" s="1"/>
  <c r="C37" i="9"/>
  <c r="C36" i="9" s="1"/>
  <c r="E35" i="9"/>
  <c r="D35" i="9"/>
  <c r="D33" i="9" s="1"/>
  <c r="C35" i="9"/>
  <c r="E34" i="9"/>
  <c r="D34" i="9"/>
  <c r="C34" i="9"/>
  <c r="E33" i="9"/>
  <c r="C32" i="9"/>
  <c r="C31" i="9"/>
  <c r="C30" i="9" s="1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D10" i="9" s="1"/>
  <c r="C11" i="9"/>
  <c r="A5" i="9"/>
  <c r="A4" i="9"/>
  <c r="A3" i="9"/>
  <c r="A2" i="9"/>
  <c r="E134" i="9" l="1"/>
  <c r="M134" i="9"/>
  <c r="E196" i="9"/>
  <c r="D47" i="9"/>
  <c r="E225" i="9"/>
  <c r="I225" i="9"/>
  <c r="M225" i="9"/>
  <c r="Q225" i="9"/>
  <c r="E10" i="9"/>
  <c r="E47" i="9"/>
  <c r="D76" i="9"/>
  <c r="D84" i="9"/>
  <c r="E84" i="9"/>
  <c r="C189" i="9"/>
  <c r="G189" i="9"/>
  <c r="G196" i="9" s="1"/>
  <c r="L189" i="9"/>
  <c r="L196" i="9" s="1"/>
  <c r="P189" i="9"/>
  <c r="T189" i="9"/>
  <c r="F225" i="9"/>
  <c r="J225" i="9"/>
  <c r="N225" i="9"/>
  <c r="D236" i="9"/>
  <c r="C76" i="9"/>
  <c r="C10" i="9"/>
  <c r="C56" i="9" s="1"/>
  <c r="E18" i="9"/>
  <c r="D18" i="9"/>
  <c r="C53" i="9"/>
  <c r="E76" i="9"/>
  <c r="C134" i="9"/>
  <c r="G134" i="9"/>
  <c r="K134" i="9"/>
  <c r="O134" i="9"/>
  <c r="C225" i="9"/>
  <c r="G225" i="9"/>
  <c r="K225" i="9"/>
  <c r="O225" i="9"/>
  <c r="C236" i="9"/>
  <c r="E236" i="9"/>
  <c r="V196" i="9"/>
  <c r="F196" i="9"/>
  <c r="J196" i="9"/>
  <c r="N196" i="9"/>
  <c r="R196" i="9"/>
  <c r="C18" i="9"/>
  <c r="C99" i="9"/>
  <c r="C108" i="9"/>
  <c r="K196" i="9"/>
  <c r="C33" i="9"/>
  <c r="D38" i="9"/>
  <c r="E38" i="9"/>
  <c r="E56" i="9" s="1"/>
  <c r="D108" i="9"/>
  <c r="C113" i="9"/>
  <c r="C196" i="9"/>
  <c r="O196" i="9"/>
  <c r="S196" i="9"/>
  <c r="AB200" i="9"/>
  <c r="AA200" i="9"/>
  <c r="K200" i="9" s="1"/>
  <c r="C84" i="9"/>
  <c r="D134" i="9"/>
  <c r="H134" i="9"/>
  <c r="L134" i="9"/>
  <c r="P134" i="9"/>
  <c r="D196" i="9"/>
  <c r="H196" i="9"/>
  <c r="P196" i="9"/>
  <c r="T196" i="9"/>
  <c r="I196" i="9"/>
  <c r="M196" i="9"/>
  <c r="Q196" i="9"/>
  <c r="AB202" i="9"/>
  <c r="AA202" i="9"/>
  <c r="K202" i="9" s="1"/>
  <c r="C289" i="9"/>
  <c r="AA203" i="9"/>
  <c r="K203" i="9" s="1"/>
  <c r="AA201" i="9"/>
  <c r="K201" i="9" s="1"/>
  <c r="D56" i="9" l="1"/>
  <c r="C295" i="6" l="1"/>
  <c r="C294" i="6"/>
  <c r="C293" i="6"/>
  <c r="M288" i="6"/>
  <c r="L288" i="6"/>
  <c r="K288" i="6"/>
  <c r="J288" i="6"/>
  <c r="I288" i="6"/>
  <c r="H288" i="6"/>
  <c r="G288" i="6"/>
  <c r="F288" i="6"/>
  <c r="E288" i="6"/>
  <c r="D288" i="6"/>
  <c r="C287" i="6"/>
  <c r="C286" i="6"/>
  <c r="C285" i="6"/>
  <c r="C284" i="6"/>
  <c r="C288" i="6" s="1"/>
  <c r="M283" i="6"/>
  <c r="L283" i="6"/>
  <c r="K283" i="6"/>
  <c r="J283" i="6"/>
  <c r="I283" i="6"/>
  <c r="H283" i="6"/>
  <c r="G283" i="6"/>
  <c r="F283" i="6"/>
  <c r="E283" i="6"/>
  <c r="D283" i="6"/>
  <c r="C282" i="6"/>
  <c r="C281" i="6"/>
  <c r="C280" i="6"/>
  <c r="C279" i="6"/>
  <c r="C278" i="6"/>
  <c r="C277" i="6"/>
  <c r="C283" i="6" s="1"/>
  <c r="M276" i="6"/>
  <c r="L276" i="6"/>
  <c r="K276" i="6"/>
  <c r="J276" i="6"/>
  <c r="I276" i="6"/>
  <c r="H276" i="6"/>
  <c r="G276" i="6"/>
  <c r="F276" i="6"/>
  <c r="E276" i="6"/>
  <c r="D276" i="6"/>
  <c r="C275" i="6"/>
  <c r="C274" i="6"/>
  <c r="C273" i="6"/>
  <c r="C272" i="6"/>
  <c r="C271" i="6"/>
  <c r="C270" i="6"/>
  <c r="C269" i="6"/>
  <c r="C268" i="6"/>
  <c r="C276" i="6" s="1"/>
  <c r="M267" i="6"/>
  <c r="L267" i="6"/>
  <c r="K267" i="6"/>
  <c r="J267" i="6"/>
  <c r="I267" i="6"/>
  <c r="H267" i="6"/>
  <c r="G267" i="6"/>
  <c r="F267" i="6"/>
  <c r="E267" i="6"/>
  <c r="D267" i="6"/>
  <c r="C266" i="6"/>
  <c r="C265" i="6"/>
  <c r="C264" i="6"/>
  <c r="C267" i="6" s="1"/>
  <c r="M263" i="6"/>
  <c r="L263" i="6"/>
  <c r="K263" i="6"/>
  <c r="J263" i="6"/>
  <c r="I263" i="6"/>
  <c r="H263" i="6"/>
  <c r="G263" i="6"/>
  <c r="F263" i="6"/>
  <c r="E263" i="6"/>
  <c r="D263" i="6"/>
  <c r="C262" i="6"/>
  <c r="C263" i="6" s="1"/>
  <c r="C261" i="6"/>
  <c r="C260" i="6"/>
  <c r="M259" i="6"/>
  <c r="L259" i="6"/>
  <c r="K259" i="6"/>
  <c r="J259" i="6"/>
  <c r="I259" i="6"/>
  <c r="H259" i="6"/>
  <c r="G259" i="6"/>
  <c r="F259" i="6"/>
  <c r="E259" i="6"/>
  <c r="D259" i="6"/>
  <c r="C258" i="6"/>
  <c r="C257" i="6"/>
  <c r="C256" i="6"/>
  <c r="C259" i="6" s="1"/>
  <c r="M255" i="6"/>
  <c r="M289" i="6" s="1"/>
  <c r="L255" i="6"/>
  <c r="L289" i="6" s="1"/>
  <c r="K255" i="6"/>
  <c r="K289" i="6" s="1"/>
  <c r="J255" i="6"/>
  <c r="J289" i="6" s="1"/>
  <c r="I255" i="6"/>
  <c r="I289" i="6" s="1"/>
  <c r="H255" i="6"/>
  <c r="H289" i="6" s="1"/>
  <c r="G255" i="6"/>
  <c r="G289" i="6" s="1"/>
  <c r="F255" i="6"/>
  <c r="F289" i="6" s="1"/>
  <c r="E255" i="6"/>
  <c r="E289" i="6" s="1"/>
  <c r="D255" i="6"/>
  <c r="D289" i="6" s="1"/>
  <c r="C254" i="6"/>
  <c r="C253" i="6"/>
  <c r="C252" i="6"/>
  <c r="C251" i="6"/>
  <c r="C250" i="6"/>
  <c r="C255" i="6" s="1"/>
  <c r="C289" i="6" s="1"/>
  <c r="AB246" i="6"/>
  <c r="AA246" i="6"/>
  <c r="F246" i="6"/>
  <c r="AB245" i="6"/>
  <c r="AA245" i="6"/>
  <c r="F245" i="6"/>
  <c r="AB244" i="6"/>
  <c r="AA244" i="6"/>
  <c r="F244" i="6" s="1"/>
  <c r="D235" i="6"/>
  <c r="C235" i="6"/>
  <c r="D234" i="6"/>
  <c r="C234" i="6"/>
  <c r="D233" i="6"/>
  <c r="C233" i="6"/>
  <c r="D232" i="6"/>
  <c r="C232" i="6"/>
  <c r="E231" i="6"/>
  <c r="D231" i="6"/>
  <c r="C231" i="6"/>
  <c r="D230" i="6"/>
  <c r="C230" i="6"/>
  <c r="E229" i="6"/>
  <c r="E236" i="6" s="1"/>
  <c r="D229" i="6"/>
  <c r="D236" i="6" s="1"/>
  <c r="C229" i="6"/>
  <c r="D228" i="6"/>
  <c r="C228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Q213" i="6"/>
  <c r="P213" i="6"/>
  <c r="O213" i="6"/>
  <c r="N213" i="6"/>
  <c r="N225" i="6" s="1"/>
  <c r="M213" i="6"/>
  <c r="L213" i="6"/>
  <c r="K213" i="6"/>
  <c r="J213" i="6"/>
  <c r="J225" i="6" s="1"/>
  <c r="I213" i="6"/>
  <c r="H213" i="6"/>
  <c r="G213" i="6"/>
  <c r="F213" i="6"/>
  <c r="F225" i="6" s="1"/>
  <c r="E213" i="6"/>
  <c r="D213" i="6"/>
  <c r="C213" i="6"/>
  <c r="D208" i="6"/>
  <c r="C208" i="6"/>
  <c r="D207" i="6"/>
  <c r="C207" i="6"/>
  <c r="F203" i="6"/>
  <c r="E203" i="6"/>
  <c r="C203" i="6" s="1"/>
  <c r="AB203" i="6" s="1"/>
  <c r="F202" i="6"/>
  <c r="E202" i="6"/>
  <c r="C202" i="6" s="1"/>
  <c r="F201" i="6"/>
  <c r="E201" i="6"/>
  <c r="C201" i="6"/>
  <c r="AB201" i="6" s="1"/>
  <c r="F200" i="6"/>
  <c r="E200" i="6"/>
  <c r="V195" i="6"/>
  <c r="U195" i="6"/>
  <c r="U196" i="6" s="1"/>
  <c r="R195" i="6"/>
  <c r="Q195" i="6"/>
  <c r="P195" i="6"/>
  <c r="O195" i="6"/>
  <c r="N195" i="6"/>
  <c r="M195" i="6"/>
  <c r="L195" i="6"/>
  <c r="J195" i="6"/>
  <c r="I195" i="6"/>
  <c r="H195" i="6"/>
  <c r="G195" i="6"/>
  <c r="F195" i="6"/>
  <c r="E195" i="6"/>
  <c r="D195" i="6"/>
  <c r="C195" i="6"/>
  <c r="V194" i="6"/>
  <c r="T194" i="6"/>
  <c r="S194" i="6"/>
  <c r="R194" i="6"/>
  <c r="Q194" i="6"/>
  <c r="P194" i="6"/>
  <c r="O194" i="6"/>
  <c r="N194" i="6"/>
  <c r="M194" i="6"/>
  <c r="L194" i="6"/>
  <c r="J194" i="6"/>
  <c r="I194" i="6"/>
  <c r="H194" i="6"/>
  <c r="G194" i="6"/>
  <c r="F194" i="6"/>
  <c r="E194" i="6"/>
  <c r="D194" i="6"/>
  <c r="C194" i="6"/>
  <c r="V193" i="6"/>
  <c r="T193" i="6"/>
  <c r="S193" i="6"/>
  <c r="R193" i="6"/>
  <c r="Q193" i="6"/>
  <c r="P193" i="6"/>
  <c r="O193" i="6"/>
  <c r="N193" i="6"/>
  <c r="M193" i="6"/>
  <c r="L193" i="6"/>
  <c r="J193" i="6"/>
  <c r="I193" i="6"/>
  <c r="H193" i="6"/>
  <c r="G193" i="6"/>
  <c r="F193" i="6"/>
  <c r="E193" i="6"/>
  <c r="D193" i="6"/>
  <c r="C193" i="6"/>
  <c r="V192" i="6"/>
  <c r="T192" i="6"/>
  <c r="S192" i="6"/>
  <c r="R192" i="6"/>
  <c r="Q192" i="6"/>
  <c r="P192" i="6"/>
  <c r="O192" i="6"/>
  <c r="N192" i="6"/>
  <c r="M192" i="6"/>
  <c r="L192" i="6"/>
  <c r="J192" i="6"/>
  <c r="I192" i="6"/>
  <c r="H192" i="6"/>
  <c r="G192" i="6"/>
  <c r="F192" i="6"/>
  <c r="E192" i="6"/>
  <c r="D192" i="6"/>
  <c r="C192" i="6"/>
  <c r="V191" i="6"/>
  <c r="T191" i="6"/>
  <c r="S191" i="6"/>
  <c r="R191" i="6"/>
  <c r="Q191" i="6"/>
  <c r="P191" i="6"/>
  <c r="O191" i="6"/>
  <c r="N191" i="6"/>
  <c r="M191" i="6"/>
  <c r="L191" i="6"/>
  <c r="J191" i="6"/>
  <c r="I191" i="6"/>
  <c r="H191" i="6"/>
  <c r="G191" i="6"/>
  <c r="F191" i="6"/>
  <c r="E191" i="6"/>
  <c r="D191" i="6"/>
  <c r="C191" i="6"/>
  <c r="V190" i="6"/>
  <c r="V189" i="6" s="1"/>
  <c r="T190" i="6"/>
  <c r="T189" i="6" s="1"/>
  <c r="S190" i="6"/>
  <c r="R190" i="6"/>
  <c r="Q190" i="6"/>
  <c r="P190" i="6"/>
  <c r="O190" i="6"/>
  <c r="N190" i="6"/>
  <c r="M190" i="6"/>
  <c r="L190" i="6"/>
  <c r="L189" i="6" s="1"/>
  <c r="J190" i="6"/>
  <c r="I190" i="6"/>
  <c r="H190" i="6"/>
  <c r="H189" i="6" s="1"/>
  <c r="G190" i="6"/>
  <c r="F190" i="6"/>
  <c r="E190" i="6"/>
  <c r="D190" i="6"/>
  <c r="C190" i="6"/>
  <c r="Q189" i="6"/>
  <c r="M189" i="6"/>
  <c r="D189" i="6"/>
  <c r="C189" i="6"/>
  <c r="V188" i="6"/>
  <c r="T188" i="6"/>
  <c r="S188" i="6"/>
  <c r="R188" i="6"/>
  <c r="Q188" i="6"/>
  <c r="P188" i="6"/>
  <c r="O188" i="6"/>
  <c r="N188" i="6"/>
  <c r="M188" i="6"/>
  <c r="L188" i="6"/>
  <c r="J188" i="6"/>
  <c r="I188" i="6"/>
  <c r="H188" i="6"/>
  <c r="G188" i="6"/>
  <c r="F188" i="6"/>
  <c r="E188" i="6"/>
  <c r="D188" i="6"/>
  <c r="C188" i="6"/>
  <c r="V187" i="6"/>
  <c r="T187" i="6"/>
  <c r="S187" i="6"/>
  <c r="R187" i="6"/>
  <c r="Q187" i="6"/>
  <c r="P187" i="6"/>
  <c r="O187" i="6"/>
  <c r="N187" i="6"/>
  <c r="M187" i="6"/>
  <c r="L187" i="6"/>
  <c r="J187" i="6"/>
  <c r="I187" i="6"/>
  <c r="H187" i="6"/>
  <c r="G187" i="6"/>
  <c r="F187" i="6"/>
  <c r="E187" i="6"/>
  <c r="D187" i="6"/>
  <c r="C187" i="6"/>
  <c r="V186" i="6"/>
  <c r="T186" i="6"/>
  <c r="S186" i="6"/>
  <c r="R186" i="6"/>
  <c r="Q186" i="6"/>
  <c r="P186" i="6"/>
  <c r="O186" i="6"/>
  <c r="N186" i="6"/>
  <c r="M186" i="6"/>
  <c r="L186" i="6"/>
  <c r="J186" i="6"/>
  <c r="I186" i="6"/>
  <c r="H186" i="6"/>
  <c r="G186" i="6"/>
  <c r="F186" i="6"/>
  <c r="E186" i="6"/>
  <c r="D186" i="6"/>
  <c r="C186" i="6"/>
  <c r="V185" i="6"/>
  <c r="T185" i="6"/>
  <c r="S185" i="6"/>
  <c r="R185" i="6"/>
  <c r="Q185" i="6"/>
  <c r="P185" i="6"/>
  <c r="O185" i="6"/>
  <c r="N185" i="6"/>
  <c r="M185" i="6"/>
  <c r="L185" i="6"/>
  <c r="J185" i="6"/>
  <c r="I185" i="6"/>
  <c r="H185" i="6"/>
  <c r="G185" i="6"/>
  <c r="F185" i="6"/>
  <c r="E185" i="6"/>
  <c r="D185" i="6"/>
  <c r="C185" i="6"/>
  <c r="V184" i="6"/>
  <c r="T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V183" i="6"/>
  <c r="T183" i="6"/>
  <c r="S183" i="6"/>
  <c r="R183" i="6"/>
  <c r="Q183" i="6"/>
  <c r="P183" i="6"/>
  <c r="O183" i="6"/>
  <c r="N183" i="6"/>
  <c r="M183" i="6"/>
  <c r="L183" i="6"/>
  <c r="J183" i="6"/>
  <c r="I183" i="6"/>
  <c r="H183" i="6"/>
  <c r="G183" i="6"/>
  <c r="F183" i="6"/>
  <c r="E183" i="6"/>
  <c r="D183" i="6"/>
  <c r="C183" i="6"/>
  <c r="V182" i="6"/>
  <c r="T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V181" i="6"/>
  <c r="T181" i="6"/>
  <c r="S181" i="6"/>
  <c r="R181" i="6"/>
  <c r="Q181" i="6"/>
  <c r="P181" i="6"/>
  <c r="O181" i="6"/>
  <c r="N181" i="6"/>
  <c r="M181" i="6"/>
  <c r="L181" i="6"/>
  <c r="J181" i="6"/>
  <c r="I181" i="6"/>
  <c r="H181" i="6"/>
  <c r="G181" i="6"/>
  <c r="F181" i="6"/>
  <c r="E181" i="6"/>
  <c r="D181" i="6"/>
  <c r="C181" i="6"/>
  <c r="V180" i="6"/>
  <c r="T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V179" i="6"/>
  <c r="T179" i="6"/>
  <c r="S179" i="6"/>
  <c r="R179" i="6"/>
  <c r="Q179" i="6"/>
  <c r="P179" i="6"/>
  <c r="O179" i="6"/>
  <c r="N179" i="6"/>
  <c r="M179" i="6"/>
  <c r="L179" i="6"/>
  <c r="J179" i="6"/>
  <c r="I179" i="6"/>
  <c r="H179" i="6"/>
  <c r="G179" i="6"/>
  <c r="F179" i="6"/>
  <c r="E179" i="6"/>
  <c r="D179" i="6"/>
  <c r="C179" i="6"/>
  <c r="V178" i="6"/>
  <c r="T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E178" i="6"/>
  <c r="D178" i="6"/>
  <c r="C178" i="6"/>
  <c r="V177" i="6"/>
  <c r="T177" i="6"/>
  <c r="S177" i="6"/>
  <c r="R177" i="6"/>
  <c r="Q177" i="6"/>
  <c r="P177" i="6"/>
  <c r="O177" i="6"/>
  <c r="N177" i="6"/>
  <c r="M177" i="6"/>
  <c r="L177" i="6"/>
  <c r="J177" i="6"/>
  <c r="I177" i="6"/>
  <c r="H177" i="6"/>
  <c r="G177" i="6"/>
  <c r="F177" i="6"/>
  <c r="E177" i="6"/>
  <c r="D177" i="6"/>
  <c r="C177" i="6"/>
  <c r="V176" i="6"/>
  <c r="T176" i="6"/>
  <c r="S176" i="6"/>
  <c r="R176" i="6"/>
  <c r="Q176" i="6"/>
  <c r="P176" i="6"/>
  <c r="O176" i="6"/>
  <c r="N176" i="6"/>
  <c r="M176" i="6"/>
  <c r="L176" i="6"/>
  <c r="J176" i="6"/>
  <c r="I176" i="6"/>
  <c r="H176" i="6"/>
  <c r="G176" i="6"/>
  <c r="F176" i="6"/>
  <c r="E176" i="6"/>
  <c r="D176" i="6"/>
  <c r="C176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R160" i="6"/>
  <c r="R171" i="6" s="1"/>
  <c r="Q160" i="6"/>
  <c r="Q171" i="6" s="1"/>
  <c r="P160" i="6"/>
  <c r="P171" i="6" s="1"/>
  <c r="O160" i="6"/>
  <c r="O171" i="6" s="1"/>
  <c r="N160" i="6"/>
  <c r="N171" i="6" s="1"/>
  <c r="M160" i="6"/>
  <c r="M171" i="6" s="1"/>
  <c r="L160" i="6"/>
  <c r="L171" i="6" s="1"/>
  <c r="K160" i="6"/>
  <c r="K171" i="6" s="1"/>
  <c r="J160" i="6"/>
  <c r="J171" i="6" s="1"/>
  <c r="I160" i="6"/>
  <c r="I171" i="6" s="1"/>
  <c r="H160" i="6"/>
  <c r="H171" i="6" s="1"/>
  <c r="G160" i="6"/>
  <c r="G171" i="6" s="1"/>
  <c r="F160" i="6"/>
  <c r="F171" i="6" s="1"/>
  <c r="E160" i="6"/>
  <c r="E171" i="6" s="1"/>
  <c r="D160" i="6"/>
  <c r="D171" i="6" s="1"/>
  <c r="C160" i="6"/>
  <c r="C171" i="6" s="1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R150" i="6"/>
  <c r="R155" i="6" s="1"/>
  <c r="Q150" i="6"/>
  <c r="Q155" i="6" s="1"/>
  <c r="P150" i="6"/>
  <c r="P155" i="6" s="1"/>
  <c r="O150" i="6"/>
  <c r="O155" i="6" s="1"/>
  <c r="N150" i="6"/>
  <c r="N155" i="6" s="1"/>
  <c r="M150" i="6"/>
  <c r="M155" i="6" s="1"/>
  <c r="L150" i="6"/>
  <c r="L155" i="6" s="1"/>
  <c r="K150" i="6"/>
  <c r="K155" i="6" s="1"/>
  <c r="J150" i="6"/>
  <c r="J155" i="6" s="1"/>
  <c r="I150" i="6"/>
  <c r="I155" i="6" s="1"/>
  <c r="H150" i="6"/>
  <c r="H155" i="6" s="1"/>
  <c r="G150" i="6"/>
  <c r="G155" i="6" s="1"/>
  <c r="F150" i="6"/>
  <c r="F155" i="6" s="1"/>
  <c r="E150" i="6"/>
  <c r="E155" i="6" s="1"/>
  <c r="D150" i="6"/>
  <c r="D155" i="6" s="1"/>
  <c r="C150" i="6"/>
  <c r="C155" i="6" s="1"/>
  <c r="S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S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S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S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S139" i="6"/>
  <c r="Q139" i="6"/>
  <c r="P139" i="6"/>
  <c r="O139" i="6"/>
  <c r="O138" i="6" s="1"/>
  <c r="O134" i="6" s="1"/>
  <c r="N139" i="6"/>
  <c r="M139" i="6"/>
  <c r="L139" i="6"/>
  <c r="K139" i="6"/>
  <c r="K138" i="6" s="1"/>
  <c r="K134" i="6" s="1"/>
  <c r="J139" i="6"/>
  <c r="I139" i="6"/>
  <c r="H139" i="6"/>
  <c r="H138" i="6" s="1"/>
  <c r="G139" i="6"/>
  <c r="G138" i="6" s="1"/>
  <c r="G134" i="6" s="1"/>
  <c r="F139" i="6"/>
  <c r="E139" i="6"/>
  <c r="D139" i="6"/>
  <c r="D138" i="6" s="1"/>
  <c r="C139" i="6"/>
  <c r="C138" i="6" s="1"/>
  <c r="C134" i="6" s="1"/>
  <c r="S138" i="6"/>
  <c r="S134" i="6" s="1"/>
  <c r="R138" i="6"/>
  <c r="Q138" i="6"/>
  <c r="P138" i="6"/>
  <c r="N138" i="6"/>
  <c r="M138" i="6"/>
  <c r="L138" i="6"/>
  <c r="J138" i="6"/>
  <c r="J134" i="6" s="1"/>
  <c r="I138" i="6"/>
  <c r="F138" i="6"/>
  <c r="F134" i="6" s="1"/>
  <c r="E138" i="6"/>
  <c r="S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S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S135" i="6"/>
  <c r="Q135" i="6"/>
  <c r="P135" i="6"/>
  <c r="P134" i="6" s="1"/>
  <c r="O135" i="6"/>
  <c r="N135" i="6"/>
  <c r="M135" i="6"/>
  <c r="M134" i="6" s="1"/>
  <c r="L135" i="6"/>
  <c r="L134" i="6" s="1"/>
  <c r="K135" i="6"/>
  <c r="J135" i="6"/>
  <c r="I135" i="6"/>
  <c r="H135" i="6"/>
  <c r="G135" i="6"/>
  <c r="F135" i="6"/>
  <c r="E135" i="6"/>
  <c r="E134" i="6" s="1"/>
  <c r="D135" i="6"/>
  <c r="C135" i="6"/>
  <c r="R134" i="6"/>
  <c r="Q134" i="6"/>
  <c r="N134" i="6"/>
  <c r="I134" i="6"/>
  <c r="S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S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S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S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S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S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S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S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S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S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S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S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E116" i="6"/>
  <c r="D116" i="6"/>
  <c r="C116" i="6"/>
  <c r="C113" i="6"/>
  <c r="E112" i="6"/>
  <c r="D112" i="6"/>
  <c r="C112" i="6"/>
  <c r="E111" i="6"/>
  <c r="D111" i="6"/>
  <c r="D113" i="6" s="1"/>
  <c r="C111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102" i="6"/>
  <c r="E108" i="6" s="1"/>
  <c r="D102" i="6"/>
  <c r="D108" i="6" s="1"/>
  <c r="C102" i="6"/>
  <c r="D99" i="6"/>
  <c r="C99" i="6"/>
  <c r="E98" i="6"/>
  <c r="D98" i="6"/>
  <c r="C98" i="6"/>
  <c r="E97" i="6"/>
  <c r="E99" i="6" s="1"/>
  <c r="D97" i="6"/>
  <c r="C97" i="6"/>
  <c r="E93" i="6"/>
  <c r="D93" i="6"/>
  <c r="C93" i="6"/>
  <c r="E92" i="6"/>
  <c r="D92" i="6"/>
  <c r="C92" i="6"/>
  <c r="E91" i="6"/>
  <c r="D91" i="6"/>
  <c r="C91" i="6"/>
  <c r="E90" i="6"/>
  <c r="D90" i="6"/>
  <c r="C90" i="6"/>
  <c r="E89" i="6"/>
  <c r="D89" i="6"/>
  <c r="C89" i="6"/>
  <c r="E88" i="6"/>
  <c r="D88" i="6"/>
  <c r="C88" i="6"/>
  <c r="E87" i="6"/>
  <c r="D87" i="6"/>
  <c r="D94" i="6" s="1"/>
  <c r="C87" i="6"/>
  <c r="C94" i="6" s="1"/>
  <c r="E83" i="6"/>
  <c r="D83" i="6"/>
  <c r="C83" i="6"/>
  <c r="E82" i="6"/>
  <c r="D82" i="6"/>
  <c r="C82" i="6"/>
  <c r="E81" i="6"/>
  <c r="D81" i="6"/>
  <c r="C81" i="6"/>
  <c r="E80" i="6"/>
  <c r="D80" i="6"/>
  <c r="C80" i="6"/>
  <c r="E79" i="6"/>
  <c r="D79" i="6"/>
  <c r="C79" i="6"/>
  <c r="E75" i="6"/>
  <c r="D75" i="6"/>
  <c r="C75" i="6"/>
  <c r="E74" i="6"/>
  <c r="D74" i="6"/>
  <c r="C74" i="6"/>
  <c r="E73" i="6"/>
  <c r="D73" i="6"/>
  <c r="C73" i="6"/>
  <c r="E72" i="6"/>
  <c r="D72" i="6"/>
  <c r="C72" i="6"/>
  <c r="E71" i="6"/>
  <c r="D71" i="6"/>
  <c r="C71" i="6"/>
  <c r="E70" i="6"/>
  <c r="D70" i="6"/>
  <c r="C70" i="6"/>
  <c r="E69" i="6"/>
  <c r="D69" i="6"/>
  <c r="C69" i="6"/>
  <c r="E68" i="6"/>
  <c r="D68" i="6"/>
  <c r="C68" i="6"/>
  <c r="E67" i="6"/>
  <c r="D67" i="6"/>
  <c r="C67" i="6"/>
  <c r="E66" i="6"/>
  <c r="D66" i="6"/>
  <c r="C66" i="6"/>
  <c r="E65" i="6"/>
  <c r="D65" i="6"/>
  <c r="C65" i="6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C55" i="6"/>
  <c r="C54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C47" i="6" s="1"/>
  <c r="C46" i="6"/>
  <c r="C45" i="6" s="1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C37" i="6"/>
  <c r="C36" i="6" s="1"/>
  <c r="E35" i="6"/>
  <c r="D35" i="6"/>
  <c r="C35" i="6"/>
  <c r="E34" i="6"/>
  <c r="D34" i="6"/>
  <c r="D33" i="6" s="1"/>
  <c r="C34" i="6"/>
  <c r="C33" i="6" s="1"/>
  <c r="C32" i="6"/>
  <c r="C31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D18" i="6" s="1"/>
  <c r="C19" i="6"/>
  <c r="C18" i="6" s="1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A5" i="6"/>
  <c r="A4" i="6"/>
  <c r="A3" i="6"/>
  <c r="A2" i="6"/>
  <c r="H134" i="6" l="1"/>
  <c r="D84" i="6"/>
  <c r="D196" i="6"/>
  <c r="G225" i="6"/>
  <c r="O225" i="6"/>
  <c r="D10" i="6"/>
  <c r="C10" i="6"/>
  <c r="E33" i="6"/>
  <c r="D38" i="6"/>
  <c r="E47" i="6"/>
  <c r="D76" i="6"/>
  <c r="E94" i="6"/>
  <c r="C108" i="6"/>
  <c r="E189" i="6"/>
  <c r="I189" i="6"/>
  <c r="N189" i="6"/>
  <c r="R189" i="6"/>
  <c r="G189" i="6"/>
  <c r="P189" i="6"/>
  <c r="P196" i="6" s="1"/>
  <c r="D225" i="6"/>
  <c r="H225" i="6"/>
  <c r="L225" i="6"/>
  <c r="P225" i="6"/>
  <c r="D134" i="6"/>
  <c r="C76" i="6"/>
  <c r="C84" i="6"/>
  <c r="E113" i="6"/>
  <c r="C225" i="6"/>
  <c r="K225" i="6"/>
  <c r="C53" i="6"/>
  <c r="E76" i="6"/>
  <c r="F189" i="6"/>
  <c r="F196" i="6" s="1"/>
  <c r="J189" i="6"/>
  <c r="O189" i="6"/>
  <c r="S189" i="6"/>
  <c r="C200" i="6"/>
  <c r="AA200" i="6" s="1"/>
  <c r="K200" i="6" s="1"/>
  <c r="E225" i="6"/>
  <c r="I225" i="6"/>
  <c r="M225" i="6"/>
  <c r="Q225" i="6"/>
  <c r="C236" i="6"/>
  <c r="H196" i="6"/>
  <c r="E196" i="6"/>
  <c r="I196" i="6"/>
  <c r="M196" i="6"/>
  <c r="Q196" i="6"/>
  <c r="AB202" i="6"/>
  <c r="AA202" i="6"/>
  <c r="K202" i="6" s="1"/>
  <c r="C196" i="6"/>
  <c r="G196" i="6"/>
  <c r="O196" i="6"/>
  <c r="S196" i="6"/>
  <c r="L196" i="6"/>
  <c r="T196" i="6"/>
  <c r="AB200" i="6"/>
  <c r="E10" i="6"/>
  <c r="E84" i="6"/>
  <c r="K196" i="6"/>
  <c r="V196" i="6"/>
  <c r="J196" i="6"/>
  <c r="N196" i="6"/>
  <c r="R196" i="6"/>
  <c r="E18" i="6"/>
  <c r="C38" i="6"/>
  <c r="C56" i="6" s="1"/>
  <c r="D47" i="6"/>
  <c r="D56" i="6" s="1"/>
  <c r="AA201" i="6"/>
  <c r="K201" i="6" s="1"/>
  <c r="AA203" i="6"/>
  <c r="K203" i="6" s="1"/>
  <c r="E56" i="6" l="1"/>
  <c r="C295" i="5" l="1"/>
  <c r="C294" i="5"/>
  <c r="C293" i="5"/>
  <c r="K289" i="5"/>
  <c r="M288" i="5"/>
  <c r="L288" i="5"/>
  <c r="K288" i="5"/>
  <c r="J288" i="5"/>
  <c r="I288" i="5"/>
  <c r="H288" i="5"/>
  <c r="G288" i="5"/>
  <c r="F288" i="5"/>
  <c r="E288" i="5"/>
  <c r="D288" i="5"/>
  <c r="C287" i="5"/>
  <c r="C286" i="5"/>
  <c r="C285" i="5"/>
  <c r="C284" i="5"/>
  <c r="C288" i="5" s="1"/>
  <c r="M283" i="5"/>
  <c r="L283" i="5"/>
  <c r="K283" i="5"/>
  <c r="J283" i="5"/>
  <c r="I283" i="5"/>
  <c r="H283" i="5"/>
  <c r="G283" i="5"/>
  <c r="F283" i="5"/>
  <c r="E283" i="5"/>
  <c r="D283" i="5"/>
  <c r="C282" i="5"/>
  <c r="C281" i="5"/>
  <c r="C280" i="5"/>
  <c r="C279" i="5"/>
  <c r="C278" i="5"/>
  <c r="C277" i="5"/>
  <c r="C283" i="5" s="1"/>
  <c r="M276" i="5"/>
  <c r="L276" i="5"/>
  <c r="K276" i="5"/>
  <c r="J276" i="5"/>
  <c r="I276" i="5"/>
  <c r="H276" i="5"/>
  <c r="G276" i="5"/>
  <c r="F276" i="5"/>
  <c r="E276" i="5"/>
  <c r="D276" i="5"/>
  <c r="C275" i="5"/>
  <c r="C274" i="5"/>
  <c r="C273" i="5"/>
  <c r="C272" i="5"/>
  <c r="C271" i="5"/>
  <c r="C270" i="5"/>
  <c r="C269" i="5"/>
  <c r="C268" i="5"/>
  <c r="C276" i="5" s="1"/>
  <c r="M267" i="5"/>
  <c r="L267" i="5"/>
  <c r="K267" i="5"/>
  <c r="J267" i="5"/>
  <c r="I267" i="5"/>
  <c r="H267" i="5"/>
  <c r="G267" i="5"/>
  <c r="F267" i="5"/>
  <c r="E267" i="5"/>
  <c r="D267" i="5"/>
  <c r="C266" i="5"/>
  <c r="C265" i="5"/>
  <c r="C264" i="5"/>
  <c r="C267" i="5" s="1"/>
  <c r="M263" i="5"/>
  <c r="L263" i="5"/>
  <c r="K263" i="5"/>
  <c r="J263" i="5"/>
  <c r="I263" i="5"/>
  <c r="H263" i="5"/>
  <c r="G263" i="5"/>
  <c r="F263" i="5"/>
  <c r="E263" i="5"/>
  <c r="D263" i="5"/>
  <c r="C262" i="5"/>
  <c r="C263" i="5" s="1"/>
  <c r="C261" i="5"/>
  <c r="C260" i="5"/>
  <c r="M259" i="5"/>
  <c r="L259" i="5"/>
  <c r="K259" i="5"/>
  <c r="J259" i="5"/>
  <c r="I259" i="5"/>
  <c r="H259" i="5"/>
  <c r="G259" i="5"/>
  <c r="F259" i="5"/>
  <c r="E259" i="5"/>
  <c r="D259" i="5"/>
  <c r="C258" i="5"/>
  <c r="C257" i="5"/>
  <c r="C256" i="5"/>
  <c r="C259" i="5" s="1"/>
  <c r="M255" i="5"/>
  <c r="M289" i="5" s="1"/>
  <c r="L255" i="5"/>
  <c r="L289" i="5" s="1"/>
  <c r="K255" i="5"/>
  <c r="J255" i="5"/>
  <c r="J289" i="5" s="1"/>
  <c r="I255" i="5"/>
  <c r="I289" i="5" s="1"/>
  <c r="H255" i="5"/>
  <c r="H289" i="5" s="1"/>
  <c r="G255" i="5"/>
  <c r="G289" i="5" s="1"/>
  <c r="F255" i="5"/>
  <c r="F289" i="5" s="1"/>
  <c r="E255" i="5"/>
  <c r="E289" i="5" s="1"/>
  <c r="D255" i="5"/>
  <c r="D289" i="5" s="1"/>
  <c r="C254" i="5"/>
  <c r="C253" i="5"/>
  <c r="C252" i="5"/>
  <c r="C251" i="5"/>
  <c r="C250" i="5"/>
  <c r="C255" i="5" s="1"/>
  <c r="AB246" i="5"/>
  <c r="AA246" i="5"/>
  <c r="F246" i="5"/>
  <c r="AB245" i="5"/>
  <c r="AA245" i="5"/>
  <c r="F245" i="5"/>
  <c r="AB244" i="5"/>
  <c r="AA244" i="5"/>
  <c r="F244" i="5" s="1"/>
  <c r="D235" i="5"/>
  <c r="C235" i="5"/>
  <c r="D234" i="5"/>
  <c r="C234" i="5"/>
  <c r="D233" i="5"/>
  <c r="C233" i="5"/>
  <c r="D232" i="5"/>
  <c r="C232" i="5"/>
  <c r="E231" i="5"/>
  <c r="D231" i="5"/>
  <c r="C231" i="5"/>
  <c r="D230" i="5"/>
  <c r="C230" i="5"/>
  <c r="E229" i="5"/>
  <c r="E236" i="5" s="1"/>
  <c r="D229" i="5"/>
  <c r="C229" i="5"/>
  <c r="D228" i="5"/>
  <c r="C228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Q213" i="5"/>
  <c r="P213" i="5"/>
  <c r="P225" i="5" s="1"/>
  <c r="O213" i="5"/>
  <c r="N213" i="5"/>
  <c r="M213" i="5"/>
  <c r="L213" i="5"/>
  <c r="L225" i="5" s="1"/>
  <c r="K213" i="5"/>
  <c r="J213" i="5"/>
  <c r="I213" i="5"/>
  <c r="H213" i="5"/>
  <c r="H225" i="5" s="1"/>
  <c r="G213" i="5"/>
  <c r="F213" i="5"/>
  <c r="E213" i="5"/>
  <c r="D213" i="5"/>
  <c r="D225" i="5" s="1"/>
  <c r="C213" i="5"/>
  <c r="D208" i="5"/>
  <c r="C208" i="5"/>
  <c r="D207" i="5"/>
  <c r="C207" i="5"/>
  <c r="F203" i="5"/>
  <c r="E203" i="5"/>
  <c r="C203" i="5"/>
  <c r="AB203" i="5" s="1"/>
  <c r="F202" i="5"/>
  <c r="E202" i="5"/>
  <c r="C202" i="5" s="1"/>
  <c r="AA202" i="5" s="1"/>
  <c r="K202" i="5" s="1"/>
  <c r="F201" i="5"/>
  <c r="E201" i="5"/>
  <c r="C201" i="5" s="1"/>
  <c r="AB201" i="5" s="1"/>
  <c r="F200" i="5"/>
  <c r="E200" i="5"/>
  <c r="C200" i="5" s="1"/>
  <c r="AA200" i="5" s="1"/>
  <c r="K200" i="5" s="1"/>
  <c r="V195" i="5"/>
  <c r="U195" i="5"/>
  <c r="U196" i="5" s="1"/>
  <c r="R195" i="5"/>
  <c r="Q195" i="5"/>
  <c r="P195" i="5"/>
  <c r="O195" i="5"/>
  <c r="N195" i="5"/>
  <c r="M195" i="5"/>
  <c r="L195" i="5"/>
  <c r="J195" i="5"/>
  <c r="I195" i="5"/>
  <c r="H195" i="5"/>
  <c r="G195" i="5"/>
  <c r="F195" i="5"/>
  <c r="E195" i="5"/>
  <c r="D195" i="5"/>
  <c r="C195" i="5"/>
  <c r="V194" i="5"/>
  <c r="T194" i="5"/>
  <c r="S194" i="5"/>
  <c r="R194" i="5"/>
  <c r="Q194" i="5"/>
  <c r="P194" i="5"/>
  <c r="O194" i="5"/>
  <c r="N194" i="5"/>
  <c r="M194" i="5"/>
  <c r="L194" i="5"/>
  <c r="J194" i="5"/>
  <c r="I194" i="5"/>
  <c r="H194" i="5"/>
  <c r="G194" i="5"/>
  <c r="F194" i="5"/>
  <c r="E194" i="5"/>
  <c r="D194" i="5"/>
  <c r="C194" i="5"/>
  <c r="V193" i="5"/>
  <c r="T193" i="5"/>
  <c r="T196" i="5" s="1"/>
  <c r="S193" i="5"/>
  <c r="R193" i="5"/>
  <c r="Q193" i="5"/>
  <c r="P193" i="5"/>
  <c r="O193" i="5"/>
  <c r="N193" i="5"/>
  <c r="M193" i="5"/>
  <c r="L193" i="5"/>
  <c r="J193" i="5"/>
  <c r="I193" i="5"/>
  <c r="H193" i="5"/>
  <c r="G193" i="5"/>
  <c r="F193" i="5"/>
  <c r="E193" i="5"/>
  <c r="D193" i="5"/>
  <c r="C193" i="5"/>
  <c r="V192" i="5"/>
  <c r="T192" i="5"/>
  <c r="S192" i="5"/>
  <c r="R192" i="5"/>
  <c r="Q192" i="5"/>
  <c r="P192" i="5"/>
  <c r="O192" i="5"/>
  <c r="N192" i="5"/>
  <c r="M192" i="5"/>
  <c r="L192" i="5"/>
  <c r="J192" i="5"/>
  <c r="I192" i="5"/>
  <c r="H192" i="5"/>
  <c r="G192" i="5"/>
  <c r="F192" i="5"/>
  <c r="E192" i="5"/>
  <c r="D192" i="5"/>
  <c r="C192" i="5"/>
  <c r="V191" i="5"/>
  <c r="T191" i="5"/>
  <c r="S191" i="5"/>
  <c r="R191" i="5"/>
  <c r="Q191" i="5"/>
  <c r="P191" i="5"/>
  <c r="P189" i="5" s="1"/>
  <c r="P196" i="5" s="1"/>
  <c r="O191" i="5"/>
  <c r="N191" i="5"/>
  <c r="M191" i="5"/>
  <c r="L191" i="5"/>
  <c r="J191" i="5"/>
  <c r="I191" i="5"/>
  <c r="H191" i="5"/>
  <c r="G191" i="5"/>
  <c r="G189" i="5" s="1"/>
  <c r="F191" i="5"/>
  <c r="E191" i="5"/>
  <c r="D191" i="5"/>
  <c r="C191" i="5"/>
  <c r="V190" i="5"/>
  <c r="V189" i="5" s="1"/>
  <c r="T190" i="5"/>
  <c r="S190" i="5"/>
  <c r="R190" i="5"/>
  <c r="R189" i="5" s="1"/>
  <c r="Q190" i="5"/>
  <c r="P190" i="5"/>
  <c r="O190" i="5"/>
  <c r="N190" i="5"/>
  <c r="N189" i="5" s="1"/>
  <c r="M190" i="5"/>
  <c r="M189" i="5" s="1"/>
  <c r="L190" i="5"/>
  <c r="J190" i="5"/>
  <c r="I190" i="5"/>
  <c r="I189" i="5" s="1"/>
  <c r="H190" i="5"/>
  <c r="G190" i="5"/>
  <c r="F190" i="5"/>
  <c r="E190" i="5"/>
  <c r="E189" i="5" s="1"/>
  <c r="D190" i="5"/>
  <c r="D189" i="5" s="1"/>
  <c r="C190" i="5"/>
  <c r="T189" i="5"/>
  <c r="Q189" i="5"/>
  <c r="L189" i="5"/>
  <c r="H189" i="5"/>
  <c r="C189" i="5"/>
  <c r="V188" i="5"/>
  <c r="T188" i="5"/>
  <c r="S188" i="5"/>
  <c r="R188" i="5"/>
  <c r="Q188" i="5"/>
  <c r="P188" i="5"/>
  <c r="O188" i="5"/>
  <c r="N188" i="5"/>
  <c r="M188" i="5"/>
  <c r="L188" i="5"/>
  <c r="J188" i="5"/>
  <c r="I188" i="5"/>
  <c r="H188" i="5"/>
  <c r="G188" i="5"/>
  <c r="F188" i="5"/>
  <c r="E188" i="5"/>
  <c r="D188" i="5"/>
  <c r="C188" i="5"/>
  <c r="V187" i="5"/>
  <c r="T187" i="5"/>
  <c r="S187" i="5"/>
  <c r="R187" i="5"/>
  <c r="Q187" i="5"/>
  <c r="P187" i="5"/>
  <c r="O187" i="5"/>
  <c r="N187" i="5"/>
  <c r="M187" i="5"/>
  <c r="L187" i="5"/>
  <c r="J187" i="5"/>
  <c r="I187" i="5"/>
  <c r="H187" i="5"/>
  <c r="G187" i="5"/>
  <c r="F187" i="5"/>
  <c r="E187" i="5"/>
  <c r="D187" i="5"/>
  <c r="C187" i="5"/>
  <c r="V186" i="5"/>
  <c r="T186" i="5"/>
  <c r="S186" i="5"/>
  <c r="R186" i="5"/>
  <c r="Q186" i="5"/>
  <c r="P186" i="5"/>
  <c r="O186" i="5"/>
  <c r="N186" i="5"/>
  <c r="M186" i="5"/>
  <c r="L186" i="5"/>
  <c r="J186" i="5"/>
  <c r="I186" i="5"/>
  <c r="H186" i="5"/>
  <c r="G186" i="5"/>
  <c r="F186" i="5"/>
  <c r="E186" i="5"/>
  <c r="D186" i="5"/>
  <c r="C186" i="5"/>
  <c r="V185" i="5"/>
  <c r="T185" i="5"/>
  <c r="S185" i="5"/>
  <c r="R185" i="5"/>
  <c r="Q185" i="5"/>
  <c r="P185" i="5"/>
  <c r="O185" i="5"/>
  <c r="N185" i="5"/>
  <c r="M185" i="5"/>
  <c r="L185" i="5"/>
  <c r="J185" i="5"/>
  <c r="I185" i="5"/>
  <c r="H185" i="5"/>
  <c r="G185" i="5"/>
  <c r="F185" i="5"/>
  <c r="E185" i="5"/>
  <c r="D185" i="5"/>
  <c r="C185" i="5"/>
  <c r="V184" i="5"/>
  <c r="T184" i="5"/>
  <c r="S184" i="5"/>
  <c r="R184" i="5"/>
  <c r="Q184" i="5"/>
  <c r="P184" i="5"/>
  <c r="O184" i="5"/>
  <c r="N184" i="5"/>
  <c r="M184" i="5"/>
  <c r="L184" i="5"/>
  <c r="J184" i="5"/>
  <c r="I184" i="5"/>
  <c r="H184" i="5"/>
  <c r="G184" i="5"/>
  <c r="F184" i="5"/>
  <c r="E184" i="5"/>
  <c r="D184" i="5"/>
  <c r="C184" i="5"/>
  <c r="V183" i="5"/>
  <c r="T183" i="5"/>
  <c r="S183" i="5"/>
  <c r="R183" i="5"/>
  <c r="Q183" i="5"/>
  <c r="P183" i="5"/>
  <c r="O183" i="5"/>
  <c r="N183" i="5"/>
  <c r="M183" i="5"/>
  <c r="L183" i="5"/>
  <c r="J183" i="5"/>
  <c r="I183" i="5"/>
  <c r="H183" i="5"/>
  <c r="G183" i="5"/>
  <c r="F183" i="5"/>
  <c r="E183" i="5"/>
  <c r="D183" i="5"/>
  <c r="C183" i="5"/>
  <c r="V182" i="5"/>
  <c r="T182" i="5"/>
  <c r="S182" i="5"/>
  <c r="R182" i="5"/>
  <c r="Q182" i="5"/>
  <c r="P182" i="5"/>
  <c r="O182" i="5"/>
  <c r="N182" i="5"/>
  <c r="M182" i="5"/>
  <c r="L182" i="5"/>
  <c r="J182" i="5"/>
  <c r="I182" i="5"/>
  <c r="H182" i="5"/>
  <c r="G182" i="5"/>
  <c r="F182" i="5"/>
  <c r="E182" i="5"/>
  <c r="D182" i="5"/>
  <c r="C182" i="5"/>
  <c r="V181" i="5"/>
  <c r="T181" i="5"/>
  <c r="S181" i="5"/>
  <c r="R181" i="5"/>
  <c r="Q181" i="5"/>
  <c r="P181" i="5"/>
  <c r="O181" i="5"/>
  <c r="N181" i="5"/>
  <c r="M181" i="5"/>
  <c r="L181" i="5"/>
  <c r="J181" i="5"/>
  <c r="I181" i="5"/>
  <c r="H181" i="5"/>
  <c r="G181" i="5"/>
  <c r="F181" i="5"/>
  <c r="E181" i="5"/>
  <c r="D181" i="5"/>
  <c r="C181" i="5"/>
  <c r="V180" i="5"/>
  <c r="T180" i="5"/>
  <c r="S180" i="5"/>
  <c r="R180" i="5"/>
  <c r="Q180" i="5"/>
  <c r="P180" i="5"/>
  <c r="O180" i="5"/>
  <c r="N180" i="5"/>
  <c r="M180" i="5"/>
  <c r="L180" i="5"/>
  <c r="J180" i="5"/>
  <c r="I180" i="5"/>
  <c r="H180" i="5"/>
  <c r="G180" i="5"/>
  <c r="F180" i="5"/>
  <c r="E180" i="5"/>
  <c r="D180" i="5"/>
  <c r="C180" i="5"/>
  <c r="V179" i="5"/>
  <c r="T179" i="5"/>
  <c r="S179" i="5"/>
  <c r="R179" i="5"/>
  <c r="Q179" i="5"/>
  <c r="P179" i="5"/>
  <c r="O179" i="5"/>
  <c r="N179" i="5"/>
  <c r="M179" i="5"/>
  <c r="L179" i="5"/>
  <c r="J179" i="5"/>
  <c r="I179" i="5"/>
  <c r="H179" i="5"/>
  <c r="G179" i="5"/>
  <c r="F179" i="5"/>
  <c r="E179" i="5"/>
  <c r="D179" i="5"/>
  <c r="C179" i="5"/>
  <c r="V178" i="5"/>
  <c r="T178" i="5"/>
  <c r="S178" i="5"/>
  <c r="R178" i="5"/>
  <c r="Q178" i="5"/>
  <c r="P178" i="5"/>
  <c r="O178" i="5"/>
  <c r="N178" i="5"/>
  <c r="M178" i="5"/>
  <c r="L178" i="5"/>
  <c r="J178" i="5"/>
  <c r="I178" i="5"/>
  <c r="H178" i="5"/>
  <c r="G178" i="5"/>
  <c r="F178" i="5"/>
  <c r="E178" i="5"/>
  <c r="D178" i="5"/>
  <c r="C178" i="5"/>
  <c r="V177" i="5"/>
  <c r="T177" i="5"/>
  <c r="S177" i="5"/>
  <c r="R177" i="5"/>
  <c r="Q177" i="5"/>
  <c r="P177" i="5"/>
  <c r="O177" i="5"/>
  <c r="N177" i="5"/>
  <c r="M177" i="5"/>
  <c r="L177" i="5"/>
  <c r="J177" i="5"/>
  <c r="I177" i="5"/>
  <c r="H177" i="5"/>
  <c r="G177" i="5"/>
  <c r="F177" i="5"/>
  <c r="E177" i="5"/>
  <c r="D177" i="5"/>
  <c r="C177" i="5"/>
  <c r="V176" i="5"/>
  <c r="T176" i="5"/>
  <c r="S176" i="5"/>
  <c r="R176" i="5"/>
  <c r="Q176" i="5"/>
  <c r="P176" i="5"/>
  <c r="O176" i="5"/>
  <c r="N176" i="5"/>
  <c r="M176" i="5"/>
  <c r="L176" i="5"/>
  <c r="K196" i="5"/>
  <c r="J176" i="5"/>
  <c r="I176" i="5"/>
  <c r="H176" i="5"/>
  <c r="G176" i="5"/>
  <c r="F176" i="5"/>
  <c r="E176" i="5"/>
  <c r="D176" i="5"/>
  <c r="C176" i="5"/>
  <c r="E171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R160" i="5"/>
  <c r="R171" i="5" s="1"/>
  <c r="Q160" i="5"/>
  <c r="Q171" i="5" s="1"/>
  <c r="P160" i="5"/>
  <c r="P171" i="5" s="1"/>
  <c r="O160" i="5"/>
  <c r="O171" i="5" s="1"/>
  <c r="N160" i="5"/>
  <c r="N171" i="5" s="1"/>
  <c r="M160" i="5"/>
  <c r="M171" i="5" s="1"/>
  <c r="L160" i="5"/>
  <c r="L171" i="5" s="1"/>
  <c r="K160" i="5"/>
  <c r="K171" i="5" s="1"/>
  <c r="J160" i="5"/>
  <c r="J171" i="5" s="1"/>
  <c r="I160" i="5"/>
  <c r="I171" i="5" s="1"/>
  <c r="H160" i="5"/>
  <c r="H171" i="5" s="1"/>
  <c r="G160" i="5"/>
  <c r="G171" i="5" s="1"/>
  <c r="F160" i="5"/>
  <c r="F171" i="5" s="1"/>
  <c r="E160" i="5"/>
  <c r="D160" i="5"/>
  <c r="D171" i="5" s="1"/>
  <c r="C160" i="5"/>
  <c r="C171" i="5" s="1"/>
  <c r="E155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R150" i="5"/>
  <c r="R155" i="5" s="1"/>
  <c r="Q150" i="5"/>
  <c r="Q155" i="5" s="1"/>
  <c r="P150" i="5"/>
  <c r="P155" i="5" s="1"/>
  <c r="O150" i="5"/>
  <c r="O155" i="5" s="1"/>
  <c r="N150" i="5"/>
  <c r="N155" i="5" s="1"/>
  <c r="M150" i="5"/>
  <c r="M155" i="5" s="1"/>
  <c r="L150" i="5"/>
  <c r="L155" i="5" s="1"/>
  <c r="K150" i="5"/>
  <c r="K155" i="5" s="1"/>
  <c r="J150" i="5"/>
  <c r="J155" i="5" s="1"/>
  <c r="I150" i="5"/>
  <c r="I155" i="5" s="1"/>
  <c r="H150" i="5"/>
  <c r="H155" i="5" s="1"/>
  <c r="G150" i="5"/>
  <c r="G155" i="5" s="1"/>
  <c r="F150" i="5"/>
  <c r="F155" i="5" s="1"/>
  <c r="E150" i="5"/>
  <c r="D150" i="5"/>
  <c r="D155" i="5" s="1"/>
  <c r="C150" i="5"/>
  <c r="C155" i="5" s="1"/>
  <c r="S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S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S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S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S139" i="5"/>
  <c r="Q139" i="5"/>
  <c r="Q138" i="5" s="1"/>
  <c r="Q134" i="5" s="1"/>
  <c r="P139" i="5"/>
  <c r="O139" i="5"/>
  <c r="O138" i="5" s="1"/>
  <c r="N139" i="5"/>
  <c r="M139" i="5"/>
  <c r="L139" i="5"/>
  <c r="K139" i="5"/>
  <c r="K138" i="5" s="1"/>
  <c r="J139" i="5"/>
  <c r="J138" i="5" s="1"/>
  <c r="I139" i="5"/>
  <c r="I138" i="5" s="1"/>
  <c r="I134" i="5" s="1"/>
  <c r="H139" i="5"/>
  <c r="G139" i="5"/>
  <c r="G138" i="5" s="1"/>
  <c r="F139" i="5"/>
  <c r="F138" i="5" s="1"/>
  <c r="E139" i="5"/>
  <c r="E138" i="5" s="1"/>
  <c r="E134" i="5" s="1"/>
  <c r="D139" i="5"/>
  <c r="C139" i="5"/>
  <c r="C138" i="5" s="1"/>
  <c r="S138" i="5"/>
  <c r="R138" i="5"/>
  <c r="P138" i="5"/>
  <c r="N138" i="5"/>
  <c r="M138" i="5"/>
  <c r="L138" i="5"/>
  <c r="H138" i="5"/>
  <c r="D138" i="5"/>
  <c r="S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S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S135" i="5"/>
  <c r="Q135" i="5"/>
  <c r="P135" i="5"/>
  <c r="P134" i="5" s="1"/>
  <c r="O135" i="5"/>
  <c r="N135" i="5"/>
  <c r="N134" i="5" s="1"/>
  <c r="M135" i="5"/>
  <c r="L135" i="5"/>
  <c r="L134" i="5" s="1"/>
  <c r="K135" i="5"/>
  <c r="J135" i="5"/>
  <c r="J134" i="5" s="1"/>
  <c r="I135" i="5"/>
  <c r="H135" i="5"/>
  <c r="G135" i="5"/>
  <c r="F135" i="5"/>
  <c r="F134" i="5" s="1"/>
  <c r="E135" i="5"/>
  <c r="D135" i="5"/>
  <c r="C135" i="5"/>
  <c r="S134" i="5"/>
  <c r="R134" i="5"/>
  <c r="M134" i="5"/>
  <c r="S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S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S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S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S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S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S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S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S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S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S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S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S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E116" i="5"/>
  <c r="D116" i="5"/>
  <c r="C116" i="5"/>
  <c r="D113" i="5"/>
  <c r="E112" i="5"/>
  <c r="D112" i="5"/>
  <c r="C112" i="5"/>
  <c r="E111" i="5"/>
  <c r="D111" i="5"/>
  <c r="C111" i="5"/>
  <c r="C113" i="5" s="1"/>
  <c r="C107" i="5"/>
  <c r="E106" i="5"/>
  <c r="D106" i="5"/>
  <c r="C106" i="5"/>
  <c r="E105" i="5"/>
  <c r="D105" i="5"/>
  <c r="C105" i="5"/>
  <c r="E104" i="5"/>
  <c r="D104" i="5"/>
  <c r="C104" i="5"/>
  <c r="E103" i="5"/>
  <c r="D103" i="5"/>
  <c r="D108" i="5" s="1"/>
  <c r="C103" i="5"/>
  <c r="E102" i="5"/>
  <c r="D102" i="5"/>
  <c r="C102" i="5"/>
  <c r="C108" i="5" s="1"/>
  <c r="E98" i="5"/>
  <c r="D98" i="5"/>
  <c r="C98" i="5"/>
  <c r="E97" i="5"/>
  <c r="D97" i="5"/>
  <c r="D99" i="5" s="1"/>
  <c r="C97" i="5"/>
  <c r="C99" i="5" s="1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3" i="5"/>
  <c r="D83" i="5"/>
  <c r="C83" i="5"/>
  <c r="E82" i="5"/>
  <c r="D82" i="5"/>
  <c r="C82" i="5"/>
  <c r="E81" i="5"/>
  <c r="D81" i="5"/>
  <c r="C81" i="5"/>
  <c r="E80" i="5"/>
  <c r="D80" i="5"/>
  <c r="D84" i="5" s="1"/>
  <c r="C80" i="5"/>
  <c r="E79" i="5"/>
  <c r="D79" i="5"/>
  <c r="C79" i="5"/>
  <c r="C84" i="5" s="1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C76" i="5" s="1"/>
  <c r="C55" i="5"/>
  <c r="C54" i="5"/>
  <c r="C53" i="5" s="1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C46" i="5"/>
  <c r="C45" i="5" s="1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E38" i="5" s="1"/>
  <c r="D39" i="5"/>
  <c r="C39" i="5"/>
  <c r="C37" i="5"/>
  <c r="C36" i="5"/>
  <c r="E35" i="5"/>
  <c r="D35" i="5"/>
  <c r="C35" i="5"/>
  <c r="E34" i="5"/>
  <c r="D34" i="5"/>
  <c r="D33" i="5" s="1"/>
  <c r="C34" i="5"/>
  <c r="C32" i="5"/>
  <c r="C31" i="5"/>
  <c r="C30" i="5" s="1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C10" i="5" s="1"/>
  <c r="E11" i="5"/>
  <c r="D11" i="5"/>
  <c r="C11" i="5"/>
  <c r="A5" i="5"/>
  <c r="A4" i="5"/>
  <c r="A3" i="5"/>
  <c r="A2" i="5"/>
  <c r="D196" i="5" l="1"/>
  <c r="E33" i="5"/>
  <c r="E94" i="5"/>
  <c r="D10" i="5"/>
  <c r="E76" i="5"/>
  <c r="E99" i="5"/>
  <c r="E108" i="5"/>
  <c r="D134" i="5"/>
  <c r="C134" i="5"/>
  <c r="G134" i="5"/>
  <c r="K134" i="5"/>
  <c r="O134" i="5"/>
  <c r="F189" i="5"/>
  <c r="J189" i="5"/>
  <c r="O189" i="5"/>
  <c r="S189" i="5"/>
  <c r="V196" i="5"/>
  <c r="F196" i="5"/>
  <c r="J196" i="5"/>
  <c r="AB200" i="5"/>
  <c r="C236" i="5"/>
  <c r="H196" i="5"/>
  <c r="D94" i="5"/>
  <c r="N196" i="5"/>
  <c r="R196" i="5"/>
  <c r="D18" i="5"/>
  <c r="C18" i="5"/>
  <c r="C33" i="5"/>
  <c r="C47" i="5"/>
  <c r="E113" i="5"/>
  <c r="L196" i="5"/>
  <c r="C225" i="5"/>
  <c r="G225" i="5"/>
  <c r="K225" i="5"/>
  <c r="O225" i="5"/>
  <c r="D236" i="5"/>
  <c r="E18" i="5"/>
  <c r="C38" i="5"/>
  <c r="D47" i="5"/>
  <c r="D56" i="5"/>
  <c r="D38" i="5"/>
  <c r="E47" i="5"/>
  <c r="C94" i="5"/>
  <c r="H134" i="5"/>
  <c r="C196" i="5"/>
  <c r="G196" i="5"/>
  <c r="O196" i="5"/>
  <c r="S196" i="5"/>
  <c r="E225" i="5"/>
  <c r="I225" i="5"/>
  <c r="M225" i="5"/>
  <c r="Q225" i="5"/>
  <c r="E10" i="5"/>
  <c r="D76" i="5"/>
  <c r="E84" i="5"/>
  <c r="E196" i="5"/>
  <c r="I196" i="5"/>
  <c r="M196" i="5"/>
  <c r="Q196" i="5"/>
  <c r="AB202" i="5"/>
  <c r="F225" i="5"/>
  <c r="J225" i="5"/>
  <c r="N225" i="5"/>
  <c r="C289" i="5"/>
  <c r="AA201" i="5"/>
  <c r="K201" i="5" s="1"/>
  <c r="AA203" i="5"/>
  <c r="K203" i="5" s="1"/>
  <c r="C56" i="5" l="1"/>
  <c r="E56" i="5"/>
  <c r="C295" i="4" l="1"/>
  <c r="C294" i="4"/>
  <c r="C293" i="4"/>
  <c r="M288" i="4"/>
  <c r="L288" i="4"/>
  <c r="K288" i="4"/>
  <c r="J288" i="4"/>
  <c r="I288" i="4"/>
  <c r="H288" i="4"/>
  <c r="G288" i="4"/>
  <c r="F288" i="4"/>
  <c r="E288" i="4"/>
  <c r="D288" i="4"/>
  <c r="C287" i="4"/>
  <c r="C286" i="4"/>
  <c r="C285" i="4"/>
  <c r="C284" i="4"/>
  <c r="C288" i="4" s="1"/>
  <c r="M283" i="4"/>
  <c r="L283" i="4"/>
  <c r="K283" i="4"/>
  <c r="J283" i="4"/>
  <c r="I283" i="4"/>
  <c r="H283" i="4"/>
  <c r="G283" i="4"/>
  <c r="F283" i="4"/>
  <c r="E283" i="4"/>
  <c r="D283" i="4"/>
  <c r="C282" i="4"/>
  <c r="C281" i="4"/>
  <c r="C280" i="4"/>
  <c r="C279" i="4"/>
  <c r="C278" i="4"/>
  <c r="C283" i="4" s="1"/>
  <c r="C277" i="4"/>
  <c r="M276" i="4"/>
  <c r="L276" i="4"/>
  <c r="K276" i="4"/>
  <c r="J276" i="4"/>
  <c r="I276" i="4"/>
  <c r="H276" i="4"/>
  <c r="G276" i="4"/>
  <c r="F276" i="4"/>
  <c r="E276" i="4"/>
  <c r="D276" i="4"/>
  <c r="C275" i="4"/>
  <c r="C274" i="4"/>
  <c r="C273" i="4"/>
  <c r="C272" i="4"/>
  <c r="C271" i="4"/>
  <c r="C270" i="4"/>
  <c r="C269" i="4"/>
  <c r="C268" i="4"/>
  <c r="C276" i="4" s="1"/>
  <c r="M267" i="4"/>
  <c r="L267" i="4"/>
  <c r="K267" i="4"/>
  <c r="J267" i="4"/>
  <c r="I267" i="4"/>
  <c r="H267" i="4"/>
  <c r="G267" i="4"/>
  <c r="F267" i="4"/>
  <c r="E267" i="4"/>
  <c r="D267" i="4"/>
  <c r="C266" i="4"/>
  <c r="C265" i="4"/>
  <c r="C264" i="4"/>
  <c r="C267" i="4" s="1"/>
  <c r="M263" i="4"/>
  <c r="L263" i="4"/>
  <c r="K263" i="4"/>
  <c r="J263" i="4"/>
  <c r="I263" i="4"/>
  <c r="H263" i="4"/>
  <c r="G263" i="4"/>
  <c r="F263" i="4"/>
  <c r="E263" i="4"/>
  <c r="D263" i="4"/>
  <c r="C262" i="4"/>
  <c r="C261" i="4"/>
  <c r="C260" i="4"/>
  <c r="C263" i="4" s="1"/>
  <c r="M259" i="4"/>
  <c r="L259" i="4"/>
  <c r="K259" i="4"/>
  <c r="J259" i="4"/>
  <c r="I259" i="4"/>
  <c r="H259" i="4"/>
  <c r="G259" i="4"/>
  <c r="F259" i="4"/>
  <c r="E259" i="4"/>
  <c r="D259" i="4"/>
  <c r="C258" i="4"/>
  <c r="C257" i="4"/>
  <c r="C256" i="4"/>
  <c r="C259" i="4" s="1"/>
  <c r="M255" i="4"/>
  <c r="M289" i="4" s="1"/>
  <c r="L255" i="4"/>
  <c r="L289" i="4" s="1"/>
  <c r="K255" i="4"/>
  <c r="K289" i="4" s="1"/>
  <c r="J255" i="4"/>
  <c r="J289" i="4" s="1"/>
  <c r="I255" i="4"/>
  <c r="I289" i="4" s="1"/>
  <c r="H255" i="4"/>
  <c r="H289" i="4" s="1"/>
  <c r="G255" i="4"/>
  <c r="G289" i="4" s="1"/>
  <c r="F255" i="4"/>
  <c r="F289" i="4" s="1"/>
  <c r="E255" i="4"/>
  <c r="E289" i="4" s="1"/>
  <c r="D255" i="4"/>
  <c r="D289" i="4" s="1"/>
  <c r="C254" i="4"/>
  <c r="C253" i="4"/>
  <c r="C252" i="4"/>
  <c r="C251" i="4"/>
  <c r="C250" i="4"/>
  <c r="C255" i="4" s="1"/>
  <c r="AB246" i="4"/>
  <c r="AA246" i="4"/>
  <c r="F246" i="4" s="1"/>
  <c r="AB245" i="4"/>
  <c r="AA245" i="4"/>
  <c r="F245" i="4"/>
  <c r="AB244" i="4"/>
  <c r="AA244" i="4"/>
  <c r="F244" i="4" s="1"/>
  <c r="D235" i="4"/>
  <c r="C235" i="4"/>
  <c r="D234" i="4"/>
  <c r="C234" i="4"/>
  <c r="D233" i="4"/>
  <c r="C233" i="4"/>
  <c r="D232" i="4"/>
  <c r="C232" i="4"/>
  <c r="E231" i="4"/>
  <c r="D231" i="4"/>
  <c r="C231" i="4"/>
  <c r="D230" i="4"/>
  <c r="C230" i="4"/>
  <c r="E229" i="4"/>
  <c r="E236" i="4" s="1"/>
  <c r="D229" i="4"/>
  <c r="C229" i="4"/>
  <c r="D228" i="4"/>
  <c r="C228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Q213" i="4"/>
  <c r="Q225" i="4" s="1"/>
  <c r="P213" i="4"/>
  <c r="O213" i="4"/>
  <c r="N213" i="4"/>
  <c r="M213" i="4"/>
  <c r="M225" i="4" s="1"/>
  <c r="L213" i="4"/>
  <c r="K213" i="4"/>
  <c r="J213" i="4"/>
  <c r="I213" i="4"/>
  <c r="I225" i="4" s="1"/>
  <c r="H213" i="4"/>
  <c r="G213" i="4"/>
  <c r="F213" i="4"/>
  <c r="E213" i="4"/>
  <c r="E225" i="4" s="1"/>
  <c r="D213" i="4"/>
  <c r="C213" i="4"/>
  <c r="D208" i="4"/>
  <c r="C208" i="4"/>
  <c r="D207" i="4"/>
  <c r="C207" i="4"/>
  <c r="F203" i="4"/>
  <c r="E203" i="4"/>
  <c r="C203" i="4" s="1"/>
  <c r="F202" i="4"/>
  <c r="E202" i="4"/>
  <c r="C202" i="4" s="1"/>
  <c r="F201" i="4"/>
  <c r="E201" i="4"/>
  <c r="C201" i="4" s="1"/>
  <c r="F200" i="4"/>
  <c r="E200" i="4"/>
  <c r="C200" i="4" s="1"/>
  <c r="V195" i="4"/>
  <c r="U195" i="4"/>
  <c r="U196" i="4" s="1"/>
  <c r="R195" i="4"/>
  <c r="Q195" i="4"/>
  <c r="P195" i="4"/>
  <c r="O195" i="4"/>
  <c r="N195" i="4"/>
  <c r="M195" i="4"/>
  <c r="L195" i="4"/>
  <c r="J195" i="4"/>
  <c r="I195" i="4"/>
  <c r="H195" i="4"/>
  <c r="G195" i="4"/>
  <c r="F195" i="4"/>
  <c r="E195" i="4"/>
  <c r="D195" i="4"/>
  <c r="C195" i="4"/>
  <c r="V194" i="4"/>
  <c r="T194" i="4"/>
  <c r="S194" i="4"/>
  <c r="R194" i="4"/>
  <c r="Q194" i="4"/>
  <c r="P194" i="4"/>
  <c r="O194" i="4"/>
  <c r="N194" i="4"/>
  <c r="M194" i="4"/>
  <c r="L194" i="4"/>
  <c r="J194" i="4"/>
  <c r="I194" i="4"/>
  <c r="H194" i="4"/>
  <c r="G194" i="4"/>
  <c r="F194" i="4"/>
  <c r="E194" i="4"/>
  <c r="D194" i="4"/>
  <c r="C194" i="4"/>
  <c r="V193" i="4"/>
  <c r="T193" i="4"/>
  <c r="S193" i="4"/>
  <c r="R193" i="4"/>
  <c r="Q193" i="4"/>
  <c r="P193" i="4"/>
  <c r="O193" i="4"/>
  <c r="N193" i="4"/>
  <c r="M193" i="4"/>
  <c r="L193" i="4"/>
  <c r="J193" i="4"/>
  <c r="I193" i="4"/>
  <c r="H193" i="4"/>
  <c r="G193" i="4"/>
  <c r="F193" i="4"/>
  <c r="E193" i="4"/>
  <c r="D193" i="4"/>
  <c r="C193" i="4"/>
  <c r="V192" i="4"/>
  <c r="T192" i="4"/>
  <c r="S192" i="4"/>
  <c r="R192" i="4"/>
  <c r="Q192" i="4"/>
  <c r="P192" i="4"/>
  <c r="O192" i="4"/>
  <c r="N192" i="4"/>
  <c r="M192" i="4"/>
  <c r="L192" i="4"/>
  <c r="J192" i="4"/>
  <c r="I192" i="4"/>
  <c r="H192" i="4"/>
  <c r="G192" i="4"/>
  <c r="F192" i="4"/>
  <c r="E192" i="4"/>
  <c r="D192" i="4"/>
  <c r="C192" i="4"/>
  <c r="V191" i="4"/>
  <c r="T191" i="4"/>
  <c r="S191" i="4"/>
  <c r="S189" i="4" s="1"/>
  <c r="R191" i="4"/>
  <c r="Q191" i="4"/>
  <c r="P191" i="4"/>
  <c r="O191" i="4"/>
  <c r="N191" i="4"/>
  <c r="M191" i="4"/>
  <c r="L191" i="4"/>
  <c r="J191" i="4"/>
  <c r="J189" i="4" s="1"/>
  <c r="I191" i="4"/>
  <c r="H191" i="4"/>
  <c r="G191" i="4"/>
  <c r="F191" i="4"/>
  <c r="E191" i="4"/>
  <c r="D191" i="4"/>
  <c r="C191" i="4"/>
  <c r="V190" i="4"/>
  <c r="V189" i="4" s="1"/>
  <c r="T190" i="4"/>
  <c r="S190" i="4"/>
  <c r="R190" i="4"/>
  <c r="Q190" i="4"/>
  <c r="Q189" i="4" s="1"/>
  <c r="P190" i="4"/>
  <c r="O190" i="4"/>
  <c r="N190" i="4"/>
  <c r="N189" i="4" s="1"/>
  <c r="M190" i="4"/>
  <c r="M189" i="4" s="1"/>
  <c r="L190" i="4"/>
  <c r="J190" i="4"/>
  <c r="I190" i="4"/>
  <c r="H190" i="4"/>
  <c r="H189" i="4" s="1"/>
  <c r="G190" i="4"/>
  <c r="F190" i="4"/>
  <c r="E190" i="4"/>
  <c r="E189" i="4" s="1"/>
  <c r="D190" i="4"/>
  <c r="D189" i="4" s="1"/>
  <c r="C190" i="4"/>
  <c r="R189" i="4"/>
  <c r="O189" i="4"/>
  <c r="I189" i="4"/>
  <c r="F189" i="4"/>
  <c r="V188" i="4"/>
  <c r="T188" i="4"/>
  <c r="S188" i="4"/>
  <c r="R188" i="4"/>
  <c r="Q188" i="4"/>
  <c r="P188" i="4"/>
  <c r="O188" i="4"/>
  <c r="N188" i="4"/>
  <c r="M188" i="4"/>
  <c r="L188" i="4"/>
  <c r="J188" i="4"/>
  <c r="I188" i="4"/>
  <c r="H188" i="4"/>
  <c r="G188" i="4"/>
  <c r="F188" i="4"/>
  <c r="E188" i="4"/>
  <c r="D188" i="4"/>
  <c r="C188" i="4"/>
  <c r="V187" i="4"/>
  <c r="T187" i="4"/>
  <c r="S187" i="4"/>
  <c r="R187" i="4"/>
  <c r="Q187" i="4"/>
  <c r="P187" i="4"/>
  <c r="O187" i="4"/>
  <c r="N187" i="4"/>
  <c r="M187" i="4"/>
  <c r="L187" i="4"/>
  <c r="J187" i="4"/>
  <c r="I187" i="4"/>
  <c r="H187" i="4"/>
  <c r="G187" i="4"/>
  <c r="F187" i="4"/>
  <c r="E187" i="4"/>
  <c r="D187" i="4"/>
  <c r="C187" i="4"/>
  <c r="V186" i="4"/>
  <c r="T186" i="4"/>
  <c r="S186" i="4"/>
  <c r="R186" i="4"/>
  <c r="Q186" i="4"/>
  <c r="P186" i="4"/>
  <c r="O186" i="4"/>
  <c r="N186" i="4"/>
  <c r="M186" i="4"/>
  <c r="L186" i="4"/>
  <c r="J186" i="4"/>
  <c r="I186" i="4"/>
  <c r="H186" i="4"/>
  <c r="G186" i="4"/>
  <c r="F186" i="4"/>
  <c r="E186" i="4"/>
  <c r="D186" i="4"/>
  <c r="C186" i="4"/>
  <c r="V185" i="4"/>
  <c r="T185" i="4"/>
  <c r="S185" i="4"/>
  <c r="R185" i="4"/>
  <c r="Q185" i="4"/>
  <c r="P185" i="4"/>
  <c r="O185" i="4"/>
  <c r="N185" i="4"/>
  <c r="M185" i="4"/>
  <c r="L185" i="4"/>
  <c r="J185" i="4"/>
  <c r="I185" i="4"/>
  <c r="H185" i="4"/>
  <c r="G185" i="4"/>
  <c r="F185" i="4"/>
  <c r="E185" i="4"/>
  <c r="D185" i="4"/>
  <c r="C185" i="4"/>
  <c r="V184" i="4"/>
  <c r="T184" i="4"/>
  <c r="S184" i="4"/>
  <c r="R184" i="4"/>
  <c r="Q184" i="4"/>
  <c r="P184" i="4"/>
  <c r="O184" i="4"/>
  <c r="N184" i="4"/>
  <c r="M184" i="4"/>
  <c r="L184" i="4"/>
  <c r="J184" i="4"/>
  <c r="I184" i="4"/>
  <c r="H184" i="4"/>
  <c r="G184" i="4"/>
  <c r="F184" i="4"/>
  <c r="E184" i="4"/>
  <c r="D184" i="4"/>
  <c r="C184" i="4"/>
  <c r="V183" i="4"/>
  <c r="T183" i="4"/>
  <c r="S183" i="4"/>
  <c r="R183" i="4"/>
  <c r="Q183" i="4"/>
  <c r="P183" i="4"/>
  <c r="O183" i="4"/>
  <c r="N183" i="4"/>
  <c r="M183" i="4"/>
  <c r="L183" i="4"/>
  <c r="J183" i="4"/>
  <c r="I183" i="4"/>
  <c r="H183" i="4"/>
  <c r="G183" i="4"/>
  <c r="F183" i="4"/>
  <c r="E183" i="4"/>
  <c r="D183" i="4"/>
  <c r="C183" i="4"/>
  <c r="V182" i="4"/>
  <c r="T182" i="4"/>
  <c r="S182" i="4"/>
  <c r="R182" i="4"/>
  <c r="Q182" i="4"/>
  <c r="P182" i="4"/>
  <c r="O182" i="4"/>
  <c r="N182" i="4"/>
  <c r="M182" i="4"/>
  <c r="L182" i="4"/>
  <c r="J182" i="4"/>
  <c r="I182" i="4"/>
  <c r="H182" i="4"/>
  <c r="G182" i="4"/>
  <c r="F182" i="4"/>
  <c r="E182" i="4"/>
  <c r="D182" i="4"/>
  <c r="C182" i="4"/>
  <c r="V181" i="4"/>
  <c r="T181" i="4"/>
  <c r="S181" i="4"/>
  <c r="R181" i="4"/>
  <c r="Q181" i="4"/>
  <c r="P181" i="4"/>
  <c r="O181" i="4"/>
  <c r="N181" i="4"/>
  <c r="M181" i="4"/>
  <c r="L181" i="4"/>
  <c r="J181" i="4"/>
  <c r="I181" i="4"/>
  <c r="H181" i="4"/>
  <c r="G181" i="4"/>
  <c r="F181" i="4"/>
  <c r="E181" i="4"/>
  <c r="D181" i="4"/>
  <c r="C181" i="4"/>
  <c r="V180" i="4"/>
  <c r="T180" i="4"/>
  <c r="S180" i="4"/>
  <c r="R180" i="4"/>
  <c r="Q180" i="4"/>
  <c r="P180" i="4"/>
  <c r="O180" i="4"/>
  <c r="N180" i="4"/>
  <c r="M180" i="4"/>
  <c r="L180" i="4"/>
  <c r="J180" i="4"/>
  <c r="I180" i="4"/>
  <c r="H180" i="4"/>
  <c r="G180" i="4"/>
  <c r="F180" i="4"/>
  <c r="E180" i="4"/>
  <c r="D180" i="4"/>
  <c r="C180" i="4"/>
  <c r="V179" i="4"/>
  <c r="T179" i="4"/>
  <c r="S179" i="4"/>
  <c r="R179" i="4"/>
  <c r="Q179" i="4"/>
  <c r="P179" i="4"/>
  <c r="O179" i="4"/>
  <c r="N179" i="4"/>
  <c r="M179" i="4"/>
  <c r="L179" i="4"/>
  <c r="J179" i="4"/>
  <c r="I179" i="4"/>
  <c r="H179" i="4"/>
  <c r="G179" i="4"/>
  <c r="F179" i="4"/>
  <c r="E179" i="4"/>
  <c r="D179" i="4"/>
  <c r="C179" i="4"/>
  <c r="V178" i="4"/>
  <c r="T178" i="4"/>
  <c r="S178" i="4"/>
  <c r="R178" i="4"/>
  <c r="Q178" i="4"/>
  <c r="P178" i="4"/>
  <c r="O178" i="4"/>
  <c r="N178" i="4"/>
  <c r="M178" i="4"/>
  <c r="L178" i="4"/>
  <c r="J178" i="4"/>
  <c r="I178" i="4"/>
  <c r="H178" i="4"/>
  <c r="G178" i="4"/>
  <c r="F178" i="4"/>
  <c r="E178" i="4"/>
  <c r="D178" i="4"/>
  <c r="C178" i="4"/>
  <c r="V177" i="4"/>
  <c r="T177" i="4"/>
  <c r="S177" i="4"/>
  <c r="R177" i="4"/>
  <c r="Q177" i="4"/>
  <c r="P177" i="4"/>
  <c r="O177" i="4"/>
  <c r="N177" i="4"/>
  <c r="M177" i="4"/>
  <c r="L177" i="4"/>
  <c r="J177" i="4"/>
  <c r="I177" i="4"/>
  <c r="H177" i="4"/>
  <c r="G177" i="4"/>
  <c r="F177" i="4"/>
  <c r="E177" i="4"/>
  <c r="D177" i="4"/>
  <c r="C177" i="4"/>
  <c r="V176" i="4"/>
  <c r="T176" i="4"/>
  <c r="S176" i="4"/>
  <c r="R176" i="4"/>
  <c r="Q176" i="4"/>
  <c r="P176" i="4"/>
  <c r="O176" i="4"/>
  <c r="N176" i="4"/>
  <c r="M176" i="4"/>
  <c r="L176" i="4"/>
  <c r="K196" i="4"/>
  <c r="J176" i="4"/>
  <c r="I176" i="4"/>
  <c r="H176" i="4"/>
  <c r="G176" i="4"/>
  <c r="F176" i="4"/>
  <c r="E176" i="4"/>
  <c r="D176" i="4"/>
  <c r="C176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R160" i="4"/>
  <c r="R171" i="4" s="1"/>
  <c r="Q160" i="4"/>
  <c r="Q171" i="4" s="1"/>
  <c r="P160" i="4"/>
  <c r="P171" i="4" s="1"/>
  <c r="O160" i="4"/>
  <c r="O171" i="4" s="1"/>
  <c r="N160" i="4"/>
  <c r="N171" i="4" s="1"/>
  <c r="M160" i="4"/>
  <c r="M171" i="4" s="1"/>
  <c r="L160" i="4"/>
  <c r="L171" i="4" s="1"/>
  <c r="K160" i="4"/>
  <c r="K171" i="4" s="1"/>
  <c r="J160" i="4"/>
  <c r="J171" i="4" s="1"/>
  <c r="I160" i="4"/>
  <c r="I171" i="4" s="1"/>
  <c r="H160" i="4"/>
  <c r="H171" i="4" s="1"/>
  <c r="G160" i="4"/>
  <c r="G171" i="4" s="1"/>
  <c r="F160" i="4"/>
  <c r="F171" i="4" s="1"/>
  <c r="E160" i="4"/>
  <c r="E171" i="4" s="1"/>
  <c r="D160" i="4"/>
  <c r="D171" i="4" s="1"/>
  <c r="C160" i="4"/>
  <c r="C171" i="4" s="1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R150" i="4"/>
  <c r="R155" i="4" s="1"/>
  <c r="Q150" i="4"/>
  <c r="Q155" i="4" s="1"/>
  <c r="P150" i="4"/>
  <c r="P155" i="4" s="1"/>
  <c r="O150" i="4"/>
  <c r="O155" i="4" s="1"/>
  <c r="N150" i="4"/>
  <c r="N155" i="4" s="1"/>
  <c r="M150" i="4"/>
  <c r="M155" i="4" s="1"/>
  <c r="L150" i="4"/>
  <c r="L155" i="4" s="1"/>
  <c r="K150" i="4"/>
  <c r="K155" i="4" s="1"/>
  <c r="J150" i="4"/>
  <c r="J155" i="4" s="1"/>
  <c r="I150" i="4"/>
  <c r="I155" i="4" s="1"/>
  <c r="H150" i="4"/>
  <c r="H155" i="4" s="1"/>
  <c r="G150" i="4"/>
  <c r="G155" i="4" s="1"/>
  <c r="F150" i="4"/>
  <c r="F155" i="4" s="1"/>
  <c r="E150" i="4"/>
  <c r="E155" i="4" s="1"/>
  <c r="D150" i="4"/>
  <c r="D155" i="4" s="1"/>
  <c r="C150" i="4"/>
  <c r="C155" i="4" s="1"/>
  <c r="S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S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S139" i="4"/>
  <c r="Q139" i="4"/>
  <c r="Q138" i="4" s="1"/>
  <c r="Q134" i="4" s="1"/>
  <c r="P139" i="4"/>
  <c r="O139" i="4"/>
  <c r="O138" i="4" s="1"/>
  <c r="N139" i="4"/>
  <c r="N138" i="4" s="1"/>
  <c r="M139" i="4"/>
  <c r="M138" i="4" s="1"/>
  <c r="M134" i="4" s="1"/>
  <c r="L139" i="4"/>
  <c r="K139" i="4"/>
  <c r="K138" i="4" s="1"/>
  <c r="J139" i="4"/>
  <c r="I139" i="4"/>
  <c r="I138" i="4" s="1"/>
  <c r="I134" i="4" s="1"/>
  <c r="H139" i="4"/>
  <c r="G139" i="4"/>
  <c r="G138" i="4" s="1"/>
  <c r="F139" i="4"/>
  <c r="F138" i="4" s="1"/>
  <c r="E139" i="4"/>
  <c r="E138" i="4" s="1"/>
  <c r="E134" i="4" s="1"/>
  <c r="D139" i="4"/>
  <c r="C139" i="4"/>
  <c r="C138" i="4" s="1"/>
  <c r="S138" i="4"/>
  <c r="R138" i="4"/>
  <c r="P138" i="4"/>
  <c r="L138" i="4"/>
  <c r="J138" i="4"/>
  <c r="H138" i="4"/>
  <c r="D138" i="4"/>
  <c r="S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S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S135" i="4"/>
  <c r="Q135" i="4"/>
  <c r="P135" i="4"/>
  <c r="P134" i="4" s="1"/>
  <c r="O135" i="4"/>
  <c r="N135" i="4"/>
  <c r="M135" i="4"/>
  <c r="L135" i="4"/>
  <c r="K135" i="4"/>
  <c r="J135" i="4"/>
  <c r="J134" i="4" s="1"/>
  <c r="I135" i="4"/>
  <c r="H135" i="4"/>
  <c r="H134" i="4" s="1"/>
  <c r="G135" i="4"/>
  <c r="F135" i="4"/>
  <c r="E135" i="4"/>
  <c r="D135" i="4"/>
  <c r="C135" i="4"/>
  <c r="S134" i="4"/>
  <c r="R134" i="4"/>
  <c r="S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E116" i="4"/>
  <c r="D116" i="4"/>
  <c r="C116" i="4"/>
  <c r="E112" i="4"/>
  <c r="D112" i="4"/>
  <c r="C112" i="4"/>
  <c r="E111" i="4"/>
  <c r="E113" i="4" s="1"/>
  <c r="D111" i="4"/>
  <c r="C111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C99" i="4"/>
  <c r="E98" i="4"/>
  <c r="D98" i="4"/>
  <c r="C98" i="4"/>
  <c r="E97" i="4"/>
  <c r="E99" i="4" s="1"/>
  <c r="D97" i="4"/>
  <c r="C97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3" i="4"/>
  <c r="D83" i="4"/>
  <c r="C83" i="4"/>
  <c r="E82" i="4"/>
  <c r="D82" i="4"/>
  <c r="C82" i="4"/>
  <c r="E81" i="4"/>
  <c r="D81" i="4"/>
  <c r="D84" i="4" s="1"/>
  <c r="C81" i="4"/>
  <c r="E80" i="4"/>
  <c r="D80" i="4"/>
  <c r="C80" i="4"/>
  <c r="E79" i="4"/>
  <c r="D79" i="4"/>
  <c r="C79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D76" i="4" s="1"/>
  <c r="C61" i="4"/>
  <c r="E60" i="4"/>
  <c r="D60" i="4"/>
  <c r="C60" i="4"/>
  <c r="C76" i="4" s="1"/>
  <c r="C55" i="4"/>
  <c r="C54" i="4"/>
  <c r="C53" i="4" s="1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D47" i="4" s="1"/>
  <c r="C48" i="4"/>
  <c r="C46" i="4"/>
  <c r="C45" i="4" s="1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E38" i="4" s="1"/>
  <c r="D39" i="4"/>
  <c r="C39" i="4"/>
  <c r="C37" i="4"/>
  <c r="C36" i="4"/>
  <c r="E35" i="4"/>
  <c r="D35" i="4"/>
  <c r="C35" i="4"/>
  <c r="E34" i="4"/>
  <c r="E33" i="4" s="1"/>
  <c r="D34" i="4"/>
  <c r="C34" i="4"/>
  <c r="D33" i="4"/>
  <c r="C32" i="4"/>
  <c r="C30" i="4" s="1"/>
  <c r="C31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E18" i="4" s="1"/>
  <c r="D19" i="4"/>
  <c r="C19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C10" i="4" s="1"/>
  <c r="E13" i="4"/>
  <c r="D13" i="4"/>
  <c r="C13" i="4"/>
  <c r="E12" i="4"/>
  <c r="E10" i="4" s="1"/>
  <c r="D12" i="4"/>
  <c r="C12" i="4"/>
  <c r="E11" i="4"/>
  <c r="D11" i="4"/>
  <c r="D10" i="4" s="1"/>
  <c r="C11" i="4"/>
  <c r="A5" i="4"/>
  <c r="A4" i="4"/>
  <c r="A3" i="4"/>
  <c r="A2" i="4"/>
  <c r="F134" i="4" l="1"/>
  <c r="N134" i="4"/>
  <c r="O196" i="4"/>
  <c r="C84" i="4"/>
  <c r="D94" i="4"/>
  <c r="C113" i="4"/>
  <c r="N196" i="4"/>
  <c r="F225" i="4"/>
  <c r="N225" i="4"/>
  <c r="C33" i="4"/>
  <c r="C38" i="4"/>
  <c r="C56" i="4" s="1"/>
  <c r="D108" i="4"/>
  <c r="D113" i="4"/>
  <c r="D134" i="4"/>
  <c r="L134" i="4"/>
  <c r="C134" i="4"/>
  <c r="G134" i="4"/>
  <c r="K134" i="4"/>
  <c r="O134" i="4"/>
  <c r="M196" i="4"/>
  <c r="Q196" i="4"/>
  <c r="V196" i="4"/>
  <c r="F196" i="4"/>
  <c r="J196" i="4"/>
  <c r="C225" i="4"/>
  <c r="G225" i="4"/>
  <c r="K225" i="4"/>
  <c r="O225" i="4"/>
  <c r="C236" i="4"/>
  <c r="S196" i="4"/>
  <c r="C94" i="4"/>
  <c r="R196" i="4"/>
  <c r="J225" i="4"/>
  <c r="C47" i="4"/>
  <c r="D99" i="4"/>
  <c r="C189" i="4"/>
  <c r="G189" i="4"/>
  <c r="L189" i="4"/>
  <c r="L196" i="4" s="1"/>
  <c r="P189" i="4"/>
  <c r="P196" i="4" s="1"/>
  <c r="T189" i="4"/>
  <c r="E196" i="4"/>
  <c r="I196" i="4"/>
  <c r="D225" i="4"/>
  <c r="H225" i="4"/>
  <c r="L225" i="4"/>
  <c r="P225" i="4"/>
  <c r="D236" i="4"/>
  <c r="AB200" i="4"/>
  <c r="AA200" i="4"/>
  <c r="K200" i="4" s="1"/>
  <c r="D38" i="4"/>
  <c r="D56" i="4" s="1"/>
  <c r="E76" i="4"/>
  <c r="D18" i="4"/>
  <c r="E47" i="4"/>
  <c r="E56" i="4" s="1"/>
  <c r="E84" i="4"/>
  <c r="E94" i="4"/>
  <c r="C108" i="4"/>
  <c r="AA201" i="4"/>
  <c r="K201" i="4" s="1"/>
  <c r="AB201" i="4"/>
  <c r="AA203" i="4"/>
  <c r="K203" i="4" s="1"/>
  <c r="AB203" i="4"/>
  <c r="E108" i="4"/>
  <c r="AB202" i="4"/>
  <c r="AA202" i="4"/>
  <c r="K202" i="4" s="1"/>
  <c r="C196" i="4"/>
  <c r="G196" i="4"/>
  <c r="D196" i="4"/>
  <c r="H196" i="4"/>
  <c r="T196" i="4"/>
  <c r="C289" i="4"/>
  <c r="C295" i="3" l="1"/>
  <c r="C294" i="3"/>
  <c r="C293" i="3"/>
  <c r="J289" i="3"/>
  <c r="M288" i="3"/>
  <c r="L288" i="3"/>
  <c r="K288" i="3"/>
  <c r="J288" i="3"/>
  <c r="I288" i="3"/>
  <c r="H288" i="3"/>
  <c r="G288" i="3"/>
  <c r="F288" i="3"/>
  <c r="E288" i="3"/>
  <c r="D288" i="3"/>
  <c r="C287" i="3"/>
  <c r="C286" i="3"/>
  <c r="C285" i="3"/>
  <c r="C284" i="3"/>
  <c r="C288" i="3" s="1"/>
  <c r="M283" i="3"/>
  <c r="L283" i="3"/>
  <c r="K283" i="3"/>
  <c r="J283" i="3"/>
  <c r="I283" i="3"/>
  <c r="H283" i="3"/>
  <c r="G283" i="3"/>
  <c r="F283" i="3"/>
  <c r="E283" i="3"/>
  <c r="D283" i="3"/>
  <c r="C282" i="3"/>
  <c r="C281" i="3"/>
  <c r="C280" i="3"/>
  <c r="C279" i="3"/>
  <c r="C278" i="3"/>
  <c r="C277" i="3"/>
  <c r="C283" i="3" s="1"/>
  <c r="M276" i="3"/>
  <c r="L276" i="3"/>
  <c r="K276" i="3"/>
  <c r="J276" i="3"/>
  <c r="I276" i="3"/>
  <c r="H276" i="3"/>
  <c r="G276" i="3"/>
  <c r="F276" i="3"/>
  <c r="E276" i="3"/>
  <c r="D276" i="3"/>
  <c r="C275" i="3"/>
  <c r="C274" i="3"/>
  <c r="C273" i="3"/>
  <c r="C272" i="3"/>
  <c r="C271" i="3"/>
  <c r="C270" i="3"/>
  <c r="C269" i="3"/>
  <c r="C268" i="3"/>
  <c r="C276" i="3" s="1"/>
  <c r="M267" i="3"/>
  <c r="L267" i="3"/>
  <c r="K267" i="3"/>
  <c r="J267" i="3"/>
  <c r="I267" i="3"/>
  <c r="H267" i="3"/>
  <c r="G267" i="3"/>
  <c r="F267" i="3"/>
  <c r="E267" i="3"/>
  <c r="D267" i="3"/>
  <c r="C266" i="3"/>
  <c r="C265" i="3"/>
  <c r="C264" i="3"/>
  <c r="C267" i="3" s="1"/>
  <c r="M263" i="3"/>
  <c r="L263" i="3"/>
  <c r="K263" i="3"/>
  <c r="J263" i="3"/>
  <c r="I263" i="3"/>
  <c r="H263" i="3"/>
  <c r="G263" i="3"/>
  <c r="F263" i="3"/>
  <c r="E263" i="3"/>
  <c r="D263" i="3"/>
  <c r="C262" i="3"/>
  <c r="C263" i="3" s="1"/>
  <c r="C261" i="3"/>
  <c r="C260" i="3"/>
  <c r="M259" i="3"/>
  <c r="L259" i="3"/>
  <c r="K259" i="3"/>
  <c r="J259" i="3"/>
  <c r="I259" i="3"/>
  <c r="H259" i="3"/>
  <c r="G259" i="3"/>
  <c r="F259" i="3"/>
  <c r="E259" i="3"/>
  <c r="D259" i="3"/>
  <c r="C258" i="3"/>
  <c r="C257" i="3"/>
  <c r="C256" i="3"/>
  <c r="C259" i="3" s="1"/>
  <c r="M255" i="3"/>
  <c r="M289" i="3" s="1"/>
  <c r="L255" i="3"/>
  <c r="L289" i="3" s="1"/>
  <c r="K255" i="3"/>
  <c r="K289" i="3" s="1"/>
  <c r="J255" i="3"/>
  <c r="I255" i="3"/>
  <c r="I289" i="3" s="1"/>
  <c r="H255" i="3"/>
  <c r="H289" i="3" s="1"/>
  <c r="G255" i="3"/>
  <c r="G289" i="3" s="1"/>
  <c r="F255" i="3"/>
  <c r="F289" i="3" s="1"/>
  <c r="E255" i="3"/>
  <c r="E289" i="3" s="1"/>
  <c r="D255" i="3"/>
  <c r="D289" i="3" s="1"/>
  <c r="C254" i="3"/>
  <c r="C253" i="3"/>
  <c r="C252" i="3"/>
  <c r="C251" i="3"/>
  <c r="C250" i="3"/>
  <c r="C255" i="3" s="1"/>
  <c r="AB246" i="3"/>
  <c r="AA246" i="3"/>
  <c r="F246" i="3"/>
  <c r="AB245" i="3"/>
  <c r="AA245" i="3"/>
  <c r="F245" i="3"/>
  <c r="AB244" i="3"/>
  <c r="AA244" i="3"/>
  <c r="F244" i="3" s="1"/>
  <c r="D235" i="3"/>
  <c r="C235" i="3"/>
  <c r="D234" i="3"/>
  <c r="C234" i="3"/>
  <c r="D233" i="3"/>
  <c r="C233" i="3"/>
  <c r="D232" i="3"/>
  <c r="C232" i="3"/>
  <c r="E231" i="3"/>
  <c r="D231" i="3"/>
  <c r="C231" i="3"/>
  <c r="D230" i="3"/>
  <c r="C230" i="3"/>
  <c r="E229" i="3"/>
  <c r="E236" i="3" s="1"/>
  <c r="D229" i="3"/>
  <c r="C229" i="3"/>
  <c r="D228" i="3"/>
  <c r="C228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Q213" i="3"/>
  <c r="P213" i="3"/>
  <c r="O213" i="3"/>
  <c r="O225" i="3" s="1"/>
  <c r="N213" i="3"/>
  <c r="M213" i="3"/>
  <c r="L213" i="3"/>
  <c r="K213" i="3"/>
  <c r="K225" i="3" s="1"/>
  <c r="J213" i="3"/>
  <c r="I213" i="3"/>
  <c r="H213" i="3"/>
  <c r="G213" i="3"/>
  <c r="G225" i="3" s="1"/>
  <c r="F213" i="3"/>
  <c r="E213" i="3"/>
  <c r="D213" i="3"/>
  <c r="C213" i="3"/>
  <c r="C225" i="3" s="1"/>
  <c r="D208" i="3"/>
  <c r="C208" i="3"/>
  <c r="D207" i="3"/>
  <c r="C207" i="3"/>
  <c r="F203" i="3"/>
  <c r="E203" i="3"/>
  <c r="C203" i="3"/>
  <c r="AB203" i="3" s="1"/>
  <c r="F202" i="3"/>
  <c r="E202" i="3"/>
  <c r="F201" i="3"/>
  <c r="E201" i="3"/>
  <c r="C201" i="3"/>
  <c r="AB201" i="3" s="1"/>
  <c r="F200" i="3"/>
  <c r="E200" i="3"/>
  <c r="C200" i="3" s="1"/>
  <c r="V195" i="3"/>
  <c r="U195" i="3"/>
  <c r="U196" i="3" s="1"/>
  <c r="R195" i="3"/>
  <c r="Q195" i="3"/>
  <c r="P195" i="3"/>
  <c r="O195" i="3"/>
  <c r="N195" i="3"/>
  <c r="M195" i="3"/>
  <c r="L195" i="3"/>
  <c r="J195" i="3"/>
  <c r="I195" i="3"/>
  <c r="H195" i="3"/>
  <c r="G195" i="3"/>
  <c r="F195" i="3"/>
  <c r="E195" i="3"/>
  <c r="D195" i="3"/>
  <c r="C195" i="3"/>
  <c r="V194" i="3"/>
  <c r="T194" i="3"/>
  <c r="S194" i="3"/>
  <c r="R194" i="3"/>
  <c r="Q194" i="3"/>
  <c r="P194" i="3"/>
  <c r="O194" i="3"/>
  <c r="N194" i="3"/>
  <c r="M194" i="3"/>
  <c r="L194" i="3"/>
  <c r="J194" i="3"/>
  <c r="I194" i="3"/>
  <c r="H194" i="3"/>
  <c r="G194" i="3"/>
  <c r="F194" i="3"/>
  <c r="E194" i="3"/>
  <c r="D194" i="3"/>
  <c r="C194" i="3"/>
  <c r="V193" i="3"/>
  <c r="T193" i="3"/>
  <c r="S193" i="3"/>
  <c r="R193" i="3"/>
  <c r="Q193" i="3"/>
  <c r="P193" i="3"/>
  <c r="O193" i="3"/>
  <c r="N193" i="3"/>
  <c r="M193" i="3"/>
  <c r="L193" i="3"/>
  <c r="J193" i="3"/>
  <c r="I193" i="3"/>
  <c r="H193" i="3"/>
  <c r="G193" i="3"/>
  <c r="F193" i="3"/>
  <c r="E193" i="3"/>
  <c r="D193" i="3"/>
  <c r="C193" i="3"/>
  <c r="V192" i="3"/>
  <c r="T192" i="3"/>
  <c r="S192" i="3"/>
  <c r="R192" i="3"/>
  <c r="Q192" i="3"/>
  <c r="P192" i="3"/>
  <c r="O192" i="3"/>
  <c r="N192" i="3"/>
  <c r="M192" i="3"/>
  <c r="L192" i="3"/>
  <c r="J192" i="3"/>
  <c r="I192" i="3"/>
  <c r="H192" i="3"/>
  <c r="G192" i="3"/>
  <c r="F192" i="3"/>
  <c r="E192" i="3"/>
  <c r="D192" i="3"/>
  <c r="C192" i="3"/>
  <c r="V191" i="3"/>
  <c r="T191" i="3"/>
  <c r="S191" i="3"/>
  <c r="R191" i="3"/>
  <c r="Q191" i="3"/>
  <c r="P191" i="3"/>
  <c r="P189" i="3" s="1"/>
  <c r="O191" i="3"/>
  <c r="N191" i="3"/>
  <c r="M191" i="3"/>
  <c r="L191" i="3"/>
  <c r="J191" i="3"/>
  <c r="I191" i="3"/>
  <c r="H191" i="3"/>
  <c r="G191" i="3"/>
  <c r="G189" i="3" s="1"/>
  <c r="F191" i="3"/>
  <c r="E191" i="3"/>
  <c r="D191" i="3"/>
  <c r="C191" i="3"/>
  <c r="V190" i="3"/>
  <c r="V189" i="3" s="1"/>
  <c r="T190" i="3"/>
  <c r="S190" i="3"/>
  <c r="R190" i="3"/>
  <c r="R189" i="3" s="1"/>
  <c r="Q190" i="3"/>
  <c r="P190" i="3"/>
  <c r="O190" i="3"/>
  <c r="N190" i="3"/>
  <c r="N189" i="3" s="1"/>
  <c r="M190" i="3"/>
  <c r="M189" i="3" s="1"/>
  <c r="L190" i="3"/>
  <c r="J190" i="3"/>
  <c r="I190" i="3"/>
  <c r="I189" i="3" s="1"/>
  <c r="H190" i="3"/>
  <c r="G190" i="3"/>
  <c r="F190" i="3"/>
  <c r="E190" i="3"/>
  <c r="E189" i="3" s="1"/>
  <c r="D190" i="3"/>
  <c r="D189" i="3" s="1"/>
  <c r="C190" i="3"/>
  <c r="T189" i="3"/>
  <c r="Q189" i="3"/>
  <c r="L189" i="3"/>
  <c r="H189" i="3"/>
  <c r="C189" i="3"/>
  <c r="V188" i="3"/>
  <c r="T188" i="3"/>
  <c r="S188" i="3"/>
  <c r="R188" i="3"/>
  <c r="Q188" i="3"/>
  <c r="P188" i="3"/>
  <c r="O188" i="3"/>
  <c r="N188" i="3"/>
  <c r="M188" i="3"/>
  <c r="L188" i="3"/>
  <c r="J188" i="3"/>
  <c r="I188" i="3"/>
  <c r="H188" i="3"/>
  <c r="G188" i="3"/>
  <c r="F188" i="3"/>
  <c r="E188" i="3"/>
  <c r="D188" i="3"/>
  <c r="C188" i="3"/>
  <c r="V187" i="3"/>
  <c r="T187" i="3"/>
  <c r="S187" i="3"/>
  <c r="R187" i="3"/>
  <c r="Q187" i="3"/>
  <c r="P187" i="3"/>
  <c r="O187" i="3"/>
  <c r="N187" i="3"/>
  <c r="M187" i="3"/>
  <c r="L187" i="3"/>
  <c r="J187" i="3"/>
  <c r="I187" i="3"/>
  <c r="H187" i="3"/>
  <c r="G187" i="3"/>
  <c r="F187" i="3"/>
  <c r="E187" i="3"/>
  <c r="D187" i="3"/>
  <c r="C187" i="3"/>
  <c r="V186" i="3"/>
  <c r="T186" i="3"/>
  <c r="S186" i="3"/>
  <c r="R186" i="3"/>
  <c r="Q186" i="3"/>
  <c r="P186" i="3"/>
  <c r="O186" i="3"/>
  <c r="N186" i="3"/>
  <c r="M186" i="3"/>
  <c r="L186" i="3"/>
  <c r="J186" i="3"/>
  <c r="I186" i="3"/>
  <c r="H186" i="3"/>
  <c r="G186" i="3"/>
  <c r="F186" i="3"/>
  <c r="E186" i="3"/>
  <c r="D186" i="3"/>
  <c r="C186" i="3"/>
  <c r="V185" i="3"/>
  <c r="T185" i="3"/>
  <c r="S185" i="3"/>
  <c r="R185" i="3"/>
  <c r="Q185" i="3"/>
  <c r="P185" i="3"/>
  <c r="O185" i="3"/>
  <c r="N185" i="3"/>
  <c r="M185" i="3"/>
  <c r="L185" i="3"/>
  <c r="J185" i="3"/>
  <c r="I185" i="3"/>
  <c r="H185" i="3"/>
  <c r="G185" i="3"/>
  <c r="F185" i="3"/>
  <c r="E185" i="3"/>
  <c r="D185" i="3"/>
  <c r="C185" i="3"/>
  <c r="V184" i="3"/>
  <c r="T184" i="3"/>
  <c r="S184" i="3"/>
  <c r="R184" i="3"/>
  <c r="Q184" i="3"/>
  <c r="P184" i="3"/>
  <c r="O184" i="3"/>
  <c r="N184" i="3"/>
  <c r="M184" i="3"/>
  <c r="L184" i="3"/>
  <c r="J184" i="3"/>
  <c r="I184" i="3"/>
  <c r="H184" i="3"/>
  <c r="G184" i="3"/>
  <c r="F184" i="3"/>
  <c r="E184" i="3"/>
  <c r="D184" i="3"/>
  <c r="C184" i="3"/>
  <c r="V183" i="3"/>
  <c r="T183" i="3"/>
  <c r="S183" i="3"/>
  <c r="R183" i="3"/>
  <c r="Q183" i="3"/>
  <c r="P183" i="3"/>
  <c r="O183" i="3"/>
  <c r="N183" i="3"/>
  <c r="M183" i="3"/>
  <c r="L183" i="3"/>
  <c r="J183" i="3"/>
  <c r="I183" i="3"/>
  <c r="H183" i="3"/>
  <c r="G183" i="3"/>
  <c r="F183" i="3"/>
  <c r="E183" i="3"/>
  <c r="D183" i="3"/>
  <c r="C183" i="3"/>
  <c r="V182" i="3"/>
  <c r="T182" i="3"/>
  <c r="S182" i="3"/>
  <c r="R182" i="3"/>
  <c r="Q182" i="3"/>
  <c r="P182" i="3"/>
  <c r="O182" i="3"/>
  <c r="N182" i="3"/>
  <c r="M182" i="3"/>
  <c r="L182" i="3"/>
  <c r="J182" i="3"/>
  <c r="I182" i="3"/>
  <c r="H182" i="3"/>
  <c r="G182" i="3"/>
  <c r="F182" i="3"/>
  <c r="E182" i="3"/>
  <c r="D182" i="3"/>
  <c r="C182" i="3"/>
  <c r="V181" i="3"/>
  <c r="T181" i="3"/>
  <c r="S181" i="3"/>
  <c r="R181" i="3"/>
  <c r="Q181" i="3"/>
  <c r="P181" i="3"/>
  <c r="O181" i="3"/>
  <c r="N181" i="3"/>
  <c r="M181" i="3"/>
  <c r="L181" i="3"/>
  <c r="J181" i="3"/>
  <c r="I181" i="3"/>
  <c r="H181" i="3"/>
  <c r="G181" i="3"/>
  <c r="F181" i="3"/>
  <c r="E181" i="3"/>
  <c r="D181" i="3"/>
  <c r="C181" i="3"/>
  <c r="V180" i="3"/>
  <c r="T180" i="3"/>
  <c r="S180" i="3"/>
  <c r="R180" i="3"/>
  <c r="Q180" i="3"/>
  <c r="P180" i="3"/>
  <c r="O180" i="3"/>
  <c r="N180" i="3"/>
  <c r="M180" i="3"/>
  <c r="L180" i="3"/>
  <c r="J180" i="3"/>
  <c r="I180" i="3"/>
  <c r="H180" i="3"/>
  <c r="G180" i="3"/>
  <c r="F180" i="3"/>
  <c r="E180" i="3"/>
  <c r="D180" i="3"/>
  <c r="C180" i="3"/>
  <c r="V179" i="3"/>
  <c r="T179" i="3"/>
  <c r="S179" i="3"/>
  <c r="R179" i="3"/>
  <c r="Q179" i="3"/>
  <c r="P179" i="3"/>
  <c r="O179" i="3"/>
  <c r="N179" i="3"/>
  <c r="M179" i="3"/>
  <c r="L179" i="3"/>
  <c r="J179" i="3"/>
  <c r="I179" i="3"/>
  <c r="H179" i="3"/>
  <c r="G179" i="3"/>
  <c r="F179" i="3"/>
  <c r="E179" i="3"/>
  <c r="D179" i="3"/>
  <c r="C179" i="3"/>
  <c r="V178" i="3"/>
  <c r="T178" i="3"/>
  <c r="S178" i="3"/>
  <c r="R178" i="3"/>
  <c r="Q178" i="3"/>
  <c r="P178" i="3"/>
  <c r="O178" i="3"/>
  <c r="N178" i="3"/>
  <c r="M178" i="3"/>
  <c r="L178" i="3"/>
  <c r="J178" i="3"/>
  <c r="I178" i="3"/>
  <c r="H178" i="3"/>
  <c r="G178" i="3"/>
  <c r="F178" i="3"/>
  <c r="E178" i="3"/>
  <c r="D178" i="3"/>
  <c r="C178" i="3"/>
  <c r="V177" i="3"/>
  <c r="T177" i="3"/>
  <c r="S177" i="3"/>
  <c r="R177" i="3"/>
  <c r="Q177" i="3"/>
  <c r="P177" i="3"/>
  <c r="O177" i="3"/>
  <c r="N177" i="3"/>
  <c r="M177" i="3"/>
  <c r="L177" i="3"/>
  <c r="J177" i="3"/>
  <c r="I177" i="3"/>
  <c r="H177" i="3"/>
  <c r="G177" i="3"/>
  <c r="F177" i="3"/>
  <c r="E177" i="3"/>
  <c r="D177" i="3"/>
  <c r="C177" i="3"/>
  <c r="V176" i="3"/>
  <c r="T176" i="3"/>
  <c r="S176" i="3"/>
  <c r="R176" i="3"/>
  <c r="Q176" i="3"/>
  <c r="P176" i="3"/>
  <c r="O176" i="3"/>
  <c r="N176" i="3"/>
  <c r="M176" i="3"/>
  <c r="L176" i="3"/>
  <c r="K196" i="3"/>
  <c r="J176" i="3"/>
  <c r="I176" i="3"/>
  <c r="H176" i="3"/>
  <c r="G176" i="3"/>
  <c r="F176" i="3"/>
  <c r="E176" i="3"/>
  <c r="D176" i="3"/>
  <c r="C176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R160" i="3"/>
  <c r="R171" i="3" s="1"/>
  <c r="Q160" i="3"/>
  <c r="Q171" i="3" s="1"/>
  <c r="P160" i="3"/>
  <c r="P171" i="3" s="1"/>
  <c r="O160" i="3"/>
  <c r="O171" i="3" s="1"/>
  <c r="N160" i="3"/>
  <c r="N171" i="3" s="1"/>
  <c r="M160" i="3"/>
  <c r="M171" i="3" s="1"/>
  <c r="L160" i="3"/>
  <c r="L171" i="3" s="1"/>
  <c r="K160" i="3"/>
  <c r="K171" i="3" s="1"/>
  <c r="J160" i="3"/>
  <c r="J171" i="3" s="1"/>
  <c r="I160" i="3"/>
  <c r="I171" i="3" s="1"/>
  <c r="H160" i="3"/>
  <c r="H171" i="3" s="1"/>
  <c r="G160" i="3"/>
  <c r="G171" i="3" s="1"/>
  <c r="F160" i="3"/>
  <c r="F171" i="3" s="1"/>
  <c r="E160" i="3"/>
  <c r="E171" i="3" s="1"/>
  <c r="D160" i="3"/>
  <c r="D171" i="3" s="1"/>
  <c r="C160" i="3"/>
  <c r="C171" i="3" s="1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R150" i="3"/>
  <c r="R155" i="3" s="1"/>
  <c r="Q150" i="3"/>
  <c r="Q155" i="3" s="1"/>
  <c r="P150" i="3"/>
  <c r="P155" i="3" s="1"/>
  <c r="O150" i="3"/>
  <c r="O155" i="3" s="1"/>
  <c r="N150" i="3"/>
  <c r="N155" i="3" s="1"/>
  <c r="M150" i="3"/>
  <c r="M155" i="3" s="1"/>
  <c r="L150" i="3"/>
  <c r="L155" i="3" s="1"/>
  <c r="K150" i="3"/>
  <c r="K155" i="3" s="1"/>
  <c r="J150" i="3"/>
  <c r="J155" i="3" s="1"/>
  <c r="I150" i="3"/>
  <c r="I155" i="3" s="1"/>
  <c r="H150" i="3"/>
  <c r="H155" i="3" s="1"/>
  <c r="G150" i="3"/>
  <c r="G155" i="3" s="1"/>
  <c r="F150" i="3"/>
  <c r="F155" i="3" s="1"/>
  <c r="E150" i="3"/>
  <c r="E155" i="3" s="1"/>
  <c r="D150" i="3"/>
  <c r="D155" i="3" s="1"/>
  <c r="C150" i="3"/>
  <c r="C155" i="3" s="1"/>
  <c r="S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S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S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S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S139" i="3"/>
  <c r="Q139" i="3"/>
  <c r="P139" i="3"/>
  <c r="O139" i="3"/>
  <c r="O138" i="3" s="1"/>
  <c r="O134" i="3" s="1"/>
  <c r="N139" i="3"/>
  <c r="M139" i="3"/>
  <c r="L139" i="3"/>
  <c r="K139" i="3"/>
  <c r="K138" i="3" s="1"/>
  <c r="K134" i="3" s="1"/>
  <c r="J139" i="3"/>
  <c r="I139" i="3"/>
  <c r="I138" i="3" s="1"/>
  <c r="I134" i="3" s="1"/>
  <c r="H139" i="3"/>
  <c r="H138" i="3" s="1"/>
  <c r="G139" i="3"/>
  <c r="G138" i="3" s="1"/>
  <c r="G134" i="3" s="1"/>
  <c r="F139" i="3"/>
  <c r="E139" i="3"/>
  <c r="D139" i="3"/>
  <c r="D138" i="3" s="1"/>
  <c r="C139" i="3"/>
  <c r="C138" i="3" s="1"/>
  <c r="C134" i="3" s="1"/>
  <c r="S138" i="3"/>
  <c r="R138" i="3"/>
  <c r="Q138" i="3"/>
  <c r="P138" i="3"/>
  <c r="N138" i="3"/>
  <c r="M138" i="3"/>
  <c r="L138" i="3"/>
  <c r="J138" i="3"/>
  <c r="J134" i="3" s="1"/>
  <c r="F138" i="3"/>
  <c r="E138" i="3"/>
  <c r="S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S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S135" i="3"/>
  <c r="Q135" i="3"/>
  <c r="P135" i="3"/>
  <c r="P134" i="3" s="1"/>
  <c r="O135" i="3"/>
  <c r="N135" i="3"/>
  <c r="N134" i="3" s="1"/>
  <c r="M135" i="3"/>
  <c r="M134" i="3" s="1"/>
  <c r="L135" i="3"/>
  <c r="L134" i="3" s="1"/>
  <c r="K135" i="3"/>
  <c r="J135" i="3"/>
  <c r="I135" i="3"/>
  <c r="H135" i="3"/>
  <c r="G135" i="3"/>
  <c r="F135" i="3"/>
  <c r="F134" i="3" s="1"/>
  <c r="E135" i="3"/>
  <c r="E134" i="3" s="1"/>
  <c r="D135" i="3"/>
  <c r="C135" i="3"/>
  <c r="S134" i="3"/>
  <c r="R134" i="3"/>
  <c r="Q134" i="3"/>
  <c r="S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S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S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S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S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S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S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S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S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S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S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S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E116" i="3"/>
  <c r="D116" i="3"/>
  <c r="C116" i="3"/>
  <c r="C113" i="3"/>
  <c r="E112" i="3"/>
  <c r="D112" i="3"/>
  <c r="C112" i="3"/>
  <c r="E111" i="3"/>
  <c r="D111" i="3"/>
  <c r="D113" i="3" s="1"/>
  <c r="C111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D108" i="3" s="1"/>
  <c r="C102" i="3"/>
  <c r="C99" i="3"/>
  <c r="E98" i="3"/>
  <c r="D98" i="3"/>
  <c r="C98" i="3"/>
  <c r="E97" i="3"/>
  <c r="D97" i="3"/>
  <c r="D99" i="3" s="1"/>
  <c r="C97" i="3"/>
  <c r="E93" i="3"/>
  <c r="D93" i="3"/>
  <c r="C93" i="3"/>
  <c r="E92" i="3"/>
  <c r="D92" i="3"/>
  <c r="C92" i="3"/>
  <c r="E91" i="3"/>
  <c r="D91" i="3"/>
  <c r="C91" i="3"/>
  <c r="E90" i="3"/>
  <c r="D90" i="3"/>
  <c r="D94" i="3" s="1"/>
  <c r="C90" i="3"/>
  <c r="E89" i="3"/>
  <c r="D89" i="3"/>
  <c r="C89" i="3"/>
  <c r="E88" i="3"/>
  <c r="D88" i="3"/>
  <c r="C88" i="3"/>
  <c r="E87" i="3"/>
  <c r="E94" i="3" s="1"/>
  <c r="D87" i="3"/>
  <c r="C87" i="3"/>
  <c r="E83" i="3"/>
  <c r="D83" i="3"/>
  <c r="C83" i="3"/>
  <c r="E82" i="3"/>
  <c r="D82" i="3"/>
  <c r="C82" i="3"/>
  <c r="E81" i="3"/>
  <c r="D81" i="3"/>
  <c r="C81" i="3"/>
  <c r="E80" i="3"/>
  <c r="E84" i="3" s="1"/>
  <c r="D80" i="3"/>
  <c r="C80" i="3"/>
  <c r="E79" i="3"/>
  <c r="D79" i="3"/>
  <c r="C79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D76" i="3" s="1"/>
  <c r="C60" i="3"/>
  <c r="C55" i="3"/>
  <c r="C54" i="3"/>
  <c r="C53" i="3" s="1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E47" i="3" s="1"/>
  <c r="D48" i="3"/>
  <c r="C48" i="3"/>
  <c r="C46" i="3"/>
  <c r="C45" i="3" s="1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E38" i="3" s="1"/>
  <c r="D39" i="3"/>
  <c r="D38" i="3" s="1"/>
  <c r="C39" i="3"/>
  <c r="C37" i="3"/>
  <c r="C36" i="3"/>
  <c r="E35" i="3"/>
  <c r="D35" i="3"/>
  <c r="C35" i="3"/>
  <c r="E34" i="3"/>
  <c r="E33" i="3" s="1"/>
  <c r="D34" i="3"/>
  <c r="C34" i="3"/>
  <c r="D33" i="3"/>
  <c r="C32" i="3"/>
  <c r="C30" i="3" s="1"/>
  <c r="C31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C10" i="3" s="1"/>
  <c r="E12" i="3"/>
  <c r="D12" i="3"/>
  <c r="C12" i="3"/>
  <c r="E11" i="3"/>
  <c r="D11" i="3"/>
  <c r="D10" i="3" s="1"/>
  <c r="C11" i="3"/>
  <c r="A5" i="3"/>
  <c r="A4" i="3"/>
  <c r="A3" i="3"/>
  <c r="A2" i="3"/>
  <c r="H134" i="3" l="1"/>
  <c r="O196" i="3"/>
  <c r="D196" i="3"/>
  <c r="H196" i="3"/>
  <c r="M196" i="3"/>
  <c r="Q196" i="3"/>
  <c r="E10" i="3"/>
  <c r="E99" i="3"/>
  <c r="E108" i="3"/>
  <c r="G196" i="3"/>
  <c r="N196" i="3"/>
  <c r="R196" i="3"/>
  <c r="H225" i="3"/>
  <c r="P225" i="3"/>
  <c r="D18" i="3"/>
  <c r="D56" i="3" s="1"/>
  <c r="C33" i="3"/>
  <c r="C56" i="3" s="1"/>
  <c r="C47" i="3"/>
  <c r="C94" i="3"/>
  <c r="F189" i="3"/>
  <c r="F196" i="3" s="1"/>
  <c r="J189" i="3"/>
  <c r="O189" i="3"/>
  <c r="S189" i="3"/>
  <c r="S196" i="3" s="1"/>
  <c r="V196" i="3"/>
  <c r="J196" i="3"/>
  <c r="E225" i="3"/>
  <c r="I225" i="3"/>
  <c r="M225" i="3"/>
  <c r="Q225" i="3"/>
  <c r="C236" i="3"/>
  <c r="D134" i="3"/>
  <c r="E76" i="3"/>
  <c r="E113" i="3"/>
  <c r="C196" i="3"/>
  <c r="D225" i="3"/>
  <c r="L225" i="3"/>
  <c r="E18" i="3"/>
  <c r="C38" i="3"/>
  <c r="D47" i="3"/>
  <c r="C76" i="3"/>
  <c r="C84" i="3"/>
  <c r="D84" i="3"/>
  <c r="C108" i="3"/>
  <c r="L196" i="3"/>
  <c r="P196" i="3"/>
  <c r="T196" i="3"/>
  <c r="C202" i="3"/>
  <c r="F225" i="3"/>
  <c r="J225" i="3"/>
  <c r="N225" i="3"/>
  <c r="D236" i="3"/>
  <c r="AB200" i="3"/>
  <c r="AA200" i="3"/>
  <c r="K200" i="3" s="1"/>
  <c r="C289" i="3"/>
  <c r="AB202" i="3"/>
  <c r="AA202" i="3"/>
  <c r="K202" i="3" s="1"/>
  <c r="E56" i="3"/>
  <c r="E196" i="3"/>
  <c r="I196" i="3"/>
  <c r="AA201" i="3"/>
  <c r="K201" i="3" s="1"/>
  <c r="AA203" i="3"/>
  <c r="K203" i="3" s="1"/>
  <c r="C295" i="2" l="1"/>
  <c r="C294" i="2"/>
  <c r="C293" i="2"/>
  <c r="H289" i="2"/>
  <c r="M288" i="2"/>
  <c r="L288" i="2"/>
  <c r="K288" i="2"/>
  <c r="J288" i="2"/>
  <c r="I288" i="2"/>
  <c r="H288" i="2"/>
  <c r="G288" i="2"/>
  <c r="F288" i="2"/>
  <c r="E288" i="2"/>
  <c r="D288" i="2"/>
  <c r="C287" i="2"/>
  <c r="C286" i="2"/>
  <c r="C285" i="2"/>
  <c r="C284" i="2"/>
  <c r="C288" i="2" s="1"/>
  <c r="M283" i="2"/>
  <c r="L283" i="2"/>
  <c r="K283" i="2"/>
  <c r="J283" i="2"/>
  <c r="I283" i="2"/>
  <c r="H283" i="2"/>
  <c r="G283" i="2"/>
  <c r="F283" i="2"/>
  <c r="E283" i="2"/>
  <c r="D283" i="2"/>
  <c r="C282" i="2"/>
  <c r="C281" i="2"/>
  <c r="C280" i="2"/>
  <c r="C279" i="2"/>
  <c r="C278" i="2"/>
  <c r="C277" i="2"/>
  <c r="C283" i="2" s="1"/>
  <c r="M276" i="2"/>
  <c r="L276" i="2"/>
  <c r="K276" i="2"/>
  <c r="J276" i="2"/>
  <c r="I276" i="2"/>
  <c r="H276" i="2"/>
  <c r="G276" i="2"/>
  <c r="F276" i="2"/>
  <c r="E276" i="2"/>
  <c r="D276" i="2"/>
  <c r="C275" i="2"/>
  <c r="C274" i="2"/>
  <c r="C273" i="2"/>
  <c r="C272" i="2"/>
  <c r="C271" i="2"/>
  <c r="C270" i="2"/>
  <c r="C269" i="2"/>
  <c r="C268" i="2"/>
  <c r="C276" i="2" s="1"/>
  <c r="M267" i="2"/>
  <c r="L267" i="2"/>
  <c r="K267" i="2"/>
  <c r="J267" i="2"/>
  <c r="I267" i="2"/>
  <c r="H267" i="2"/>
  <c r="G267" i="2"/>
  <c r="F267" i="2"/>
  <c r="E267" i="2"/>
  <c r="D267" i="2"/>
  <c r="C266" i="2"/>
  <c r="C265" i="2"/>
  <c r="C264" i="2"/>
  <c r="C267" i="2" s="1"/>
  <c r="M263" i="2"/>
  <c r="L263" i="2"/>
  <c r="K263" i="2"/>
  <c r="J263" i="2"/>
  <c r="I263" i="2"/>
  <c r="H263" i="2"/>
  <c r="G263" i="2"/>
  <c r="F263" i="2"/>
  <c r="E263" i="2"/>
  <c r="D263" i="2"/>
  <c r="C263" i="2"/>
  <c r="C262" i="2"/>
  <c r="C261" i="2"/>
  <c r="C260" i="2"/>
  <c r="M259" i="2"/>
  <c r="L259" i="2"/>
  <c r="K259" i="2"/>
  <c r="J259" i="2"/>
  <c r="I259" i="2"/>
  <c r="H259" i="2"/>
  <c r="G259" i="2"/>
  <c r="F259" i="2"/>
  <c r="E259" i="2"/>
  <c r="D259" i="2"/>
  <c r="C258" i="2"/>
  <c r="C257" i="2"/>
  <c r="C256" i="2"/>
  <c r="C259" i="2" s="1"/>
  <c r="M255" i="2"/>
  <c r="M289" i="2" s="1"/>
  <c r="L255" i="2"/>
  <c r="L289" i="2" s="1"/>
  <c r="K255" i="2"/>
  <c r="K289" i="2" s="1"/>
  <c r="J255" i="2"/>
  <c r="J289" i="2" s="1"/>
  <c r="I255" i="2"/>
  <c r="I289" i="2" s="1"/>
  <c r="H255" i="2"/>
  <c r="G255" i="2"/>
  <c r="G289" i="2" s="1"/>
  <c r="F255" i="2"/>
  <c r="F289" i="2" s="1"/>
  <c r="E255" i="2"/>
  <c r="E289" i="2" s="1"/>
  <c r="D255" i="2"/>
  <c r="D289" i="2" s="1"/>
  <c r="C254" i="2"/>
  <c r="C253" i="2"/>
  <c r="C252" i="2"/>
  <c r="C251" i="2"/>
  <c r="C255" i="2" s="1"/>
  <c r="C250" i="2"/>
  <c r="AB246" i="2"/>
  <c r="AA246" i="2"/>
  <c r="F246" i="2"/>
  <c r="AB245" i="2"/>
  <c r="AA245" i="2"/>
  <c r="F245" i="2"/>
  <c r="AB244" i="2"/>
  <c r="AA244" i="2"/>
  <c r="F244" i="2" s="1"/>
  <c r="D235" i="2"/>
  <c r="C235" i="2"/>
  <c r="D234" i="2"/>
  <c r="C234" i="2"/>
  <c r="D233" i="2"/>
  <c r="C233" i="2"/>
  <c r="D232" i="2"/>
  <c r="C232" i="2"/>
  <c r="E231" i="2"/>
  <c r="D231" i="2"/>
  <c r="C231" i="2"/>
  <c r="D230" i="2"/>
  <c r="C230" i="2"/>
  <c r="E229" i="2"/>
  <c r="D229" i="2"/>
  <c r="C229" i="2"/>
  <c r="D228" i="2"/>
  <c r="C228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Q213" i="2"/>
  <c r="P213" i="2"/>
  <c r="P225" i="2" s="1"/>
  <c r="O213" i="2"/>
  <c r="N213" i="2"/>
  <c r="M213" i="2"/>
  <c r="L213" i="2"/>
  <c r="L225" i="2" s="1"/>
  <c r="K213" i="2"/>
  <c r="J213" i="2"/>
  <c r="I213" i="2"/>
  <c r="H213" i="2"/>
  <c r="H225" i="2" s="1"/>
  <c r="G213" i="2"/>
  <c r="F213" i="2"/>
  <c r="E213" i="2"/>
  <c r="D213" i="2"/>
  <c r="D225" i="2" s="1"/>
  <c r="C213" i="2"/>
  <c r="D208" i="2"/>
  <c r="C208" i="2"/>
  <c r="D207" i="2"/>
  <c r="C207" i="2"/>
  <c r="F203" i="2"/>
  <c r="E203" i="2"/>
  <c r="C203" i="2"/>
  <c r="AA203" i="2" s="1"/>
  <c r="K203" i="2" s="1"/>
  <c r="F202" i="2"/>
  <c r="E202" i="2"/>
  <c r="C202" i="2" s="1"/>
  <c r="F201" i="2"/>
  <c r="E201" i="2"/>
  <c r="C201" i="2" s="1"/>
  <c r="AB201" i="2" s="1"/>
  <c r="F200" i="2"/>
  <c r="E200" i="2"/>
  <c r="C200" i="2" s="1"/>
  <c r="V195" i="2"/>
  <c r="U195" i="2"/>
  <c r="U196" i="2" s="1"/>
  <c r="R195" i="2"/>
  <c r="Q195" i="2"/>
  <c r="P195" i="2"/>
  <c r="O195" i="2"/>
  <c r="N195" i="2"/>
  <c r="M195" i="2"/>
  <c r="L195" i="2"/>
  <c r="J195" i="2"/>
  <c r="I195" i="2"/>
  <c r="H195" i="2"/>
  <c r="G195" i="2"/>
  <c r="F195" i="2"/>
  <c r="E195" i="2"/>
  <c r="D195" i="2"/>
  <c r="C195" i="2"/>
  <c r="V194" i="2"/>
  <c r="T194" i="2"/>
  <c r="S194" i="2"/>
  <c r="R194" i="2"/>
  <c r="Q194" i="2"/>
  <c r="P194" i="2"/>
  <c r="O194" i="2"/>
  <c r="N194" i="2"/>
  <c r="M194" i="2"/>
  <c r="L194" i="2"/>
  <c r="J194" i="2"/>
  <c r="I194" i="2"/>
  <c r="H194" i="2"/>
  <c r="G194" i="2"/>
  <c r="F194" i="2"/>
  <c r="E194" i="2"/>
  <c r="D194" i="2"/>
  <c r="C194" i="2"/>
  <c r="V193" i="2"/>
  <c r="T193" i="2"/>
  <c r="S193" i="2"/>
  <c r="R193" i="2"/>
  <c r="Q193" i="2"/>
  <c r="P193" i="2"/>
  <c r="O193" i="2"/>
  <c r="N193" i="2"/>
  <c r="M193" i="2"/>
  <c r="L193" i="2"/>
  <c r="J193" i="2"/>
  <c r="I193" i="2"/>
  <c r="H193" i="2"/>
  <c r="G193" i="2"/>
  <c r="F193" i="2"/>
  <c r="E193" i="2"/>
  <c r="D193" i="2"/>
  <c r="C193" i="2"/>
  <c r="V192" i="2"/>
  <c r="T192" i="2"/>
  <c r="S192" i="2"/>
  <c r="R192" i="2"/>
  <c r="Q192" i="2"/>
  <c r="P192" i="2"/>
  <c r="O192" i="2"/>
  <c r="N192" i="2"/>
  <c r="M192" i="2"/>
  <c r="L192" i="2"/>
  <c r="J192" i="2"/>
  <c r="I192" i="2"/>
  <c r="H192" i="2"/>
  <c r="G192" i="2"/>
  <c r="F192" i="2"/>
  <c r="E192" i="2"/>
  <c r="D192" i="2"/>
  <c r="C192" i="2"/>
  <c r="V191" i="2"/>
  <c r="T191" i="2"/>
  <c r="S191" i="2"/>
  <c r="R191" i="2"/>
  <c r="Q191" i="2"/>
  <c r="Q189" i="2" s="1"/>
  <c r="P191" i="2"/>
  <c r="O191" i="2"/>
  <c r="N191" i="2"/>
  <c r="M191" i="2"/>
  <c r="L191" i="2"/>
  <c r="J191" i="2"/>
  <c r="I191" i="2"/>
  <c r="H191" i="2"/>
  <c r="H189" i="2" s="1"/>
  <c r="G191" i="2"/>
  <c r="F191" i="2"/>
  <c r="E191" i="2"/>
  <c r="D191" i="2"/>
  <c r="C191" i="2"/>
  <c r="V190" i="2"/>
  <c r="T190" i="2"/>
  <c r="S190" i="2"/>
  <c r="S189" i="2" s="1"/>
  <c r="R190" i="2"/>
  <c r="Q190" i="2"/>
  <c r="P190" i="2"/>
  <c r="O190" i="2"/>
  <c r="O189" i="2" s="1"/>
  <c r="N190" i="2"/>
  <c r="N189" i="2" s="1"/>
  <c r="M190" i="2"/>
  <c r="L190" i="2"/>
  <c r="J190" i="2"/>
  <c r="J189" i="2" s="1"/>
  <c r="I190" i="2"/>
  <c r="H190" i="2"/>
  <c r="G190" i="2"/>
  <c r="F190" i="2"/>
  <c r="F189" i="2" s="1"/>
  <c r="E190" i="2"/>
  <c r="E189" i="2" s="1"/>
  <c r="D190" i="2"/>
  <c r="C190" i="2"/>
  <c r="V189" i="2"/>
  <c r="R189" i="2"/>
  <c r="M189" i="2"/>
  <c r="I189" i="2"/>
  <c r="D189" i="2"/>
  <c r="V188" i="2"/>
  <c r="T188" i="2"/>
  <c r="S188" i="2"/>
  <c r="R188" i="2"/>
  <c r="Q188" i="2"/>
  <c r="P188" i="2"/>
  <c r="O188" i="2"/>
  <c r="N188" i="2"/>
  <c r="M188" i="2"/>
  <c r="L188" i="2"/>
  <c r="J188" i="2"/>
  <c r="I188" i="2"/>
  <c r="H188" i="2"/>
  <c r="G188" i="2"/>
  <c r="F188" i="2"/>
  <c r="E188" i="2"/>
  <c r="D188" i="2"/>
  <c r="C188" i="2"/>
  <c r="V187" i="2"/>
  <c r="T187" i="2"/>
  <c r="S187" i="2"/>
  <c r="R187" i="2"/>
  <c r="Q187" i="2"/>
  <c r="P187" i="2"/>
  <c r="O187" i="2"/>
  <c r="N187" i="2"/>
  <c r="M187" i="2"/>
  <c r="L187" i="2"/>
  <c r="J187" i="2"/>
  <c r="I187" i="2"/>
  <c r="H187" i="2"/>
  <c r="G187" i="2"/>
  <c r="F187" i="2"/>
  <c r="E187" i="2"/>
  <c r="D187" i="2"/>
  <c r="C187" i="2"/>
  <c r="V186" i="2"/>
  <c r="T186" i="2"/>
  <c r="S186" i="2"/>
  <c r="R186" i="2"/>
  <c r="Q186" i="2"/>
  <c r="P186" i="2"/>
  <c r="O186" i="2"/>
  <c r="N186" i="2"/>
  <c r="M186" i="2"/>
  <c r="L186" i="2"/>
  <c r="J186" i="2"/>
  <c r="I186" i="2"/>
  <c r="H186" i="2"/>
  <c r="G186" i="2"/>
  <c r="F186" i="2"/>
  <c r="E186" i="2"/>
  <c r="D186" i="2"/>
  <c r="C186" i="2"/>
  <c r="V185" i="2"/>
  <c r="T185" i="2"/>
  <c r="S185" i="2"/>
  <c r="R185" i="2"/>
  <c r="Q185" i="2"/>
  <c r="P185" i="2"/>
  <c r="O185" i="2"/>
  <c r="N185" i="2"/>
  <c r="M185" i="2"/>
  <c r="L185" i="2"/>
  <c r="J185" i="2"/>
  <c r="I185" i="2"/>
  <c r="H185" i="2"/>
  <c r="G185" i="2"/>
  <c r="F185" i="2"/>
  <c r="E185" i="2"/>
  <c r="D185" i="2"/>
  <c r="C185" i="2"/>
  <c r="V184" i="2"/>
  <c r="T184" i="2"/>
  <c r="S184" i="2"/>
  <c r="R184" i="2"/>
  <c r="Q184" i="2"/>
  <c r="P184" i="2"/>
  <c r="O184" i="2"/>
  <c r="N184" i="2"/>
  <c r="M184" i="2"/>
  <c r="L184" i="2"/>
  <c r="J184" i="2"/>
  <c r="I184" i="2"/>
  <c r="H184" i="2"/>
  <c r="G184" i="2"/>
  <c r="F184" i="2"/>
  <c r="E184" i="2"/>
  <c r="D184" i="2"/>
  <c r="C184" i="2"/>
  <c r="V183" i="2"/>
  <c r="T183" i="2"/>
  <c r="S183" i="2"/>
  <c r="R183" i="2"/>
  <c r="Q183" i="2"/>
  <c r="P183" i="2"/>
  <c r="O183" i="2"/>
  <c r="N183" i="2"/>
  <c r="M183" i="2"/>
  <c r="L183" i="2"/>
  <c r="J183" i="2"/>
  <c r="I183" i="2"/>
  <c r="H183" i="2"/>
  <c r="G183" i="2"/>
  <c r="F183" i="2"/>
  <c r="E183" i="2"/>
  <c r="D183" i="2"/>
  <c r="C183" i="2"/>
  <c r="V182" i="2"/>
  <c r="T182" i="2"/>
  <c r="S182" i="2"/>
  <c r="R182" i="2"/>
  <c r="Q182" i="2"/>
  <c r="P182" i="2"/>
  <c r="O182" i="2"/>
  <c r="N182" i="2"/>
  <c r="M182" i="2"/>
  <c r="L182" i="2"/>
  <c r="J182" i="2"/>
  <c r="I182" i="2"/>
  <c r="H182" i="2"/>
  <c r="G182" i="2"/>
  <c r="F182" i="2"/>
  <c r="E182" i="2"/>
  <c r="D182" i="2"/>
  <c r="C182" i="2"/>
  <c r="V181" i="2"/>
  <c r="T181" i="2"/>
  <c r="S181" i="2"/>
  <c r="R181" i="2"/>
  <c r="Q181" i="2"/>
  <c r="P181" i="2"/>
  <c r="O181" i="2"/>
  <c r="N181" i="2"/>
  <c r="M181" i="2"/>
  <c r="L181" i="2"/>
  <c r="J181" i="2"/>
  <c r="I181" i="2"/>
  <c r="H181" i="2"/>
  <c r="G181" i="2"/>
  <c r="F181" i="2"/>
  <c r="E181" i="2"/>
  <c r="D181" i="2"/>
  <c r="C181" i="2"/>
  <c r="V180" i="2"/>
  <c r="T180" i="2"/>
  <c r="S180" i="2"/>
  <c r="R180" i="2"/>
  <c r="Q180" i="2"/>
  <c r="P180" i="2"/>
  <c r="O180" i="2"/>
  <c r="N180" i="2"/>
  <c r="M180" i="2"/>
  <c r="L180" i="2"/>
  <c r="J180" i="2"/>
  <c r="I180" i="2"/>
  <c r="H180" i="2"/>
  <c r="G180" i="2"/>
  <c r="F180" i="2"/>
  <c r="E180" i="2"/>
  <c r="D180" i="2"/>
  <c r="C180" i="2"/>
  <c r="V179" i="2"/>
  <c r="T179" i="2"/>
  <c r="S179" i="2"/>
  <c r="R179" i="2"/>
  <c r="Q179" i="2"/>
  <c r="P179" i="2"/>
  <c r="O179" i="2"/>
  <c r="N179" i="2"/>
  <c r="M179" i="2"/>
  <c r="L179" i="2"/>
  <c r="J179" i="2"/>
  <c r="I179" i="2"/>
  <c r="H179" i="2"/>
  <c r="G179" i="2"/>
  <c r="F179" i="2"/>
  <c r="E179" i="2"/>
  <c r="D179" i="2"/>
  <c r="C179" i="2"/>
  <c r="V178" i="2"/>
  <c r="T178" i="2"/>
  <c r="S178" i="2"/>
  <c r="R178" i="2"/>
  <c r="Q178" i="2"/>
  <c r="P178" i="2"/>
  <c r="O178" i="2"/>
  <c r="N178" i="2"/>
  <c r="M178" i="2"/>
  <c r="L178" i="2"/>
  <c r="J178" i="2"/>
  <c r="I178" i="2"/>
  <c r="H178" i="2"/>
  <c r="G178" i="2"/>
  <c r="F178" i="2"/>
  <c r="E178" i="2"/>
  <c r="D178" i="2"/>
  <c r="C178" i="2"/>
  <c r="V177" i="2"/>
  <c r="T177" i="2"/>
  <c r="S177" i="2"/>
  <c r="R177" i="2"/>
  <c r="Q177" i="2"/>
  <c r="P177" i="2"/>
  <c r="O177" i="2"/>
  <c r="N177" i="2"/>
  <c r="M177" i="2"/>
  <c r="L177" i="2"/>
  <c r="J177" i="2"/>
  <c r="I177" i="2"/>
  <c r="H177" i="2"/>
  <c r="G177" i="2"/>
  <c r="F177" i="2"/>
  <c r="E177" i="2"/>
  <c r="D177" i="2"/>
  <c r="C177" i="2"/>
  <c r="V176" i="2"/>
  <c r="T176" i="2"/>
  <c r="S176" i="2"/>
  <c r="R176" i="2"/>
  <c r="Q176" i="2"/>
  <c r="P176" i="2"/>
  <c r="O176" i="2"/>
  <c r="N176" i="2"/>
  <c r="M176" i="2"/>
  <c r="L176" i="2"/>
  <c r="K196" i="2"/>
  <c r="J176" i="2"/>
  <c r="I176" i="2"/>
  <c r="H176" i="2"/>
  <c r="G176" i="2"/>
  <c r="F176" i="2"/>
  <c r="E176" i="2"/>
  <c r="D176" i="2"/>
  <c r="C176" i="2"/>
  <c r="J171" i="2"/>
  <c r="F171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R160" i="2"/>
  <c r="R171" i="2" s="1"/>
  <c r="Q160" i="2"/>
  <c r="Q171" i="2" s="1"/>
  <c r="P160" i="2"/>
  <c r="P171" i="2" s="1"/>
  <c r="O160" i="2"/>
  <c r="O171" i="2" s="1"/>
  <c r="N160" i="2"/>
  <c r="N171" i="2" s="1"/>
  <c r="M160" i="2"/>
  <c r="M171" i="2" s="1"/>
  <c r="L160" i="2"/>
  <c r="L171" i="2" s="1"/>
  <c r="K160" i="2"/>
  <c r="K171" i="2" s="1"/>
  <c r="J160" i="2"/>
  <c r="I160" i="2"/>
  <c r="I171" i="2" s="1"/>
  <c r="H160" i="2"/>
  <c r="H171" i="2" s="1"/>
  <c r="G160" i="2"/>
  <c r="G171" i="2" s="1"/>
  <c r="F160" i="2"/>
  <c r="E160" i="2"/>
  <c r="E171" i="2" s="1"/>
  <c r="D160" i="2"/>
  <c r="D171" i="2" s="1"/>
  <c r="C160" i="2"/>
  <c r="C171" i="2" s="1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R150" i="2"/>
  <c r="R155" i="2" s="1"/>
  <c r="Q150" i="2"/>
  <c r="Q155" i="2" s="1"/>
  <c r="P150" i="2"/>
  <c r="P155" i="2" s="1"/>
  <c r="O150" i="2"/>
  <c r="O155" i="2" s="1"/>
  <c r="N150" i="2"/>
  <c r="N155" i="2" s="1"/>
  <c r="M150" i="2"/>
  <c r="M155" i="2" s="1"/>
  <c r="L150" i="2"/>
  <c r="L155" i="2" s="1"/>
  <c r="K150" i="2"/>
  <c r="K155" i="2" s="1"/>
  <c r="J150" i="2"/>
  <c r="J155" i="2" s="1"/>
  <c r="I150" i="2"/>
  <c r="I155" i="2" s="1"/>
  <c r="H150" i="2"/>
  <c r="H155" i="2" s="1"/>
  <c r="G150" i="2"/>
  <c r="G155" i="2" s="1"/>
  <c r="F150" i="2"/>
  <c r="F155" i="2" s="1"/>
  <c r="E150" i="2"/>
  <c r="E155" i="2" s="1"/>
  <c r="D150" i="2"/>
  <c r="D155" i="2" s="1"/>
  <c r="C150" i="2"/>
  <c r="C155" i="2" s="1"/>
  <c r="S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S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S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S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S139" i="2"/>
  <c r="Q139" i="2"/>
  <c r="P139" i="2"/>
  <c r="P138" i="2" s="1"/>
  <c r="O139" i="2"/>
  <c r="O138" i="2" s="1"/>
  <c r="N139" i="2"/>
  <c r="N138" i="2" s="1"/>
  <c r="M139" i="2"/>
  <c r="M138" i="2" s="1"/>
  <c r="L139" i="2"/>
  <c r="L138" i="2" s="1"/>
  <c r="K139" i="2"/>
  <c r="K138" i="2" s="1"/>
  <c r="J139" i="2"/>
  <c r="I139" i="2"/>
  <c r="H139" i="2"/>
  <c r="H138" i="2" s="1"/>
  <c r="G139" i="2"/>
  <c r="G138" i="2" s="1"/>
  <c r="F139" i="2"/>
  <c r="F138" i="2" s="1"/>
  <c r="F134" i="2" s="1"/>
  <c r="E139" i="2"/>
  <c r="E138" i="2" s="1"/>
  <c r="D139" i="2"/>
  <c r="D138" i="2" s="1"/>
  <c r="C139" i="2"/>
  <c r="C138" i="2" s="1"/>
  <c r="S138" i="2"/>
  <c r="R138" i="2"/>
  <c r="Q138" i="2"/>
  <c r="J138" i="2"/>
  <c r="I138" i="2"/>
  <c r="S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S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S135" i="2"/>
  <c r="Q135" i="2"/>
  <c r="Q134" i="2" s="1"/>
  <c r="P135" i="2"/>
  <c r="O135" i="2"/>
  <c r="N135" i="2"/>
  <c r="N134" i="2" s="1"/>
  <c r="M135" i="2"/>
  <c r="L135" i="2"/>
  <c r="K135" i="2"/>
  <c r="J135" i="2"/>
  <c r="J134" i="2" s="1"/>
  <c r="I135" i="2"/>
  <c r="I134" i="2" s="1"/>
  <c r="H135" i="2"/>
  <c r="G135" i="2"/>
  <c r="F135" i="2"/>
  <c r="E135" i="2"/>
  <c r="D135" i="2"/>
  <c r="C135" i="2"/>
  <c r="S134" i="2"/>
  <c r="R134" i="2"/>
  <c r="S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S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S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S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S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S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S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S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S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S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S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S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S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E116" i="2"/>
  <c r="D116" i="2"/>
  <c r="C116" i="2"/>
  <c r="D113" i="2"/>
  <c r="E112" i="2"/>
  <c r="D112" i="2"/>
  <c r="C112" i="2"/>
  <c r="E111" i="2"/>
  <c r="E113" i="2" s="1"/>
  <c r="D111" i="2"/>
  <c r="C111" i="2"/>
  <c r="C107" i="2"/>
  <c r="E106" i="2"/>
  <c r="D106" i="2"/>
  <c r="C106" i="2"/>
  <c r="E105" i="2"/>
  <c r="D105" i="2"/>
  <c r="C105" i="2"/>
  <c r="E104" i="2"/>
  <c r="E108" i="2" s="1"/>
  <c r="D104" i="2"/>
  <c r="C104" i="2"/>
  <c r="E103" i="2"/>
  <c r="D103" i="2"/>
  <c r="C103" i="2"/>
  <c r="E102" i="2"/>
  <c r="D102" i="2"/>
  <c r="C102" i="2"/>
  <c r="E99" i="2"/>
  <c r="E98" i="2"/>
  <c r="D98" i="2"/>
  <c r="C98" i="2"/>
  <c r="E97" i="2"/>
  <c r="D97" i="2"/>
  <c r="D99" i="2" s="1"/>
  <c r="C97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3" i="2"/>
  <c r="D83" i="2"/>
  <c r="C83" i="2"/>
  <c r="E82" i="2"/>
  <c r="D82" i="2"/>
  <c r="C82" i="2"/>
  <c r="E81" i="2"/>
  <c r="D81" i="2"/>
  <c r="C81" i="2"/>
  <c r="E80" i="2"/>
  <c r="D80" i="2"/>
  <c r="C80" i="2"/>
  <c r="E79" i="2"/>
  <c r="E84" i="2" s="1"/>
  <c r="D79" i="2"/>
  <c r="C79" i="2"/>
  <c r="C84" i="2" s="1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C76" i="2" s="1"/>
  <c r="C55" i="2"/>
  <c r="C54" i="2"/>
  <c r="E52" i="2"/>
  <c r="D52" i="2"/>
  <c r="C52" i="2"/>
  <c r="E51" i="2"/>
  <c r="D51" i="2"/>
  <c r="C51" i="2"/>
  <c r="C47" i="2" s="1"/>
  <c r="E50" i="2"/>
  <c r="D50" i="2"/>
  <c r="C50" i="2"/>
  <c r="E49" i="2"/>
  <c r="D49" i="2"/>
  <c r="C49" i="2"/>
  <c r="E48" i="2"/>
  <c r="D48" i="2"/>
  <c r="D47" i="2" s="1"/>
  <c r="C48" i="2"/>
  <c r="C46" i="2"/>
  <c r="C45" i="2" s="1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C38" i="2" s="1"/>
  <c r="C37" i="2"/>
  <c r="C36" i="2" s="1"/>
  <c r="E35" i="2"/>
  <c r="D35" i="2"/>
  <c r="D33" i="2" s="1"/>
  <c r="C35" i="2"/>
  <c r="E34" i="2"/>
  <c r="D34" i="2"/>
  <c r="C34" i="2"/>
  <c r="E33" i="2"/>
  <c r="C32" i="2"/>
  <c r="C31" i="2"/>
  <c r="C30" i="2" s="1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C18" i="2" s="1"/>
  <c r="E19" i="2"/>
  <c r="D19" i="2"/>
  <c r="C19" i="2"/>
  <c r="D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A5" i="2"/>
  <c r="A4" i="2"/>
  <c r="A3" i="2"/>
  <c r="A2" i="2"/>
  <c r="E196" i="2" l="1"/>
  <c r="I196" i="2"/>
  <c r="R196" i="2"/>
  <c r="D10" i="2"/>
  <c r="D84" i="2"/>
  <c r="C108" i="2"/>
  <c r="D196" i="2"/>
  <c r="E225" i="2"/>
  <c r="M225" i="2"/>
  <c r="D108" i="2"/>
  <c r="C189" i="2"/>
  <c r="G189" i="2"/>
  <c r="L189" i="2"/>
  <c r="L196" i="2" s="1"/>
  <c r="P189" i="2"/>
  <c r="P196" i="2" s="1"/>
  <c r="T189" i="2"/>
  <c r="F225" i="2"/>
  <c r="J225" i="2"/>
  <c r="N225" i="2"/>
  <c r="D236" i="2"/>
  <c r="T196" i="2"/>
  <c r="N196" i="2"/>
  <c r="C99" i="2"/>
  <c r="H196" i="2"/>
  <c r="V196" i="2"/>
  <c r="I225" i="2"/>
  <c r="Q225" i="2"/>
  <c r="E18" i="2"/>
  <c r="E94" i="2"/>
  <c r="D134" i="2"/>
  <c r="H134" i="2"/>
  <c r="L134" i="2"/>
  <c r="P134" i="2"/>
  <c r="C134" i="2"/>
  <c r="G134" i="2"/>
  <c r="K134" i="2"/>
  <c r="O134" i="2"/>
  <c r="M196" i="2"/>
  <c r="Q196" i="2"/>
  <c r="C225" i="2"/>
  <c r="G225" i="2"/>
  <c r="K225" i="2"/>
  <c r="O225" i="2"/>
  <c r="C236" i="2"/>
  <c r="E236" i="2"/>
  <c r="D56" i="2"/>
  <c r="C113" i="2"/>
  <c r="F196" i="2"/>
  <c r="J196" i="2"/>
  <c r="E10" i="2"/>
  <c r="C33" i="2"/>
  <c r="D38" i="2"/>
  <c r="E38" i="2"/>
  <c r="C10" i="2"/>
  <c r="E47" i="2"/>
  <c r="D76" i="2"/>
  <c r="C94" i="2"/>
  <c r="D94" i="2"/>
  <c r="AB200" i="2"/>
  <c r="AA200" i="2"/>
  <c r="K200" i="2" s="1"/>
  <c r="C53" i="2"/>
  <c r="E76" i="2"/>
  <c r="E134" i="2"/>
  <c r="M134" i="2"/>
  <c r="C196" i="2"/>
  <c r="G196" i="2"/>
  <c r="O196" i="2"/>
  <c r="S196" i="2"/>
  <c r="AB202" i="2"/>
  <c r="AA202" i="2"/>
  <c r="K202" i="2" s="1"/>
  <c r="C289" i="2"/>
  <c r="AA201" i="2"/>
  <c r="K201" i="2" s="1"/>
  <c r="AB203" i="2"/>
  <c r="E56" i="2" l="1"/>
  <c r="C56" i="2"/>
  <c r="F206" i="1"/>
  <c r="J295" i="1" l="1"/>
  <c r="I295" i="1"/>
  <c r="H295" i="1"/>
  <c r="G295" i="1"/>
  <c r="F295" i="1"/>
  <c r="E295" i="1"/>
  <c r="D295" i="1"/>
  <c r="J294" i="1"/>
  <c r="I294" i="1"/>
  <c r="H294" i="1"/>
  <c r="G294" i="1"/>
  <c r="F294" i="1"/>
  <c r="E294" i="1"/>
  <c r="D294" i="1"/>
  <c r="J293" i="1"/>
  <c r="I293" i="1"/>
  <c r="H293" i="1"/>
  <c r="G293" i="1"/>
  <c r="F293" i="1"/>
  <c r="E293" i="1"/>
  <c r="D293" i="1"/>
  <c r="M287" i="1"/>
  <c r="L287" i="1"/>
  <c r="K287" i="1"/>
  <c r="J287" i="1"/>
  <c r="I287" i="1"/>
  <c r="H287" i="1"/>
  <c r="G287" i="1"/>
  <c r="F287" i="1"/>
  <c r="E287" i="1"/>
  <c r="D287" i="1"/>
  <c r="M286" i="1"/>
  <c r="L286" i="1"/>
  <c r="K286" i="1"/>
  <c r="J286" i="1"/>
  <c r="I286" i="1"/>
  <c r="H286" i="1"/>
  <c r="G286" i="1"/>
  <c r="F286" i="1"/>
  <c r="E286" i="1"/>
  <c r="D286" i="1"/>
  <c r="M285" i="1"/>
  <c r="L285" i="1"/>
  <c r="K285" i="1"/>
  <c r="J285" i="1"/>
  <c r="I285" i="1"/>
  <c r="H285" i="1"/>
  <c r="G285" i="1"/>
  <c r="F285" i="1"/>
  <c r="E285" i="1"/>
  <c r="D285" i="1"/>
  <c r="M284" i="1"/>
  <c r="L284" i="1"/>
  <c r="K284" i="1"/>
  <c r="J284" i="1"/>
  <c r="I284" i="1"/>
  <c r="H284" i="1"/>
  <c r="G284" i="1"/>
  <c r="F284" i="1"/>
  <c r="E284" i="1"/>
  <c r="D284" i="1"/>
  <c r="M282" i="1"/>
  <c r="L282" i="1"/>
  <c r="K282" i="1"/>
  <c r="J282" i="1"/>
  <c r="I282" i="1"/>
  <c r="H282" i="1"/>
  <c r="G282" i="1"/>
  <c r="F282" i="1"/>
  <c r="E282" i="1"/>
  <c r="D282" i="1"/>
  <c r="M281" i="1"/>
  <c r="L281" i="1"/>
  <c r="K281" i="1"/>
  <c r="J281" i="1"/>
  <c r="I281" i="1"/>
  <c r="H281" i="1"/>
  <c r="G281" i="1"/>
  <c r="F281" i="1"/>
  <c r="E281" i="1"/>
  <c r="D281" i="1"/>
  <c r="M280" i="1"/>
  <c r="L280" i="1"/>
  <c r="K280" i="1"/>
  <c r="J280" i="1"/>
  <c r="I280" i="1"/>
  <c r="H280" i="1"/>
  <c r="G280" i="1"/>
  <c r="F280" i="1"/>
  <c r="E280" i="1"/>
  <c r="D280" i="1"/>
  <c r="M279" i="1"/>
  <c r="L279" i="1"/>
  <c r="K279" i="1"/>
  <c r="J279" i="1"/>
  <c r="I279" i="1"/>
  <c r="H279" i="1"/>
  <c r="G279" i="1"/>
  <c r="F279" i="1"/>
  <c r="E279" i="1"/>
  <c r="D279" i="1"/>
  <c r="M278" i="1"/>
  <c r="L278" i="1"/>
  <c r="K278" i="1"/>
  <c r="J278" i="1"/>
  <c r="I278" i="1"/>
  <c r="H278" i="1"/>
  <c r="G278" i="1"/>
  <c r="F278" i="1"/>
  <c r="E278" i="1"/>
  <c r="D278" i="1"/>
  <c r="M277" i="1"/>
  <c r="L277" i="1"/>
  <c r="K277" i="1"/>
  <c r="J277" i="1"/>
  <c r="I277" i="1"/>
  <c r="H277" i="1"/>
  <c r="G277" i="1"/>
  <c r="F277" i="1"/>
  <c r="E277" i="1"/>
  <c r="D277" i="1"/>
  <c r="M275" i="1"/>
  <c r="L275" i="1"/>
  <c r="K275" i="1"/>
  <c r="J275" i="1"/>
  <c r="I275" i="1"/>
  <c r="H275" i="1"/>
  <c r="G275" i="1"/>
  <c r="F275" i="1"/>
  <c r="E275" i="1"/>
  <c r="D275" i="1"/>
  <c r="M274" i="1"/>
  <c r="L274" i="1"/>
  <c r="K274" i="1"/>
  <c r="J274" i="1"/>
  <c r="I274" i="1"/>
  <c r="H274" i="1"/>
  <c r="G274" i="1"/>
  <c r="F274" i="1"/>
  <c r="E274" i="1"/>
  <c r="D274" i="1"/>
  <c r="M273" i="1"/>
  <c r="L273" i="1"/>
  <c r="K273" i="1"/>
  <c r="J273" i="1"/>
  <c r="I273" i="1"/>
  <c r="H273" i="1"/>
  <c r="G273" i="1"/>
  <c r="F273" i="1"/>
  <c r="E273" i="1"/>
  <c r="D273" i="1"/>
  <c r="M272" i="1"/>
  <c r="L272" i="1"/>
  <c r="K272" i="1"/>
  <c r="J272" i="1"/>
  <c r="I272" i="1"/>
  <c r="H272" i="1"/>
  <c r="G272" i="1"/>
  <c r="F272" i="1"/>
  <c r="E272" i="1"/>
  <c r="D272" i="1"/>
  <c r="M271" i="1"/>
  <c r="L271" i="1"/>
  <c r="K271" i="1"/>
  <c r="J271" i="1"/>
  <c r="I271" i="1"/>
  <c r="H271" i="1"/>
  <c r="G271" i="1"/>
  <c r="F271" i="1"/>
  <c r="E271" i="1"/>
  <c r="D271" i="1"/>
  <c r="M270" i="1"/>
  <c r="L270" i="1"/>
  <c r="K270" i="1"/>
  <c r="J270" i="1"/>
  <c r="I270" i="1"/>
  <c r="H270" i="1"/>
  <c r="G270" i="1"/>
  <c r="F270" i="1"/>
  <c r="E270" i="1"/>
  <c r="D270" i="1"/>
  <c r="M269" i="1"/>
  <c r="L269" i="1"/>
  <c r="K269" i="1"/>
  <c r="J269" i="1"/>
  <c r="I269" i="1"/>
  <c r="H269" i="1"/>
  <c r="G269" i="1"/>
  <c r="F269" i="1"/>
  <c r="E269" i="1"/>
  <c r="D269" i="1"/>
  <c r="M268" i="1"/>
  <c r="L268" i="1"/>
  <c r="K268" i="1"/>
  <c r="J268" i="1"/>
  <c r="I268" i="1"/>
  <c r="H268" i="1"/>
  <c r="G268" i="1"/>
  <c r="F268" i="1"/>
  <c r="E268" i="1"/>
  <c r="D268" i="1"/>
  <c r="M266" i="1"/>
  <c r="L266" i="1"/>
  <c r="K266" i="1"/>
  <c r="J266" i="1"/>
  <c r="I266" i="1"/>
  <c r="H266" i="1"/>
  <c r="G266" i="1"/>
  <c r="F266" i="1"/>
  <c r="E266" i="1"/>
  <c r="D266" i="1"/>
  <c r="M265" i="1"/>
  <c r="L265" i="1"/>
  <c r="K265" i="1"/>
  <c r="J265" i="1"/>
  <c r="I265" i="1"/>
  <c r="H265" i="1"/>
  <c r="G265" i="1"/>
  <c r="F265" i="1"/>
  <c r="E265" i="1"/>
  <c r="D265" i="1"/>
  <c r="M264" i="1"/>
  <c r="L264" i="1"/>
  <c r="K264" i="1"/>
  <c r="J264" i="1"/>
  <c r="I264" i="1"/>
  <c r="H264" i="1"/>
  <c r="G264" i="1"/>
  <c r="F264" i="1"/>
  <c r="E264" i="1"/>
  <c r="D264" i="1"/>
  <c r="M262" i="1"/>
  <c r="L262" i="1"/>
  <c r="K262" i="1"/>
  <c r="J262" i="1"/>
  <c r="I262" i="1"/>
  <c r="H262" i="1"/>
  <c r="G262" i="1"/>
  <c r="F262" i="1"/>
  <c r="E262" i="1"/>
  <c r="D262" i="1"/>
  <c r="M261" i="1"/>
  <c r="L261" i="1"/>
  <c r="K261" i="1"/>
  <c r="J261" i="1"/>
  <c r="I261" i="1"/>
  <c r="H261" i="1"/>
  <c r="G261" i="1"/>
  <c r="F261" i="1"/>
  <c r="E261" i="1"/>
  <c r="D261" i="1"/>
  <c r="M260" i="1"/>
  <c r="L260" i="1"/>
  <c r="K260" i="1"/>
  <c r="J260" i="1"/>
  <c r="I260" i="1"/>
  <c r="H260" i="1"/>
  <c r="G260" i="1"/>
  <c r="F260" i="1"/>
  <c r="E260" i="1"/>
  <c r="D260" i="1"/>
  <c r="M258" i="1"/>
  <c r="L258" i="1"/>
  <c r="K258" i="1"/>
  <c r="J258" i="1"/>
  <c r="I258" i="1"/>
  <c r="H258" i="1"/>
  <c r="G258" i="1"/>
  <c r="F258" i="1"/>
  <c r="E258" i="1"/>
  <c r="D258" i="1"/>
  <c r="M257" i="1"/>
  <c r="L257" i="1"/>
  <c r="K257" i="1"/>
  <c r="J257" i="1"/>
  <c r="I257" i="1"/>
  <c r="H257" i="1"/>
  <c r="G257" i="1"/>
  <c r="F257" i="1"/>
  <c r="E257" i="1"/>
  <c r="D257" i="1"/>
  <c r="M256" i="1"/>
  <c r="L256" i="1"/>
  <c r="K256" i="1"/>
  <c r="J256" i="1"/>
  <c r="I256" i="1"/>
  <c r="H256" i="1"/>
  <c r="G256" i="1"/>
  <c r="F256" i="1"/>
  <c r="E256" i="1"/>
  <c r="D256" i="1"/>
  <c r="M254" i="1"/>
  <c r="L254" i="1"/>
  <c r="K254" i="1"/>
  <c r="J254" i="1"/>
  <c r="I254" i="1"/>
  <c r="H254" i="1"/>
  <c r="G254" i="1"/>
  <c r="F254" i="1"/>
  <c r="E254" i="1"/>
  <c r="D254" i="1"/>
  <c r="M253" i="1"/>
  <c r="L253" i="1"/>
  <c r="K253" i="1"/>
  <c r="J253" i="1"/>
  <c r="I253" i="1"/>
  <c r="H253" i="1"/>
  <c r="G253" i="1"/>
  <c r="F253" i="1"/>
  <c r="E253" i="1"/>
  <c r="D253" i="1"/>
  <c r="M252" i="1"/>
  <c r="L252" i="1"/>
  <c r="K252" i="1"/>
  <c r="J252" i="1"/>
  <c r="I252" i="1"/>
  <c r="H252" i="1"/>
  <c r="G252" i="1"/>
  <c r="F252" i="1"/>
  <c r="E252" i="1"/>
  <c r="D252" i="1"/>
  <c r="M251" i="1"/>
  <c r="L251" i="1"/>
  <c r="K251" i="1"/>
  <c r="J251" i="1"/>
  <c r="I251" i="1"/>
  <c r="H251" i="1"/>
  <c r="G251" i="1"/>
  <c r="F251" i="1"/>
  <c r="E251" i="1"/>
  <c r="D251" i="1"/>
  <c r="M250" i="1"/>
  <c r="L250" i="1"/>
  <c r="K250" i="1"/>
  <c r="J250" i="1"/>
  <c r="I250" i="1"/>
  <c r="H250" i="1"/>
  <c r="G250" i="1"/>
  <c r="F250" i="1"/>
  <c r="E250" i="1"/>
  <c r="D250" i="1"/>
  <c r="E246" i="1"/>
  <c r="D246" i="1"/>
  <c r="C246" i="1"/>
  <c r="E245" i="1"/>
  <c r="D245" i="1"/>
  <c r="C245" i="1"/>
  <c r="E244" i="1"/>
  <c r="D244" i="1"/>
  <c r="C244" i="1"/>
  <c r="C241" i="1"/>
  <c r="C240" i="1"/>
  <c r="C239" i="1"/>
  <c r="E235" i="1"/>
  <c r="E234" i="1"/>
  <c r="E233" i="1"/>
  <c r="E232" i="1"/>
  <c r="E230" i="1"/>
  <c r="E228" i="1"/>
  <c r="J203" i="1"/>
  <c r="I203" i="1"/>
  <c r="H203" i="1"/>
  <c r="G203" i="1"/>
  <c r="J202" i="1"/>
  <c r="I202" i="1"/>
  <c r="H202" i="1"/>
  <c r="G202" i="1"/>
  <c r="J201" i="1"/>
  <c r="I201" i="1"/>
  <c r="H201" i="1"/>
  <c r="G201" i="1"/>
  <c r="J200" i="1"/>
  <c r="I200" i="1"/>
  <c r="H200" i="1"/>
  <c r="G200" i="1"/>
  <c r="D203" i="1"/>
  <c r="D202" i="1"/>
  <c r="D201" i="1"/>
  <c r="D200" i="1"/>
  <c r="T195" i="1"/>
  <c r="S195" i="1"/>
  <c r="K195" i="1"/>
  <c r="U194" i="1"/>
  <c r="K194" i="1"/>
  <c r="U193" i="1"/>
  <c r="K193" i="1"/>
  <c r="U192" i="1"/>
  <c r="K192" i="1"/>
  <c r="U191" i="1"/>
  <c r="K191" i="1"/>
  <c r="U190" i="1"/>
  <c r="K190" i="1"/>
  <c r="U189" i="1"/>
  <c r="K189" i="1"/>
  <c r="U188" i="1"/>
  <c r="K188" i="1"/>
  <c r="U187" i="1"/>
  <c r="K187" i="1"/>
  <c r="U186" i="1"/>
  <c r="K186" i="1"/>
  <c r="U185" i="1"/>
  <c r="U184" i="1"/>
  <c r="K184" i="1"/>
  <c r="U183" i="1"/>
  <c r="K183" i="1"/>
  <c r="U182" i="1"/>
  <c r="K182" i="1"/>
  <c r="U181" i="1"/>
  <c r="K181" i="1"/>
  <c r="U180" i="1"/>
  <c r="K180" i="1"/>
  <c r="U179" i="1"/>
  <c r="U178" i="1"/>
  <c r="K178" i="1"/>
  <c r="U177" i="1"/>
  <c r="K177" i="1"/>
  <c r="U176" i="1"/>
  <c r="K176" i="1"/>
  <c r="R145" i="1"/>
  <c r="S144" i="1"/>
  <c r="R144" i="1"/>
  <c r="S143" i="1"/>
  <c r="R143" i="1"/>
  <c r="R142" i="1"/>
  <c r="R141" i="1"/>
  <c r="R140" i="1"/>
  <c r="R139" i="1"/>
  <c r="R137" i="1"/>
  <c r="R136" i="1"/>
  <c r="R135" i="1"/>
  <c r="D235" i="1" l="1"/>
  <c r="C235" i="1"/>
  <c r="D234" i="1"/>
  <c r="C234" i="1"/>
  <c r="D233" i="1"/>
  <c r="C233" i="1"/>
  <c r="D232" i="1"/>
  <c r="C232" i="1"/>
  <c r="E231" i="1"/>
  <c r="D231" i="1"/>
  <c r="C231" i="1"/>
  <c r="D230" i="1"/>
  <c r="C230" i="1"/>
  <c r="E229" i="1"/>
  <c r="D229" i="1"/>
  <c r="C229" i="1"/>
  <c r="C228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Q213" i="1"/>
  <c r="O213" i="1"/>
  <c r="N213" i="1"/>
  <c r="M213" i="1"/>
  <c r="K213" i="1"/>
  <c r="J213" i="1"/>
  <c r="I213" i="1"/>
  <c r="G213" i="1"/>
  <c r="F213" i="1"/>
  <c r="E213" i="1"/>
  <c r="C213" i="1"/>
  <c r="D208" i="1"/>
  <c r="C208" i="1"/>
  <c r="D207" i="1"/>
  <c r="C207" i="1"/>
  <c r="F203" i="1"/>
  <c r="F202" i="1"/>
  <c r="E202" i="1"/>
  <c r="F201" i="1"/>
  <c r="F200" i="1"/>
  <c r="E200" i="1"/>
  <c r="V195" i="1"/>
  <c r="R195" i="1"/>
  <c r="Q195" i="1"/>
  <c r="P195" i="1"/>
  <c r="O195" i="1"/>
  <c r="N195" i="1"/>
  <c r="M195" i="1"/>
  <c r="L195" i="1"/>
  <c r="J195" i="1"/>
  <c r="I195" i="1"/>
  <c r="H195" i="1"/>
  <c r="G195" i="1"/>
  <c r="F195" i="1"/>
  <c r="E195" i="1"/>
  <c r="D195" i="1"/>
  <c r="C195" i="1"/>
  <c r="V194" i="1"/>
  <c r="T194" i="1"/>
  <c r="S194" i="1"/>
  <c r="R194" i="1"/>
  <c r="Q194" i="1"/>
  <c r="P194" i="1"/>
  <c r="O194" i="1"/>
  <c r="N194" i="1"/>
  <c r="M194" i="1"/>
  <c r="L194" i="1"/>
  <c r="J194" i="1"/>
  <c r="I194" i="1"/>
  <c r="H194" i="1"/>
  <c r="G194" i="1"/>
  <c r="F194" i="1"/>
  <c r="E194" i="1"/>
  <c r="D194" i="1"/>
  <c r="C194" i="1"/>
  <c r="V193" i="1"/>
  <c r="T193" i="1"/>
  <c r="S193" i="1"/>
  <c r="R193" i="1"/>
  <c r="Q193" i="1"/>
  <c r="P193" i="1"/>
  <c r="O193" i="1"/>
  <c r="N193" i="1"/>
  <c r="M193" i="1"/>
  <c r="L193" i="1"/>
  <c r="J193" i="1"/>
  <c r="I193" i="1"/>
  <c r="H193" i="1"/>
  <c r="G193" i="1"/>
  <c r="F193" i="1"/>
  <c r="E193" i="1"/>
  <c r="D193" i="1"/>
  <c r="C193" i="1"/>
  <c r="V192" i="1"/>
  <c r="T192" i="1"/>
  <c r="S192" i="1"/>
  <c r="R192" i="1"/>
  <c r="Q192" i="1"/>
  <c r="P192" i="1"/>
  <c r="O192" i="1"/>
  <c r="N192" i="1"/>
  <c r="M192" i="1"/>
  <c r="L192" i="1"/>
  <c r="J192" i="1"/>
  <c r="I192" i="1"/>
  <c r="H192" i="1"/>
  <c r="G192" i="1"/>
  <c r="F192" i="1"/>
  <c r="E192" i="1"/>
  <c r="D192" i="1"/>
  <c r="C192" i="1"/>
  <c r="V191" i="1"/>
  <c r="T191" i="1"/>
  <c r="R191" i="1"/>
  <c r="Q191" i="1"/>
  <c r="P191" i="1"/>
  <c r="O191" i="1"/>
  <c r="N191" i="1"/>
  <c r="M191" i="1"/>
  <c r="L191" i="1"/>
  <c r="I191" i="1"/>
  <c r="H191" i="1"/>
  <c r="G191" i="1"/>
  <c r="F191" i="1"/>
  <c r="E191" i="1"/>
  <c r="D191" i="1"/>
  <c r="C191" i="1"/>
  <c r="S190" i="1"/>
  <c r="R190" i="1"/>
  <c r="O190" i="1"/>
  <c r="N190" i="1"/>
  <c r="J190" i="1"/>
  <c r="I190" i="1"/>
  <c r="F190" i="1"/>
  <c r="E190" i="1"/>
  <c r="V188" i="1"/>
  <c r="T188" i="1"/>
  <c r="S188" i="1"/>
  <c r="R188" i="1"/>
  <c r="Q188" i="1"/>
  <c r="P188" i="1"/>
  <c r="O188" i="1"/>
  <c r="N188" i="1"/>
  <c r="M188" i="1"/>
  <c r="L188" i="1"/>
  <c r="J188" i="1"/>
  <c r="I188" i="1"/>
  <c r="H188" i="1"/>
  <c r="G188" i="1"/>
  <c r="F188" i="1"/>
  <c r="E188" i="1"/>
  <c r="D188" i="1"/>
  <c r="C188" i="1"/>
  <c r="V187" i="1"/>
  <c r="T187" i="1"/>
  <c r="S187" i="1"/>
  <c r="R187" i="1"/>
  <c r="Q187" i="1"/>
  <c r="P187" i="1"/>
  <c r="O187" i="1"/>
  <c r="N187" i="1"/>
  <c r="M187" i="1"/>
  <c r="L187" i="1"/>
  <c r="J187" i="1"/>
  <c r="I187" i="1"/>
  <c r="H187" i="1"/>
  <c r="G187" i="1"/>
  <c r="F187" i="1"/>
  <c r="E187" i="1"/>
  <c r="D187" i="1"/>
  <c r="C187" i="1"/>
  <c r="V186" i="1"/>
  <c r="T186" i="1"/>
  <c r="S186" i="1"/>
  <c r="R186" i="1"/>
  <c r="Q186" i="1"/>
  <c r="P186" i="1"/>
  <c r="O186" i="1"/>
  <c r="N186" i="1"/>
  <c r="M186" i="1"/>
  <c r="L186" i="1"/>
  <c r="J186" i="1"/>
  <c r="I186" i="1"/>
  <c r="H186" i="1"/>
  <c r="G186" i="1"/>
  <c r="F186" i="1"/>
  <c r="E186" i="1"/>
  <c r="D186" i="1"/>
  <c r="C186" i="1"/>
  <c r="V185" i="1"/>
  <c r="T185" i="1"/>
  <c r="S185" i="1"/>
  <c r="R185" i="1"/>
  <c r="Q185" i="1"/>
  <c r="P185" i="1"/>
  <c r="O185" i="1"/>
  <c r="N185" i="1"/>
  <c r="M185" i="1"/>
  <c r="L185" i="1"/>
  <c r="J185" i="1"/>
  <c r="I185" i="1"/>
  <c r="H185" i="1"/>
  <c r="G185" i="1"/>
  <c r="F185" i="1"/>
  <c r="E185" i="1"/>
  <c r="D185" i="1"/>
  <c r="C185" i="1"/>
  <c r="V184" i="1"/>
  <c r="T184" i="1"/>
  <c r="S184" i="1"/>
  <c r="R184" i="1"/>
  <c r="Q184" i="1"/>
  <c r="P184" i="1"/>
  <c r="O184" i="1"/>
  <c r="N184" i="1"/>
  <c r="M184" i="1"/>
  <c r="L184" i="1"/>
  <c r="J184" i="1"/>
  <c r="I184" i="1"/>
  <c r="H184" i="1"/>
  <c r="G184" i="1"/>
  <c r="F184" i="1"/>
  <c r="E184" i="1"/>
  <c r="D184" i="1"/>
  <c r="C184" i="1"/>
  <c r="V183" i="1"/>
  <c r="T183" i="1"/>
  <c r="S183" i="1"/>
  <c r="R183" i="1"/>
  <c r="Q183" i="1"/>
  <c r="P183" i="1"/>
  <c r="O183" i="1"/>
  <c r="N183" i="1"/>
  <c r="M183" i="1"/>
  <c r="L183" i="1"/>
  <c r="J183" i="1"/>
  <c r="I183" i="1"/>
  <c r="H183" i="1"/>
  <c r="G183" i="1"/>
  <c r="F183" i="1"/>
  <c r="E183" i="1"/>
  <c r="D183" i="1"/>
  <c r="C183" i="1"/>
  <c r="V182" i="1"/>
  <c r="T182" i="1"/>
  <c r="S182" i="1"/>
  <c r="R182" i="1"/>
  <c r="Q182" i="1"/>
  <c r="P182" i="1"/>
  <c r="O182" i="1"/>
  <c r="N182" i="1"/>
  <c r="M182" i="1"/>
  <c r="L182" i="1"/>
  <c r="J182" i="1"/>
  <c r="I182" i="1"/>
  <c r="H182" i="1"/>
  <c r="G182" i="1"/>
  <c r="F182" i="1"/>
  <c r="E182" i="1"/>
  <c r="D182" i="1"/>
  <c r="C182" i="1"/>
  <c r="V181" i="1"/>
  <c r="T181" i="1"/>
  <c r="S181" i="1"/>
  <c r="R181" i="1"/>
  <c r="Q181" i="1"/>
  <c r="P181" i="1"/>
  <c r="O181" i="1"/>
  <c r="N181" i="1"/>
  <c r="M181" i="1"/>
  <c r="L181" i="1"/>
  <c r="J181" i="1"/>
  <c r="I181" i="1"/>
  <c r="H181" i="1"/>
  <c r="G181" i="1"/>
  <c r="F181" i="1"/>
  <c r="E181" i="1"/>
  <c r="D181" i="1"/>
  <c r="C181" i="1"/>
  <c r="V180" i="1"/>
  <c r="T180" i="1"/>
  <c r="S180" i="1"/>
  <c r="R180" i="1"/>
  <c r="Q180" i="1"/>
  <c r="P180" i="1"/>
  <c r="O180" i="1"/>
  <c r="N180" i="1"/>
  <c r="M180" i="1"/>
  <c r="L180" i="1"/>
  <c r="J180" i="1"/>
  <c r="I180" i="1"/>
  <c r="H180" i="1"/>
  <c r="G180" i="1"/>
  <c r="F180" i="1"/>
  <c r="E180" i="1"/>
  <c r="D180" i="1"/>
  <c r="C180" i="1"/>
  <c r="V179" i="1"/>
  <c r="T179" i="1"/>
  <c r="S179" i="1"/>
  <c r="R179" i="1"/>
  <c r="Q179" i="1"/>
  <c r="P179" i="1"/>
  <c r="O179" i="1"/>
  <c r="N179" i="1"/>
  <c r="M179" i="1"/>
  <c r="L179" i="1"/>
  <c r="J179" i="1"/>
  <c r="I179" i="1"/>
  <c r="H179" i="1"/>
  <c r="G179" i="1"/>
  <c r="F179" i="1"/>
  <c r="E179" i="1"/>
  <c r="D179" i="1"/>
  <c r="C179" i="1"/>
  <c r="V178" i="1"/>
  <c r="T178" i="1"/>
  <c r="S178" i="1"/>
  <c r="R178" i="1"/>
  <c r="Q178" i="1"/>
  <c r="P178" i="1"/>
  <c r="O178" i="1"/>
  <c r="N178" i="1"/>
  <c r="M178" i="1"/>
  <c r="L178" i="1"/>
  <c r="J178" i="1"/>
  <c r="I178" i="1"/>
  <c r="H178" i="1"/>
  <c r="G178" i="1"/>
  <c r="F178" i="1"/>
  <c r="E178" i="1"/>
  <c r="D178" i="1"/>
  <c r="C178" i="1"/>
  <c r="V177" i="1"/>
  <c r="T177" i="1"/>
  <c r="S177" i="1"/>
  <c r="R177" i="1"/>
  <c r="Q177" i="1"/>
  <c r="P177" i="1"/>
  <c r="O177" i="1"/>
  <c r="N177" i="1"/>
  <c r="M177" i="1"/>
  <c r="L177" i="1"/>
  <c r="J177" i="1"/>
  <c r="I177" i="1"/>
  <c r="H177" i="1"/>
  <c r="G177" i="1"/>
  <c r="F177" i="1"/>
  <c r="E177" i="1"/>
  <c r="D177" i="1"/>
  <c r="C177" i="1"/>
  <c r="V176" i="1"/>
  <c r="T176" i="1"/>
  <c r="S176" i="1"/>
  <c r="R176" i="1"/>
  <c r="Q176" i="1"/>
  <c r="P176" i="1"/>
  <c r="O176" i="1"/>
  <c r="N176" i="1"/>
  <c r="M176" i="1"/>
  <c r="L176" i="1"/>
  <c r="J176" i="1"/>
  <c r="I176" i="1"/>
  <c r="H176" i="1"/>
  <c r="G176" i="1"/>
  <c r="F176" i="1"/>
  <c r="E176" i="1"/>
  <c r="D176" i="1"/>
  <c r="C176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S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S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S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S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S139" i="1"/>
  <c r="P139" i="1"/>
  <c r="L139" i="1"/>
  <c r="H139" i="1"/>
  <c r="D139" i="1"/>
  <c r="S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S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S135" i="1"/>
  <c r="Q135" i="1"/>
  <c r="N135" i="1"/>
  <c r="M135" i="1"/>
  <c r="L135" i="1"/>
  <c r="J135" i="1"/>
  <c r="I135" i="1"/>
  <c r="F135" i="1"/>
  <c r="E135" i="1"/>
  <c r="D135" i="1"/>
  <c r="S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S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S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S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S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S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S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S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S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S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E116" i="1"/>
  <c r="D116" i="1"/>
  <c r="C116" i="1"/>
  <c r="E112" i="1"/>
  <c r="D112" i="1"/>
  <c r="C112" i="1"/>
  <c r="D111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98" i="1"/>
  <c r="D98" i="1"/>
  <c r="C98" i="1"/>
  <c r="C97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3" i="1"/>
  <c r="D83" i="1"/>
  <c r="C83" i="1"/>
  <c r="E82" i="1"/>
  <c r="D82" i="1"/>
  <c r="C82" i="1"/>
  <c r="E81" i="1"/>
  <c r="D81" i="1"/>
  <c r="C81" i="1"/>
  <c r="E80" i="1"/>
  <c r="D80" i="1"/>
  <c r="C80" i="1"/>
  <c r="D79" i="1"/>
  <c r="C79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D60" i="1"/>
  <c r="C60" i="1"/>
  <c r="C55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D39" i="1"/>
  <c r="C39" i="1"/>
  <c r="E35" i="1"/>
  <c r="D35" i="1"/>
  <c r="C35" i="1"/>
  <c r="D34" i="1"/>
  <c r="C34" i="1"/>
  <c r="C32" i="1"/>
  <c r="C31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E11" i="1"/>
  <c r="D11" i="1"/>
  <c r="C11" i="1"/>
  <c r="C19" i="1" l="1"/>
  <c r="E34" i="1"/>
  <c r="C111" i="1"/>
  <c r="E150" i="1"/>
  <c r="M150" i="1"/>
  <c r="D189" i="1"/>
  <c r="D190" i="1"/>
  <c r="H189" i="1"/>
  <c r="H190" i="1"/>
  <c r="M189" i="1"/>
  <c r="M190" i="1"/>
  <c r="Q189" i="1"/>
  <c r="Q190" i="1"/>
  <c r="V189" i="1"/>
  <c r="V190" i="1"/>
  <c r="J189" i="1"/>
  <c r="J191" i="1"/>
  <c r="U195" i="1"/>
  <c r="E203" i="1"/>
  <c r="F150" i="1"/>
  <c r="N150" i="1"/>
  <c r="E39" i="1"/>
  <c r="C46" i="1"/>
  <c r="C54" i="1"/>
  <c r="E60" i="1"/>
  <c r="E79" i="1"/>
  <c r="E97" i="1"/>
  <c r="H135" i="1"/>
  <c r="P135" i="1"/>
  <c r="F139" i="1"/>
  <c r="J139" i="1"/>
  <c r="N139" i="1"/>
  <c r="D150" i="1"/>
  <c r="H150" i="1"/>
  <c r="L150" i="1"/>
  <c r="P150" i="1"/>
  <c r="D160" i="1"/>
  <c r="H160" i="1"/>
  <c r="L160" i="1"/>
  <c r="P160" i="1"/>
  <c r="C189" i="1"/>
  <c r="C190" i="1"/>
  <c r="G189" i="1"/>
  <c r="G190" i="1"/>
  <c r="L189" i="1"/>
  <c r="L190" i="1"/>
  <c r="P189" i="1"/>
  <c r="P190" i="1"/>
  <c r="T189" i="1"/>
  <c r="T190" i="1"/>
  <c r="D213" i="1"/>
  <c r="H213" i="1"/>
  <c r="L213" i="1"/>
  <c r="P213" i="1"/>
  <c r="D228" i="1"/>
  <c r="C37" i="1"/>
  <c r="C139" i="1"/>
  <c r="G139" i="1"/>
  <c r="K139" i="1"/>
  <c r="O139" i="1"/>
  <c r="I150" i="1"/>
  <c r="Q150" i="1"/>
  <c r="E160" i="1"/>
  <c r="I160" i="1"/>
  <c r="M160" i="1"/>
  <c r="Q160" i="1"/>
  <c r="S189" i="1"/>
  <c r="S191" i="1"/>
  <c r="E201" i="1"/>
  <c r="J150" i="1"/>
  <c r="R150" i="1"/>
  <c r="F160" i="1"/>
  <c r="J160" i="1"/>
  <c r="N160" i="1"/>
  <c r="R160" i="1"/>
  <c r="F189" i="1"/>
  <c r="C12" i="1"/>
  <c r="D97" i="1"/>
  <c r="E111" i="1"/>
  <c r="C135" i="1"/>
  <c r="G135" i="1"/>
  <c r="K135" i="1"/>
  <c r="O135" i="1"/>
  <c r="E139" i="1"/>
  <c r="I139" i="1"/>
  <c r="M139" i="1"/>
  <c r="Q139" i="1"/>
  <c r="C150" i="1"/>
  <c r="G150" i="1"/>
  <c r="K150" i="1"/>
  <c r="O150" i="1"/>
  <c r="C160" i="1"/>
  <c r="G160" i="1"/>
  <c r="K160" i="1"/>
  <c r="O160" i="1"/>
  <c r="O189" i="1"/>
  <c r="I189" i="1"/>
  <c r="R189" i="1" l="1"/>
  <c r="N189" i="1"/>
  <c r="E189" i="1"/>
  <c r="C295" i="1"/>
  <c r="C294" i="1"/>
  <c r="C293" i="1"/>
  <c r="M288" i="1"/>
  <c r="L288" i="1"/>
  <c r="K288" i="1"/>
  <c r="J288" i="1"/>
  <c r="I288" i="1"/>
  <c r="H288" i="1"/>
  <c r="G288" i="1"/>
  <c r="F288" i="1"/>
  <c r="E288" i="1"/>
  <c r="D288" i="1"/>
  <c r="C287" i="1"/>
  <c r="C286" i="1"/>
  <c r="C285" i="1"/>
  <c r="C284" i="1"/>
  <c r="M283" i="1"/>
  <c r="L283" i="1"/>
  <c r="K283" i="1"/>
  <c r="J283" i="1"/>
  <c r="I283" i="1"/>
  <c r="H283" i="1"/>
  <c r="G283" i="1"/>
  <c r="F283" i="1"/>
  <c r="E283" i="1"/>
  <c r="D283" i="1"/>
  <c r="C282" i="1"/>
  <c r="C281" i="1"/>
  <c r="C280" i="1"/>
  <c r="C279" i="1"/>
  <c r="C278" i="1"/>
  <c r="C277" i="1"/>
  <c r="M276" i="1"/>
  <c r="L276" i="1"/>
  <c r="K276" i="1"/>
  <c r="J276" i="1"/>
  <c r="I276" i="1"/>
  <c r="H276" i="1"/>
  <c r="G276" i="1"/>
  <c r="F276" i="1"/>
  <c r="E276" i="1"/>
  <c r="D276" i="1"/>
  <c r="C275" i="1"/>
  <c r="C274" i="1"/>
  <c r="C273" i="1"/>
  <c r="C272" i="1"/>
  <c r="C271" i="1"/>
  <c r="C270" i="1"/>
  <c r="C269" i="1"/>
  <c r="C268" i="1"/>
  <c r="M267" i="1"/>
  <c r="L267" i="1"/>
  <c r="K267" i="1"/>
  <c r="J267" i="1"/>
  <c r="I267" i="1"/>
  <c r="H267" i="1"/>
  <c r="G267" i="1"/>
  <c r="F267" i="1"/>
  <c r="E267" i="1"/>
  <c r="D267" i="1"/>
  <c r="C266" i="1"/>
  <c r="C265" i="1"/>
  <c r="C264" i="1"/>
  <c r="M263" i="1"/>
  <c r="L263" i="1"/>
  <c r="K263" i="1"/>
  <c r="J263" i="1"/>
  <c r="I263" i="1"/>
  <c r="H263" i="1"/>
  <c r="G263" i="1"/>
  <c r="F263" i="1"/>
  <c r="E263" i="1"/>
  <c r="D263" i="1"/>
  <c r="C262" i="1"/>
  <c r="C261" i="1"/>
  <c r="C260" i="1"/>
  <c r="M259" i="1"/>
  <c r="L259" i="1"/>
  <c r="K259" i="1"/>
  <c r="J259" i="1"/>
  <c r="I259" i="1"/>
  <c r="H259" i="1"/>
  <c r="G259" i="1"/>
  <c r="F259" i="1"/>
  <c r="E259" i="1"/>
  <c r="D259" i="1"/>
  <c r="C258" i="1"/>
  <c r="C257" i="1"/>
  <c r="C256" i="1"/>
  <c r="M255" i="1"/>
  <c r="L255" i="1"/>
  <c r="K255" i="1"/>
  <c r="J255" i="1"/>
  <c r="I255" i="1"/>
  <c r="H255" i="1"/>
  <c r="G255" i="1"/>
  <c r="F255" i="1"/>
  <c r="E255" i="1"/>
  <c r="D255" i="1"/>
  <c r="C254" i="1"/>
  <c r="C253" i="1"/>
  <c r="C252" i="1"/>
  <c r="C251" i="1"/>
  <c r="C250" i="1"/>
  <c r="AB246" i="1"/>
  <c r="AA246" i="1"/>
  <c r="F246" i="1" s="1"/>
  <c r="AB245" i="1"/>
  <c r="AA245" i="1"/>
  <c r="F245" i="1" s="1"/>
  <c r="AB244" i="1"/>
  <c r="AA244" i="1"/>
  <c r="F244" i="1" s="1"/>
  <c r="E236" i="1"/>
  <c r="D225" i="1"/>
  <c r="N225" i="1"/>
  <c r="J225" i="1"/>
  <c r="C202" i="1"/>
  <c r="AA202" i="1" s="1"/>
  <c r="K202" i="1" s="1"/>
  <c r="U196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Q138" i="1"/>
  <c r="P138" i="1"/>
  <c r="O138" i="1"/>
  <c r="M138" i="1"/>
  <c r="L138" i="1"/>
  <c r="K138" i="1"/>
  <c r="I138" i="1"/>
  <c r="H138" i="1"/>
  <c r="G138" i="1"/>
  <c r="E138" i="1"/>
  <c r="D138" i="1"/>
  <c r="C138" i="1"/>
  <c r="S138" i="1"/>
  <c r="S134" i="1" s="1"/>
  <c r="R138" i="1"/>
  <c r="N138" i="1"/>
  <c r="N134" i="1" s="1"/>
  <c r="J138" i="1"/>
  <c r="J134" i="1" s="1"/>
  <c r="F138" i="1"/>
  <c r="F134" i="1" s="1"/>
  <c r="R134" i="1"/>
  <c r="L127" i="1"/>
  <c r="I127" i="1"/>
  <c r="I121" i="1" s="1"/>
  <c r="H127" i="1"/>
  <c r="E127" i="1"/>
  <c r="E121" i="1" s="1"/>
  <c r="D127" i="1"/>
  <c r="S127" i="1"/>
  <c r="S121" i="1" s="1"/>
  <c r="Q127" i="1"/>
  <c r="Q121" i="1" s="1"/>
  <c r="P127" i="1"/>
  <c r="P121" i="1" s="1"/>
  <c r="O127" i="1"/>
  <c r="O121" i="1" s="1"/>
  <c r="N127" i="1"/>
  <c r="N121" i="1" s="1"/>
  <c r="K127" i="1"/>
  <c r="K121" i="1" s="1"/>
  <c r="J127" i="1"/>
  <c r="J121" i="1" s="1"/>
  <c r="G127" i="1"/>
  <c r="G121" i="1" s="1"/>
  <c r="F127" i="1"/>
  <c r="F121" i="1" s="1"/>
  <c r="C127" i="1"/>
  <c r="C121" i="1" s="1"/>
  <c r="D99" i="1"/>
  <c r="C99" i="1"/>
  <c r="E99" i="1"/>
  <c r="C45" i="1"/>
  <c r="C36" i="1"/>
  <c r="C30" i="1"/>
  <c r="A5" i="1"/>
  <c r="A4" i="1"/>
  <c r="A3" i="1"/>
  <c r="A2" i="1"/>
  <c r="C267" i="1" l="1"/>
  <c r="K179" i="1"/>
  <c r="K185" i="1"/>
  <c r="C288" i="1"/>
  <c r="D289" i="1"/>
  <c r="H289" i="1"/>
  <c r="L289" i="1"/>
  <c r="C276" i="1"/>
  <c r="C263" i="1"/>
  <c r="G289" i="1"/>
  <c r="J289" i="1"/>
  <c r="K289" i="1"/>
  <c r="F289" i="1"/>
  <c r="C255" i="1"/>
  <c r="D121" i="1"/>
  <c r="H121" i="1"/>
  <c r="L121" i="1"/>
  <c r="D113" i="1"/>
  <c r="M127" i="1"/>
  <c r="M121" i="1" s="1"/>
  <c r="D18" i="1"/>
  <c r="C113" i="1"/>
  <c r="E134" i="1"/>
  <c r="M134" i="1"/>
  <c r="C134" i="1"/>
  <c r="G134" i="1"/>
  <c r="K134" i="1"/>
  <c r="O134" i="1"/>
  <c r="C10" i="1"/>
  <c r="C38" i="1"/>
  <c r="E38" i="1"/>
  <c r="C76" i="1"/>
  <c r="D84" i="1"/>
  <c r="C18" i="1"/>
  <c r="C33" i="1"/>
  <c r="E113" i="1"/>
  <c r="F196" i="1"/>
  <c r="O196" i="1"/>
  <c r="C236" i="1"/>
  <c r="D47" i="1"/>
  <c r="C84" i="1"/>
  <c r="D94" i="1"/>
  <c r="C47" i="1"/>
  <c r="C94" i="1"/>
  <c r="E108" i="1"/>
  <c r="I134" i="1"/>
  <c r="Q134" i="1"/>
  <c r="M196" i="1"/>
  <c r="C201" i="1"/>
  <c r="C203" i="1"/>
  <c r="AB203" i="1" s="1"/>
  <c r="D33" i="1"/>
  <c r="E18" i="1"/>
  <c r="D196" i="1"/>
  <c r="H196" i="1"/>
  <c r="L196" i="1"/>
  <c r="T196" i="1"/>
  <c r="Q196" i="1"/>
  <c r="V196" i="1"/>
  <c r="H225" i="1"/>
  <c r="D236" i="1"/>
  <c r="D10" i="1"/>
  <c r="E33" i="1"/>
  <c r="D38" i="1"/>
  <c r="E47" i="1"/>
  <c r="D76" i="1"/>
  <c r="E84" i="1"/>
  <c r="E94" i="1"/>
  <c r="C108" i="1"/>
  <c r="P225" i="1"/>
  <c r="E10" i="1"/>
  <c r="C53" i="1"/>
  <c r="E76" i="1"/>
  <c r="D108" i="1"/>
  <c r="D134" i="1"/>
  <c r="H134" i="1"/>
  <c r="L134" i="1"/>
  <c r="P134" i="1"/>
  <c r="I196" i="1"/>
  <c r="N196" i="1"/>
  <c r="R196" i="1"/>
  <c r="P196" i="1"/>
  <c r="C200" i="1"/>
  <c r="E225" i="1"/>
  <c r="I225" i="1"/>
  <c r="M225" i="1"/>
  <c r="Q225" i="1"/>
  <c r="F225" i="1"/>
  <c r="L225" i="1"/>
  <c r="J196" i="1"/>
  <c r="E196" i="1"/>
  <c r="S196" i="1"/>
  <c r="E289" i="1"/>
  <c r="M289" i="1"/>
  <c r="C283" i="1"/>
  <c r="C225" i="1"/>
  <c r="G225" i="1"/>
  <c r="K225" i="1"/>
  <c r="O225" i="1"/>
  <c r="C259" i="1"/>
  <c r="AB202" i="1"/>
  <c r="C196" i="1"/>
  <c r="G196" i="1"/>
  <c r="I289" i="1"/>
  <c r="K196" i="1" l="1"/>
  <c r="AA203" i="1"/>
  <c r="K203" i="1" s="1"/>
  <c r="C289" i="1"/>
  <c r="D56" i="1"/>
  <c r="E56" i="1"/>
  <c r="C56" i="1"/>
  <c r="AA200" i="1"/>
  <c r="K200" i="1" s="1"/>
  <c r="AB200" i="1"/>
  <c r="AB201" i="1"/>
  <c r="AA201" i="1"/>
  <c r="K201" i="1" s="1"/>
</calcChain>
</file>

<file path=xl/sharedStrings.xml><?xml version="1.0" encoding="utf-8"?>
<sst xmlns="http://schemas.openxmlformats.org/spreadsheetml/2006/main" count="7371" uniqueCount="398">
  <si>
    <t>SERVICIO DE SALUD / ESTABLECIMIENTO MUNICIPAL</t>
  </si>
  <si>
    <t>REM-B17.   ACTIVIDADES DE APOYO DIAGNOSTICO y TERAPEUTICO</t>
  </si>
  <si>
    <t xml:space="preserve">SECCION A: ATENCIONES ABIERTAS </t>
  </si>
  <si>
    <t>CÓDIGOS</t>
  </si>
  <si>
    <t>IDENTIFICACIÓN DE PRESTACIONES</t>
  </si>
  <si>
    <t xml:space="preserve">TOTAL </t>
  </si>
  <si>
    <t>TOTAL Beneficiarios MAI</t>
  </si>
  <si>
    <t>PAGO POR PRESTACIONES ($)</t>
  </si>
  <si>
    <t xml:space="preserve">CONSULTAS Y ATENCION MÉDICA </t>
  </si>
  <si>
    <t>Consulta Médica general</t>
  </si>
  <si>
    <t>Consulta Médica de Especialidades</t>
  </si>
  <si>
    <t>Consulta en Unidades de Urgencia Hospitalaria</t>
  </si>
  <si>
    <t>Atención médica del recién nacido en sala de parto o pabellón quirúrgico c/s reanimación cardio-respiratoria</t>
  </si>
  <si>
    <t>Telemedicina/ Teleconsulta por profesional médico</t>
  </si>
  <si>
    <t>Teleinterconsulta (Telemedicina)</t>
  </si>
  <si>
    <t>0903006</t>
  </si>
  <si>
    <t>Consultoría de salud mental por psiquiatra (sesión 4 hrs.) (mínimo 8 pacientes)</t>
  </si>
  <si>
    <t>CONSULTAS POR OTROS PROFESIONALES DE LA SALUD</t>
  </si>
  <si>
    <t>0102008</t>
  </si>
  <si>
    <t>Consulta o control por enfermera/o</t>
  </si>
  <si>
    <t>0102002</t>
  </si>
  <si>
    <t>Control de salud niño con EDP por enfermera/o</t>
  </si>
  <si>
    <t>0102003</t>
  </si>
  <si>
    <t>Consulta o control por auxiliar de enfermería</t>
  </si>
  <si>
    <t>0102005</t>
  </si>
  <si>
    <t>Consulta por fonoaudiólogo/a</t>
  </si>
  <si>
    <t>0102009</t>
  </si>
  <si>
    <t>Consulta o control por matrón/a</t>
  </si>
  <si>
    <t>0102010</t>
  </si>
  <si>
    <t>Consulta o control por nutricionista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</si>
  <si>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</si>
  <si>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</si>
  <si>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</si>
  <si>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</si>
  <si>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</si>
  <si>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</si>
  <si>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</si>
  <si>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</si>
  <si>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Telemedicina/ Teleconsulta por profesional no médico</t>
  </si>
  <si>
    <t>OTRAS CONSULTAS Y ATENCION MEDICA</t>
  </si>
  <si>
    <t xml:space="preserve">Consulta por otros profesionales </t>
  </si>
  <si>
    <t>Consulta por Trabajador/a Social</t>
  </si>
  <si>
    <t>PROGRAMAS DE REHABILITACIÓN</t>
  </si>
  <si>
    <t>0903007</t>
  </si>
  <si>
    <t>Programa de rehabilitación tipo 1 (mensual, grupo 6 a 10 pers.)</t>
  </si>
  <si>
    <t>0903008</t>
  </si>
  <si>
    <t>Programa de rehabilitación tipo 2 (mensual, grupo 5 a 7 pers.)</t>
  </si>
  <si>
    <t>OTROS PROGRAMAS</t>
  </si>
  <si>
    <t>0901003</t>
  </si>
  <si>
    <t>Sesión de terapia electroconvulsivante (hasta 6 sesiones por ciclo o sesiones de mantención) c/ sesión</t>
  </si>
  <si>
    <t>EDUCACION DE GRUPO</t>
  </si>
  <si>
    <t>0103001</t>
  </si>
  <si>
    <t>Educación de grupo por médico</t>
  </si>
  <si>
    <t>0103005</t>
  </si>
  <si>
    <t>Educación de grupo por enfermera</t>
  </si>
  <si>
    <t>0103003</t>
  </si>
  <si>
    <t>Educación de grupo por Trabajador/a Social</t>
  </si>
  <si>
    <t>0103004</t>
  </si>
  <si>
    <t>Educación de grupo por auxiliar de enfermería</t>
  </si>
  <si>
    <t>0103006</t>
  </si>
  <si>
    <t xml:space="preserve">Educación de grupo por matrona </t>
  </si>
  <si>
    <t>0103007</t>
  </si>
  <si>
    <t>Educación de grupo por nutricionista</t>
  </si>
  <si>
    <t>OTRA EDUCACIÓN DE GRUPO</t>
  </si>
  <si>
    <t>Educación de grupo por otro integrante del equipo de salud</t>
  </si>
  <si>
    <t>VISITAS DOMICILIARIAS</t>
  </si>
  <si>
    <t>0104004</t>
  </si>
  <si>
    <t>Visita a domicilio por enfermera</t>
  </si>
  <si>
    <t>0104002</t>
  </si>
  <si>
    <t>Visita a domicilio por asistente social</t>
  </si>
  <si>
    <t>0104003</t>
  </si>
  <si>
    <t>Visita a domicilio por auxiliar de enfermería</t>
  </si>
  <si>
    <t>0104005</t>
  </si>
  <si>
    <t>Visita a domicilio por matrona</t>
  </si>
  <si>
    <t>0104006</t>
  </si>
  <si>
    <t>Visita a domicilio por nutricionista</t>
  </si>
  <si>
    <t>OTRAS VISITAS DOMICILIARIAS</t>
  </si>
  <si>
    <t>Visita a domicilio por otro integrante del equipo de salud</t>
  </si>
  <si>
    <t>Visita domiciliaria por profesional y técnico paramédico</t>
  </si>
  <si>
    <t xml:space="preserve">SECCION B: ATENCION CERRADA, DIAS DE HOSPITALIZACION </t>
  </si>
  <si>
    <t>CODIGOS</t>
  </si>
  <si>
    <t>IDENTIFICACION DE PRESTACIONES</t>
  </si>
  <si>
    <t xml:space="preserve">ATENCIÓN CERRADA </t>
  </si>
  <si>
    <t>0201010</t>
  </si>
  <si>
    <t>Dia Cama de Hospitalización Integral Cuidados Básicos</t>
  </si>
  <si>
    <t>0201110</t>
  </si>
  <si>
    <t>Dia Cama de Hospitalización Integral Cuidados Medios</t>
  </si>
  <si>
    <t>0201301</t>
  </si>
  <si>
    <t>Día Cama de Hospitalización Integral Adulto en Unidad de Tratamiento Intermedio (U.T.I)</t>
  </si>
  <si>
    <t>0201302</t>
  </si>
  <si>
    <t>Día Cama de Hospitalización Integral Pediátrica en Unidad de Tratamiento Intermedio (U.T.I)</t>
  </si>
  <si>
    <t>0201303</t>
  </si>
  <si>
    <t>Día Cama de Hospitalización Integral Neonatal en Unidad de Tratamiento Intermedio (U.T.I)</t>
  </si>
  <si>
    <t>0201201</t>
  </si>
  <si>
    <t xml:space="preserve">Día Cama de Hospitalización Integral Adulto en Unidad de Cuidado Intensivo (U.C.I.) </t>
  </si>
  <si>
    <t>0201202</t>
  </si>
  <si>
    <t xml:space="preserve">Día Cama de Hospitalización Integral Pediátrica en Unidad de Cuidado Intensivo (U.C.I). </t>
  </si>
  <si>
    <t>0201203</t>
  </si>
  <si>
    <t>Día Cama de Hospitalización Integral Neonatal en Unidad de Cuidado Intensivo (U.C.I.)</t>
  </si>
  <si>
    <t>0201410</t>
  </si>
  <si>
    <t xml:space="preserve">Día Cama de Hospitalización Integral Obstetricia </t>
  </si>
  <si>
    <t>0201403</t>
  </si>
  <si>
    <t>Día Cama de Hospitalización Integral Sala Cuna</t>
  </si>
  <si>
    <t>0201404</t>
  </si>
  <si>
    <t>Día Cama de Hospitalización Integral Incubadora</t>
  </si>
  <si>
    <t>0201406</t>
  </si>
  <si>
    <t xml:space="preserve">Día Cama de Hospitalización Integral Psiquiatría </t>
  </si>
  <si>
    <t>0201407</t>
  </si>
  <si>
    <t>Día Cama de Hospitalizacion Integral de Observación - Ambulatorio</t>
  </si>
  <si>
    <t>0201501</t>
  </si>
  <si>
    <t>Dia Cama Hospitalizacion Domiciliaria Cuidados Básicos</t>
  </si>
  <si>
    <t>0201502</t>
  </si>
  <si>
    <t xml:space="preserve">Dia Cama Hospitalizacion Domiciliaria Cuidados Medios </t>
  </si>
  <si>
    <t>0201503</t>
  </si>
  <si>
    <t xml:space="preserve">Dia Cama Hospitalizacion Domiciliaria Cuidados Alta Complejidad </t>
  </si>
  <si>
    <t>SECCIÓN C:TRATAMIENTO ABREVIADO DE LA TUBERCULOSIS</t>
  </si>
  <si>
    <t>TRATAMIENTO ABREVIADO DE LA TUBERCULOSIS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</si>
  <si>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</si>
  <si>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</si>
  <si>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</si>
  <si>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</si>
  <si>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</si>
  <si>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</si>
  <si>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</si>
  <si>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</si>
  <si>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</si>
  <si>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SECCIÓN D:TRASLADO, RESCATES Y RONDAS RURALES</t>
  </si>
  <si>
    <t>TRASLADO, RESCATES Y RONDAS RURALES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</si>
  <si>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</si>
  <si>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</si>
  <si>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</si>
  <si>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</si>
  <si>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</si>
  <si>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</si>
  <si>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</si>
  <si>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</si>
  <si>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</si>
  <si>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</si>
  <si>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</si>
  <si>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</si>
  <si>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</si>
  <si>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SECCION E: PARTOS</t>
  </si>
  <si>
    <t>Parto normal</t>
  </si>
  <si>
    <t>2004113</t>
  </si>
  <si>
    <t>Parto distósico vaginal</t>
  </si>
  <si>
    <t>SECCION F: ATENCION ODONTOLOGICA</t>
  </si>
  <si>
    <t>Prestaciones</t>
  </si>
  <si>
    <t>2701XXX</t>
  </si>
  <si>
    <t>Consulta y atención odontológica</t>
  </si>
  <si>
    <t>2702XXX</t>
  </si>
  <si>
    <t>Exámenes imagenológicos odontológico</t>
  </si>
  <si>
    <t>2703XXX</t>
  </si>
  <si>
    <t>Odontología general: Actividades preventivas y recuperativas</t>
  </si>
  <si>
    <t>2704XXX</t>
  </si>
  <si>
    <t>Especialidades</t>
  </si>
  <si>
    <t>2705XXX</t>
  </si>
  <si>
    <t>Cirugías</t>
  </si>
  <si>
    <t>Otras prestaciones odontológicas</t>
  </si>
  <si>
    <t>TOTAL</t>
  </si>
  <si>
    <t>SECCION G: LENTES, AUDIFONOS</t>
  </si>
  <si>
    <t xml:space="preserve">TOTAL  </t>
  </si>
  <si>
    <t xml:space="preserve">Lentes ópticos </t>
  </si>
  <si>
    <t>3001002</t>
  </si>
  <si>
    <t xml:space="preserve">Audífonos </t>
  </si>
  <si>
    <t>SECCIÓN H: MEDICINA TRANSFUSIONAL</t>
  </si>
  <si>
    <t>Grupo 07</t>
  </si>
  <si>
    <t>Medicina Transfusional</t>
  </si>
  <si>
    <t>SECCION I: EXAMENES DE DIAGNOSTICO</t>
  </si>
  <si>
    <t>TIPO DE EXAMEN</t>
  </si>
  <si>
    <t>EXAMENES REALIZADOS</t>
  </si>
  <si>
    <t>PROCEDENCIA</t>
  </si>
  <si>
    <t>PRODUCCION INTRA HOSPITAL</t>
  </si>
  <si>
    <t>OPERATIVO</t>
  </si>
  <si>
    <t>COMPRAS REALIZADAS</t>
  </si>
  <si>
    <t>VENTAS DE SERVICIOS</t>
  </si>
  <si>
    <t>TOTAL DE PROCEDIMIENTOS INFORMADOS</t>
  </si>
  <si>
    <t>TOTAL Beneficiarios</t>
  </si>
  <si>
    <t>Beneficiarios</t>
  </si>
  <si>
    <t>NO Beneficiarios</t>
  </si>
  <si>
    <t>ATENCION CERRADA</t>
  </si>
  <si>
    <t>ATENCION ABIERTA</t>
  </si>
  <si>
    <t>EMERGENCIA</t>
  </si>
  <si>
    <t>POR 
HONORARIOS</t>
  </si>
  <si>
    <t>POR CONVENIOS</t>
  </si>
  <si>
    <t>POR
CONSULTORES
DE LLAMADA</t>
  </si>
  <si>
    <t xml:space="preserve">AL SISTEMA </t>
  </si>
  <si>
    <t>EXTRA-SISTEMA</t>
  </si>
  <si>
    <t>MAI</t>
  </si>
  <si>
    <t>MLE</t>
  </si>
  <si>
    <t>TOTAL EXAMENES LABORATORIO</t>
  </si>
  <si>
    <t xml:space="preserve">I  </t>
  </si>
  <si>
    <t>Hematológicos</t>
  </si>
  <si>
    <t xml:space="preserve">II  </t>
  </si>
  <si>
    <t>Bioquímicos</t>
  </si>
  <si>
    <t>III</t>
  </si>
  <si>
    <t>Hormonales</t>
  </si>
  <si>
    <t>IV</t>
  </si>
  <si>
    <t>Genética</t>
  </si>
  <si>
    <t>V</t>
  </si>
  <si>
    <t>Inmunológicos</t>
  </si>
  <si>
    <t xml:space="preserve">VI  </t>
  </si>
  <si>
    <t>Microbiológicos</t>
  </si>
  <si>
    <t>a)   Bacterias y Hongos</t>
  </si>
  <si>
    <t>b)   Parásitos</t>
  </si>
  <si>
    <t>c)   Virus</t>
  </si>
  <si>
    <t>VII</t>
  </si>
  <si>
    <t>Procedimiento o Determinación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</si>
  <si>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</si>
  <si>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</si>
  <si>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</si>
  <si>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</si>
  <si>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EXAMENES IMAGENOLOGIA</t>
  </si>
  <si>
    <t>I. a)</t>
  </si>
  <si>
    <t>Ex. Radiológicos Simples</t>
  </si>
  <si>
    <t>I. b)</t>
  </si>
  <si>
    <t>Ex. Radiológicos Complejos</t>
  </si>
  <si>
    <t>II.</t>
  </si>
  <si>
    <t>Tomografía Axial Comp.</t>
  </si>
  <si>
    <t>Ultrasonografía</t>
  </si>
  <si>
    <t>Ecotomografias ( Sin Ecografía Obstetr. Y Abdominal )</t>
  </si>
  <si>
    <t>Ecografías Obstétricas</t>
  </si>
  <si>
    <t xml:space="preserve">Ecotomografias abdominal </t>
  </si>
  <si>
    <t>Resonancia Magnética</t>
  </si>
  <si>
    <t>Otros Exámenes de Imágenes</t>
  </si>
  <si>
    <t>Toma de Muestras</t>
  </si>
  <si>
    <t>Exámenes Anatomía Patológica</t>
  </si>
  <si>
    <t>SECCION J:  MEDICINA NUCLEAR Y RADIOTERAPIA</t>
  </si>
  <si>
    <t>TIPO DE PROCEDIMIENTO</t>
  </si>
  <si>
    <t>PROCEDIMIENTOS</t>
  </si>
  <si>
    <t>Medicina Nuclear</t>
  </si>
  <si>
    <t>Braquiterapia</t>
  </si>
  <si>
    <t>Radioterapia</t>
  </si>
  <si>
    <t>Quimioterapia</t>
  </si>
  <si>
    <t>Radiocirugía</t>
  </si>
  <si>
    <t>SECCION K:  HEMODIALISIS</t>
  </si>
  <si>
    <t>HEMODIALISIS</t>
  </si>
  <si>
    <t>Hemodiálisis con insumos incluidos</t>
  </si>
  <si>
    <t>Hemodiálisis sin insumos</t>
  </si>
  <si>
    <t>Peritoneodiálisis  (incluye insumos)</t>
  </si>
  <si>
    <t>Peritoneodiálisis continua en paciente crónico (adulto o niños) (tratamiento mensual)</t>
  </si>
  <si>
    <t>Instalación de cateter para peritoneodiális</t>
  </si>
  <si>
    <t>Hemodiálisis, tratamiento mensual (con insumos incluidos)</t>
  </si>
  <si>
    <t>Hemodiálisis con bicarbonato con insumos (por sesion)</t>
  </si>
  <si>
    <t>Hemodiálisis con bicarbonato con insumos (tratamiento mensual)</t>
  </si>
  <si>
    <t>Instalación de catéter de peritoneodiálisis laparoscopia</t>
  </si>
  <si>
    <t>1901032</t>
  </si>
  <si>
    <t>Retiro de catéter de peritoneodiálisis</t>
  </si>
  <si>
    <t>Revisión de catéter de peritoneodiálisis laparoscopia</t>
  </si>
  <si>
    <t>SECCION L: INTERVENCIONES QUIRURGICAS</t>
  </si>
  <si>
    <t>TIPO DE INTERVENCION QUIRURGICA</t>
  </si>
  <si>
    <t>INTERVENCIONES QUIRÚRGICAS</t>
  </si>
  <si>
    <t>CIRUGÍAS MENORES</t>
  </si>
  <si>
    <t>INTERVENCIONES 100%</t>
  </si>
  <si>
    <t>INTERVENCIONES 50%</t>
  </si>
  <si>
    <t>INTERVENCIONES 75%</t>
  </si>
  <si>
    <t>PRINCIPAL</t>
  </si>
  <si>
    <t>SECUNDARIA</t>
  </si>
  <si>
    <t>I</t>
  </si>
  <si>
    <t>Neurocirugía</t>
  </si>
  <si>
    <t>II</t>
  </si>
  <si>
    <t>Cirugía Oftalmológica</t>
  </si>
  <si>
    <t>Cirugía Otorrinológica</t>
  </si>
  <si>
    <t>Cirugía de Cabeza y Cuello</t>
  </si>
  <si>
    <t>Cirugía Plástica y Reparadora</t>
  </si>
  <si>
    <t>VI</t>
  </si>
  <si>
    <t xml:space="preserve">Dermatología y Tegumentos     </t>
  </si>
  <si>
    <t>Cirugía Cardiovascular</t>
  </si>
  <si>
    <t>VIII</t>
  </si>
  <si>
    <t>Cirugía de Tórax</t>
  </si>
  <si>
    <t>IX</t>
  </si>
  <si>
    <t>Cirugía Abdominal</t>
  </si>
  <si>
    <t>X</t>
  </si>
  <si>
    <t>Cirugía Proctológica</t>
  </si>
  <si>
    <t>XI</t>
  </si>
  <si>
    <t>Cirugía Urológica y Suprarrenal</t>
  </si>
  <si>
    <t>XII</t>
  </si>
  <si>
    <t>Cirugía de la Mama</t>
  </si>
  <si>
    <t>XIII</t>
  </si>
  <si>
    <t>Cirugía Ginecológica</t>
  </si>
  <si>
    <t>XIV</t>
  </si>
  <si>
    <t xml:space="preserve">Cirugía Obstétrica  </t>
  </si>
  <si>
    <t>Cesárea c/s salpingoligadura o salpingectomía</t>
  </si>
  <si>
    <t>Cesárea con histerectomía</t>
  </si>
  <si>
    <t xml:space="preserve">Otras cirugías obstétricas </t>
  </si>
  <si>
    <t>XV.I</t>
  </si>
  <si>
    <t>Traumatología</t>
  </si>
  <si>
    <t>XVI</t>
  </si>
  <si>
    <t>Odontología</t>
  </si>
  <si>
    <t>Retiro Elementos Osteosíntesis</t>
  </si>
  <si>
    <t xml:space="preserve">SECCIÓN M: INTERVENCIONES QUIRÚRGICAS POR TIPO DE INTERVENCIÓN </t>
  </si>
  <si>
    <t>TIPO DE INTERVENCIÓN</t>
  </si>
  <si>
    <t>Beneficiarios MAI</t>
  </si>
  <si>
    <t>&lt; 15 AÑOS</t>
  </si>
  <si>
    <t>15 Y MAS AÑOS</t>
  </si>
  <si>
    <t xml:space="preserve">COMPRAS REALIZADAS AL SISTEMA </t>
  </si>
  <si>
    <t>COMPRAS REALIZADAS AL SISTEMA</t>
  </si>
  <si>
    <t>COMPRAS REALIZADAS AL EXTRA-SISTEMA</t>
  </si>
  <si>
    <t xml:space="preserve">Electivas Mayores No Ambulatorias </t>
  </si>
  <si>
    <t xml:space="preserve">Electivas Mayores Ambulatorias  </t>
  </si>
  <si>
    <t>Urgencia</t>
  </si>
  <si>
    <t>Mayor No Ambulatorias</t>
  </si>
  <si>
    <t>Mayor Ambulatorias</t>
  </si>
  <si>
    <t>SECCIÓN N:  AMPUTACIÓN POR PIE DIABÉTICO</t>
  </si>
  <si>
    <t>TIPO DE INTERVENCIÓN QUIRÚRGICA</t>
  </si>
  <si>
    <t>Amputación de Ortejo(s) Por Pie Diabético</t>
  </si>
  <si>
    <t>Amputación de Pie Completo Por Pie Diabético</t>
  </si>
  <si>
    <t>SECCIÓN O: PROCEDIMIENTOS DIAGNÓSTICOS Y TERAPÉUTICOS</t>
  </si>
  <si>
    <t>POR 
HONO-
RARIOS</t>
  </si>
  <si>
    <t>Neurología</t>
  </si>
  <si>
    <t>Oftalmología</t>
  </si>
  <si>
    <t>Otorrinolaringología</t>
  </si>
  <si>
    <t>Cabeza y Cuello</t>
  </si>
  <si>
    <t>Dermatología</t>
  </si>
  <si>
    <t>Cardiología</t>
  </si>
  <si>
    <t>Respiratorio</t>
  </si>
  <si>
    <t>Gastroenterología</t>
  </si>
  <si>
    <t>Urología y Nefrología</t>
  </si>
  <si>
    <t>Ginecología y Obstetricia (Se Incluyen Abortos)</t>
  </si>
  <si>
    <t>Kinesiología y Fisioterapia</t>
  </si>
  <si>
    <t>SECCION P:  MISCELANEOS</t>
  </si>
  <si>
    <t>TIPO DE PRESTACIÓN</t>
  </si>
  <si>
    <t>Otras Prestaciones Psiquiatricas</t>
  </si>
  <si>
    <t>Anestesia Epidural (Partos)</t>
  </si>
  <si>
    <t>Otros Procedimientos Anestésicos</t>
  </si>
  <si>
    <t>Curacion Simple Ambulatoria</t>
  </si>
  <si>
    <t>Procedimiento De Podología</t>
  </si>
  <si>
    <t>Autocuidado Pacientes DID</t>
  </si>
  <si>
    <t>Oxigenoterapia Domicilio</t>
  </si>
  <si>
    <t>Protesis Y Órtesis</t>
  </si>
  <si>
    <t>SECCIÓN Q: ACTIVIDADES EN UNIDAD DE FARMACIA HOSPITALARIA</t>
  </si>
  <si>
    <t>N° de Preparados Farmacéuticos</t>
  </si>
  <si>
    <t>Esteriles</t>
  </si>
  <si>
    <t>No Esteriles</t>
  </si>
  <si>
    <t>N° de Dosis Unitaria Preparadas</t>
  </si>
  <si>
    <t>SECCIÓN R: OTROS TRASLADOS DE PACIENTES</t>
  </si>
  <si>
    <t>TIPO DE ACCIÓN</t>
  </si>
  <si>
    <t>A 
Beneficiarios</t>
  </si>
  <si>
    <t>POR COMPRA 
DE SERVICIO</t>
  </si>
  <si>
    <t xml:space="preserve"> </t>
  </si>
  <si>
    <t xml:space="preserve"> Traslados No de Urgencia</t>
  </si>
  <si>
    <t>Ambulancia</t>
  </si>
  <si>
    <t>Marítimo</t>
  </si>
  <si>
    <t>Aéreo</t>
  </si>
  <si>
    <t>SECCIÓN S: INTERRUPCIÓN VOLUNTARIA DEL EMBARAZO, (IVE)</t>
  </si>
  <si>
    <t>GRUPOS ETARIOS</t>
  </si>
  <si>
    <t>CAUSALES</t>
  </si>
  <si>
    <t>&lt; 14 AÑOS</t>
  </si>
  <si>
    <t>14 AÑOS Y MAS</t>
  </si>
  <si>
    <t>CAUSAL N°1              MUJER EMBARAZADA CON RIESGO VITAL</t>
  </si>
  <si>
    <t>CAUSAL N°2 INVIABILIDAD FETAL DE CARÁCTER LETAL</t>
  </si>
  <si>
    <t>CAUSAL N°3 POR VIOLACIÓN</t>
  </si>
  <si>
    <t>Día cama hospitalización integral medicina, cirugía, pediatría, obstetricia-ginecología y especialidades (sala 3 camas o más) (Hosp. Alta Complejidad)</t>
  </si>
  <si>
    <t>Día cama hospitalización integral medicina, cirugía, pediatría, obstetricia-ginecología y especialidades (sala 3 camas o más) (Hosp. Mediana Complejidad)</t>
  </si>
  <si>
    <t xml:space="preserve">Día cama hospitalización integral adulto en Unidad de Cuidado Intensivo (U.C.I.) </t>
  </si>
  <si>
    <t>Día cama hospitalización integral adulto en Unidad de Tratamiento Intermedio (U.T.I)</t>
  </si>
  <si>
    <t>Día cama integral de observación o día cama integral ambulatorio diurno</t>
  </si>
  <si>
    <t>TOTAL DIAS CAMAS</t>
  </si>
  <si>
    <t>Cariotipo en fibroblastos por cultivo de trofoblasto, líquido amniótico, piel u otros bandeos G y eventualmente Q,R,C,NOR</t>
  </si>
  <si>
    <t>FISH Cromosomas X e Y</t>
  </si>
  <si>
    <t>Diagnóstico Genético Molecular: Displasia Tanatofórica tipo I y II</t>
  </si>
  <si>
    <t>TOTAL EXAMENES DE LABORATORIO</t>
  </si>
  <si>
    <t>Radiografía de tórax frontal y lateral</t>
  </si>
  <si>
    <t>Radiografía de pelvis, cadera o coxofemoral</t>
  </si>
  <si>
    <t>Radiografía de brazo, antebrazo, codo, muñeca, mano, dedos, pie  (frontal y lateral)</t>
  </si>
  <si>
    <t>TOTAL EXAMENES RADIOLÓGICOS</t>
  </si>
  <si>
    <t>Resonancia Magnética Fetal</t>
  </si>
  <si>
    <t>Ecografía obstétrica</t>
  </si>
  <si>
    <t>Ecografía doppler de vasos placentarios</t>
  </si>
  <si>
    <t>TOTAL EXAMENES POR IMÁGENES</t>
  </si>
  <si>
    <t xml:space="preserve">Consulta Médica de Especialidad en Obstetricia y Ginecología </t>
  </si>
  <si>
    <t>Consulta Médica de Especialidad en Obstetricia y Ginecología</t>
  </si>
  <si>
    <t>Evaluación psiquiátrica previa a terapia (1ra. consulta).</t>
  </si>
  <si>
    <t>Consulta Psicólogo clínico (sesiones 45')</t>
  </si>
  <si>
    <t>Consulta o control por enfermera, matrona o nutricionista</t>
  </si>
  <si>
    <t>Educación de grupo por asistente social</t>
  </si>
  <si>
    <t>Consulta por Asistente Social</t>
  </si>
  <si>
    <t>Atención psiquiátrica o psicoterapia de familia, individual, de relajación o de manejo (con familia u otros);(cada sesión mínimo 45')</t>
  </si>
  <si>
    <t xml:space="preserve">TOTAL CONSULTAS </t>
  </si>
  <si>
    <t>Amniocentesis</t>
  </si>
  <si>
    <t>Biopsia corial</t>
  </si>
  <si>
    <t>Cordocentesis</t>
  </si>
  <si>
    <t>Aspiración manual endouterina</t>
  </si>
  <si>
    <t>Raspado uterino diagnóstico o terapéutico por metrorragia o por restos de aborto</t>
  </si>
  <si>
    <t>Tratamiento Farmacológico Ley IVE (incluye Consulta especialidad en Obstetricia y Ginecología y Fármacos)</t>
  </si>
  <si>
    <t>TOTAL PROCEDIMIENTOS</t>
  </si>
  <si>
    <t>TOTAL CIRUGÍAS OBSTETRICAS Y PARTOS</t>
  </si>
  <si>
    <t>SECCIÓN T: OTRAS ATENCIONES A PACIENTES AMBULATORIOS</t>
  </si>
  <si>
    <t>TIPO DE ATENCIÓN</t>
  </si>
  <si>
    <t>RANGO ETARIO</t>
  </si>
  <si>
    <t>&lt; 1 año</t>
  </si>
  <si>
    <t>1 - 4 años</t>
  </si>
  <si>
    <t>5 - 9 años</t>
  </si>
  <si>
    <t>10 - 19 años</t>
  </si>
  <si>
    <t>20 - 64 años</t>
  </si>
  <si>
    <t>65 y más años</t>
  </si>
  <si>
    <t>Por Terapeuta Ocupacional</t>
  </si>
  <si>
    <t>Por Kinesiólogo (No SAPU)</t>
  </si>
  <si>
    <t>Por Educadora de Párvulo/Diferencial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</si>
</sst>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color indexed="10"/>
      <name val="Verdana"/>
      <family val="2"/>
    </font>
    <font>
      <sz val="10"/>
      <name val="Bookman Old Style"/>
      <family val="1"/>
    </font>
    <font>
      <b/>
      <sz val="10"/>
      <name val="Arial"/>
      <family val="2"/>
    </font>
    <font>
      <sz val="11"/>
      <color indexed="10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name val="Book Antiqua"/>
      <family val="1"/>
    </font>
    <font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9" fillId="0" borderId="0" applyFont="0" applyBorder="0" applyAlignment="0" applyProtection="0"/>
    <xf numFmtId="0" fontId="4" fillId="0" borderId="0"/>
    <xf numFmtId="0" fontId="9" fillId="0" borderId="0" applyFont="0" applyBorder="0" applyAlignment="0" applyProtection="0"/>
    <xf numFmtId="0" fontId="2" fillId="6" borderId="3" applyBorder="0">
      <protection locked="0"/>
    </xf>
    <xf numFmtId="0" fontId="13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</cellStyleXfs>
  <cellXfs count="724">
    <xf numFmtId="0" fontId="0" fillId="0" borderId="0" xfId="0"/>
    <xf numFmtId="1" fontId="3" fillId="0" borderId="0" xfId="4" applyNumberFormat="1" applyFont="1" applyAlignment="1">
      <alignment horizontal="left"/>
    </xf>
    <xf numFmtId="1" fontId="3" fillId="0" borderId="0" xfId="5" applyNumberFormat="1" applyFont="1" applyAlignment="1">
      <alignment wrapText="1"/>
    </xf>
    <xf numFmtId="1" fontId="3" fillId="0" borderId="0" xfId="5" applyNumberFormat="1" applyFont="1"/>
    <xf numFmtId="1" fontId="5" fillId="0" borderId="0" xfId="5" applyNumberFormat="1" applyFont="1" applyAlignment="1">
      <alignment wrapText="1"/>
    </xf>
    <xf numFmtId="1" fontId="5" fillId="0" borderId="0" xfId="5" applyNumberFormat="1" applyFont="1"/>
    <xf numFmtId="1" fontId="3" fillId="0" borderId="0" xfId="5" applyNumberFormat="1" applyFont="1" applyAlignment="1">
      <alignment horizontal="center" wrapText="1"/>
    </xf>
    <xf numFmtId="1" fontId="3" fillId="0" borderId="0" xfId="5" applyNumberFormat="1" applyFont="1" applyAlignment="1">
      <alignment horizontal="center"/>
    </xf>
    <xf numFmtId="1" fontId="3" fillId="0" borderId="2" xfId="4" applyNumberFormat="1" applyFont="1" applyBorder="1" applyAlignment="1">
      <alignment horizontal="center" vertical="center" wrapText="1"/>
    </xf>
    <xf numFmtId="1" fontId="3" fillId="0" borderId="3" xfId="4" applyNumberFormat="1" applyFont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5" fillId="0" borderId="4" xfId="4" quotePrefix="1" applyNumberFormat="1" applyFont="1" applyBorder="1" applyAlignment="1">
      <alignment horizontal="center"/>
    </xf>
    <xf numFmtId="1" fontId="3" fillId="0" borderId="5" xfId="4" quotePrefix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vertical="center"/>
    </xf>
    <xf numFmtId="3" fontId="3" fillId="0" borderId="5" xfId="1" applyNumberFormat="1" applyFont="1" applyBorder="1" applyAlignment="1">
      <alignment vertical="center"/>
    </xf>
    <xf numFmtId="1" fontId="5" fillId="0" borderId="6" xfId="2" applyNumberFormat="1" applyFont="1" applyBorder="1" applyAlignment="1">
      <alignment horizontal="center"/>
    </xf>
    <xf numFmtId="1" fontId="5" fillId="0" borderId="7" xfId="2" applyNumberFormat="1" applyFont="1" applyBorder="1" applyAlignment="1">
      <alignment horizontal="left" wrapText="1"/>
    </xf>
    <xf numFmtId="1" fontId="5" fillId="0" borderId="7" xfId="1" applyNumberFormat="1" applyFont="1" applyBorder="1"/>
    <xf numFmtId="3" fontId="5" fillId="0" borderId="7" xfId="1" applyNumberFormat="1" applyFont="1" applyBorder="1"/>
    <xf numFmtId="1" fontId="5" fillId="0" borderId="6" xfId="2" applyNumberFormat="1" applyFont="1" applyBorder="1" applyAlignment="1">
      <alignment horizontal="left" wrapText="1"/>
    </xf>
    <xf numFmtId="1" fontId="5" fillId="0" borderId="6" xfId="1" applyNumberFormat="1" applyFont="1" applyBorder="1"/>
    <xf numFmtId="3" fontId="5" fillId="0" borderId="6" xfId="1" applyNumberFormat="1" applyFont="1" applyBorder="1"/>
    <xf numFmtId="1" fontId="5" fillId="0" borderId="8" xfId="2" applyNumberFormat="1" applyFont="1" applyBorder="1" applyAlignment="1">
      <alignment horizontal="center"/>
    </xf>
    <xf numFmtId="1" fontId="5" fillId="0" borderId="8" xfId="2" applyNumberFormat="1" applyFont="1" applyBorder="1" applyAlignment="1">
      <alignment horizontal="left" wrapText="1"/>
    </xf>
    <xf numFmtId="1" fontId="5" fillId="0" borderId="9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left" wrapText="1"/>
    </xf>
    <xf numFmtId="1" fontId="5" fillId="0" borderId="8" xfId="1" applyNumberFormat="1" applyFont="1" applyBorder="1"/>
    <xf numFmtId="3" fontId="5" fillId="0" borderId="8" xfId="1" applyNumberFormat="1" applyFont="1" applyBorder="1"/>
    <xf numFmtId="1" fontId="3" fillId="0" borderId="2" xfId="4" applyNumberFormat="1" applyFont="1" applyBorder="1" applyAlignment="1">
      <alignment vertical="center" wrapText="1"/>
    </xf>
    <xf numFmtId="1" fontId="3" fillId="0" borderId="10" xfId="4" applyNumberFormat="1" applyFont="1" applyBorder="1" applyAlignment="1">
      <alignment vertical="center" wrapText="1"/>
    </xf>
    <xf numFmtId="1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49" fontId="5" fillId="0" borderId="11" xfId="2" applyNumberFormat="1" applyFont="1" applyBorder="1" applyAlignment="1">
      <alignment horizontal="center"/>
    </xf>
    <xf numFmtId="1" fontId="5" fillId="0" borderId="11" xfId="2" applyNumberFormat="1" applyFont="1" applyBorder="1" applyAlignment="1">
      <alignment horizontal="left" wrapText="1"/>
    </xf>
    <xf numFmtId="1" fontId="5" fillId="0" borderId="12" xfId="1" applyNumberFormat="1" applyFont="1" applyBorder="1"/>
    <xf numFmtId="3" fontId="5" fillId="0" borderId="12" xfId="1" applyNumberFormat="1" applyFont="1" applyBorder="1"/>
    <xf numFmtId="1" fontId="5" fillId="0" borderId="13" xfId="1" applyNumberFormat="1" applyFont="1" applyBorder="1"/>
    <xf numFmtId="3" fontId="5" fillId="0" borderId="13" xfId="1" applyNumberFormat="1" applyFont="1" applyBorder="1"/>
    <xf numFmtId="1" fontId="3" fillId="0" borderId="6" xfId="2" applyNumberFormat="1" applyFont="1" applyBorder="1" applyAlignment="1">
      <alignment horizontal="center"/>
    </xf>
    <xf numFmtId="1" fontId="3" fillId="0" borderId="6" xfId="2" applyNumberFormat="1" applyFont="1" applyBorder="1" applyAlignment="1">
      <alignment horizontal="left" wrapText="1"/>
    </xf>
    <xf numFmtId="1" fontId="3" fillId="0" borderId="13" xfId="1" applyNumberFormat="1" applyFont="1" applyBorder="1"/>
    <xf numFmtId="1" fontId="5" fillId="3" borderId="6" xfId="1" applyNumberFormat="1" applyFont="1" applyFill="1" applyBorder="1"/>
    <xf numFmtId="3" fontId="5" fillId="3" borderId="13" xfId="3" applyNumberFormat="1" applyFont="1" applyFill="1" applyBorder="1" applyAlignment="1">
      <alignment horizontal="right"/>
    </xf>
    <xf numFmtId="1" fontId="5" fillId="0" borderId="6" xfId="4" quotePrefix="1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right" vertical="center"/>
    </xf>
    <xf numFmtId="1" fontId="5" fillId="0" borderId="11" xfId="2" applyNumberFormat="1" applyFont="1" applyBorder="1" applyAlignment="1">
      <alignment horizontal="center"/>
    </xf>
    <xf numFmtId="1" fontId="5" fillId="0" borderId="11" xfId="1" applyNumberFormat="1" applyFont="1" applyBorder="1"/>
    <xf numFmtId="3" fontId="5" fillId="0" borderId="11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" fontId="3" fillId="0" borderId="8" xfId="2" applyNumberFormat="1" applyFont="1" applyBorder="1" applyAlignment="1">
      <alignment horizontal="left" wrapText="1"/>
    </xf>
    <xf numFmtId="1" fontId="3" fillId="0" borderId="15" xfId="1" applyNumberFormat="1" applyFont="1" applyBorder="1"/>
    <xf numFmtId="1" fontId="5" fillId="3" borderId="13" xfId="3" applyNumberFormat="1" applyFont="1" applyFill="1" applyBorder="1" applyAlignment="1">
      <alignment horizontal="right"/>
    </xf>
    <xf numFmtId="1" fontId="5" fillId="0" borderId="16" xfId="1" applyNumberFormat="1" applyFont="1" applyBorder="1"/>
    <xf numFmtId="1" fontId="3" fillId="0" borderId="2" xfId="4" applyNumberFormat="1" applyFont="1" applyBorder="1"/>
    <xf numFmtId="3" fontId="5" fillId="0" borderId="11" xfId="1" applyNumberFormat="1" applyFont="1" applyBorder="1"/>
    <xf numFmtId="49" fontId="5" fillId="0" borderId="6" xfId="2" applyNumberFormat="1" applyFont="1" applyBorder="1" applyAlignment="1">
      <alignment horizontal="center"/>
    </xf>
    <xf numFmtId="0" fontId="5" fillId="0" borderId="8" xfId="2" applyNumberFormat="1" applyFont="1" applyBorder="1" applyAlignment="1">
      <alignment horizontal="center"/>
    </xf>
    <xf numFmtId="1" fontId="3" fillId="0" borderId="8" xfId="2" applyNumberFormat="1" applyFont="1" applyBorder="1" applyAlignment="1">
      <alignment horizontal="center"/>
    </xf>
    <xf numFmtId="3" fontId="3" fillId="0" borderId="8" xfId="1" applyNumberFormat="1" applyFont="1" applyBorder="1"/>
    <xf numFmtId="3" fontId="5" fillId="3" borderId="6" xfId="1" applyNumberFormat="1" applyFont="1" applyFill="1" applyBorder="1"/>
    <xf numFmtId="3" fontId="5" fillId="0" borderId="9" xfId="1" applyNumberFormat="1" applyFont="1" applyBorder="1"/>
    <xf numFmtId="0" fontId="5" fillId="0" borderId="6" xfId="2" applyNumberFormat="1" applyFont="1" applyBorder="1" applyAlignment="1">
      <alignment horizontal="center"/>
    </xf>
    <xf numFmtId="3" fontId="3" fillId="0" borderId="6" xfId="1" applyNumberFormat="1" applyFont="1" applyBorder="1"/>
    <xf numFmtId="3" fontId="5" fillId="3" borderId="6" xfId="3" applyNumberFormat="1" applyFont="1" applyFill="1" applyBorder="1" applyAlignment="1">
      <alignment horizontal="right"/>
    </xf>
    <xf numFmtId="1" fontId="5" fillId="0" borderId="9" xfId="4" quotePrefix="1" applyNumberFormat="1" applyFont="1" applyBorder="1" applyAlignment="1">
      <alignment horizontal="center"/>
    </xf>
    <xf numFmtId="3" fontId="5" fillId="3" borderId="9" xfId="1" applyNumberFormat="1" applyFont="1" applyFill="1" applyBorder="1"/>
    <xf numFmtId="3" fontId="5" fillId="3" borderId="9" xfId="3" applyNumberFormat="1" applyFont="1" applyFill="1" applyBorder="1" applyAlignment="1">
      <alignment horizontal="right"/>
    </xf>
    <xf numFmtId="1" fontId="3" fillId="0" borderId="3" xfId="4" applyNumberFormat="1" applyFont="1" applyBorder="1"/>
    <xf numFmtId="3" fontId="3" fillId="0" borderId="3" xfId="1" applyNumberFormat="1" applyFont="1" applyBorder="1" applyAlignment="1">
      <alignment horizontal="right" vertical="center" wrapText="1"/>
    </xf>
    <xf numFmtId="1" fontId="3" fillId="0" borderId="10" xfId="1" quotePrefix="1" applyNumberFormat="1" applyFont="1" applyBorder="1"/>
    <xf numFmtId="1" fontId="3" fillId="0" borderId="10" xfId="3" quotePrefix="1" applyNumberFormat="1" applyFont="1" applyBorder="1" applyAlignment="1">
      <alignment horizontal="right"/>
    </xf>
    <xf numFmtId="1" fontId="3" fillId="4" borderId="2" xfId="2" applyNumberFormat="1" applyFont="1" applyFill="1" applyBorder="1" applyAlignment="1">
      <alignment horizontal="left" wrapText="1"/>
    </xf>
    <xf numFmtId="1" fontId="3" fillId="0" borderId="17" xfId="3" applyNumberFormat="1" applyFont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center"/>
    </xf>
    <xf numFmtId="0" fontId="5" fillId="0" borderId="18" xfId="5" applyFont="1" applyBorder="1" applyAlignment="1">
      <alignment wrapText="1"/>
    </xf>
    <xf numFmtId="1" fontId="5" fillId="0" borderId="18" xfId="1" applyNumberFormat="1" applyFont="1" applyBorder="1" applyAlignment="1">
      <alignment horizontal="right" vertical="center" wrapText="1"/>
    </xf>
    <xf numFmtId="0" fontId="5" fillId="0" borderId="9" xfId="2" applyNumberFormat="1" applyFont="1" applyFill="1" applyBorder="1" applyAlignment="1">
      <alignment horizontal="center"/>
    </xf>
    <xf numFmtId="0" fontId="5" fillId="0" borderId="19" xfId="5" applyFont="1" applyBorder="1" applyAlignment="1">
      <alignment wrapText="1"/>
    </xf>
    <xf numFmtId="1" fontId="5" fillId="0" borderId="3" xfId="2" applyNumberFormat="1" applyFont="1" applyBorder="1" applyAlignment="1">
      <alignment horizontal="center"/>
    </xf>
    <xf numFmtId="1" fontId="3" fillId="0" borderId="20" xfId="5" applyNumberFormat="1" applyFont="1" applyBorder="1" applyAlignment="1">
      <alignment horizontal="center" wrapText="1"/>
    </xf>
    <xf numFmtId="1" fontId="3" fillId="0" borderId="21" xfId="1" applyNumberFormat="1" applyFont="1" applyBorder="1" applyAlignment="1">
      <alignment horizontal="right" vertical="center" wrapText="1"/>
    </xf>
    <xf numFmtId="1" fontId="3" fillId="0" borderId="10" xfId="4" applyNumberFormat="1" applyFont="1" applyBorder="1"/>
    <xf numFmtId="1" fontId="3" fillId="0" borderId="10" xfId="4" applyNumberFormat="1" applyFont="1" applyBorder="1" applyAlignment="1">
      <alignment wrapText="1"/>
    </xf>
    <xf numFmtId="1" fontId="3" fillId="0" borderId="10" xfId="1" applyNumberFormat="1" applyFont="1" applyBorder="1"/>
    <xf numFmtId="1" fontId="3" fillId="0" borderId="10" xfId="3" applyNumberFormat="1" applyFont="1" applyBorder="1" applyAlignment="1">
      <alignment horizontal="right"/>
    </xf>
    <xf numFmtId="1" fontId="6" fillId="2" borderId="2" xfId="4" applyNumberFormat="1" applyFont="1" applyFill="1" applyBorder="1" applyAlignment="1">
      <alignment horizontal="center" vertical="center" wrapText="1"/>
    </xf>
    <xf numFmtId="1" fontId="5" fillId="0" borderId="11" xfId="4" applyNumberFormat="1" applyFont="1" applyBorder="1" applyAlignment="1">
      <alignment wrapText="1"/>
    </xf>
    <xf numFmtId="3" fontId="5" fillId="0" borderId="22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1" fontId="5" fillId="0" borderId="6" xfId="4" applyNumberFormat="1" applyFont="1" applyBorder="1" applyAlignment="1">
      <alignment wrapText="1"/>
    </xf>
    <xf numFmtId="3" fontId="5" fillId="0" borderId="23" xfId="1" applyNumberFormat="1" applyFont="1" applyBorder="1" applyAlignment="1">
      <alignment horizontal="right"/>
    </xf>
    <xf numFmtId="3" fontId="5" fillId="0" borderId="6" xfId="1" applyNumberFormat="1" applyFont="1" applyBorder="1" applyAlignment="1">
      <alignment horizontal="right"/>
    </xf>
    <xf numFmtId="1" fontId="5" fillId="0" borderId="9" xfId="4" applyNumberFormat="1" applyFont="1" applyBorder="1" applyAlignment="1">
      <alignment wrapText="1"/>
    </xf>
    <xf numFmtId="3" fontId="5" fillId="0" borderId="24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right"/>
    </xf>
    <xf numFmtId="1" fontId="3" fillId="0" borderId="9" xfId="4" applyNumberFormat="1" applyFont="1" applyBorder="1" applyAlignment="1">
      <alignment horizontal="center" wrapText="1"/>
    </xf>
    <xf numFmtId="1" fontId="3" fillId="0" borderId="25" xfId="1" applyNumberFormat="1" applyFont="1" applyBorder="1" applyAlignment="1">
      <alignment horizontal="right"/>
    </xf>
    <xf numFmtId="1" fontId="3" fillId="0" borderId="10" xfId="1" applyNumberFormat="1" applyFont="1" applyBorder="1" applyAlignment="1">
      <alignment horizontal="left" wrapText="1"/>
    </xf>
    <xf numFmtId="1" fontId="3" fillId="0" borderId="10" xfId="3" applyNumberFormat="1" applyFont="1" applyBorder="1" applyAlignment="1">
      <alignment horizontal="right" wrapText="1"/>
    </xf>
    <xf numFmtId="1" fontId="3" fillId="0" borderId="0" xfId="5" applyNumberFormat="1" applyFont="1" applyAlignment="1">
      <alignment horizontal="left"/>
    </xf>
    <xf numFmtId="1" fontId="3" fillId="4" borderId="0" xfId="5" applyNumberFormat="1" applyFont="1" applyFill="1"/>
    <xf numFmtId="1" fontId="3" fillId="0" borderId="3" xfId="1" quotePrefix="1" applyNumberFormat="1" applyFont="1" applyBorder="1" applyAlignment="1">
      <alignment horizontal="right"/>
    </xf>
    <xf numFmtId="1" fontId="3" fillId="0" borderId="10" xfId="1" quotePrefix="1" applyNumberFormat="1" applyFont="1" applyBorder="1" applyAlignment="1">
      <alignment horizontal="left"/>
    </xf>
    <xf numFmtId="1" fontId="5" fillId="0" borderId="0" xfId="2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5" fillId="0" borderId="0" xfId="5" applyNumberFormat="1" applyFont="1" applyAlignment="1">
      <alignment horizontal="left"/>
    </xf>
    <xf numFmtId="1" fontId="5" fillId="4" borderId="0" xfId="6" applyNumberFormat="1" applyFont="1" applyFill="1" applyAlignment="1">
      <alignment horizontal="left"/>
    </xf>
    <xf numFmtId="1" fontId="5" fillId="0" borderId="0" xfId="2" applyNumberFormat="1" applyFont="1"/>
    <xf numFmtId="1" fontId="7" fillId="0" borderId="0" xfId="0" applyNumberFormat="1" applyFont="1"/>
    <xf numFmtId="1" fontId="5" fillId="4" borderId="0" xfId="6" applyNumberFormat="1" applyFont="1" applyFill="1"/>
    <xf numFmtId="1" fontId="5" fillId="0" borderId="22" xfId="1" applyNumberFormat="1" applyFont="1" applyBorder="1" applyAlignment="1">
      <alignment horizontal="right"/>
    </xf>
    <xf numFmtId="1" fontId="5" fillId="0" borderId="23" xfId="1" applyNumberFormat="1" applyFont="1" applyBorder="1" applyAlignment="1">
      <alignment horizontal="right"/>
    </xf>
    <xf numFmtId="1" fontId="5" fillId="4" borderId="0" xfId="5" applyNumberFormat="1" applyFont="1" applyFill="1" applyAlignment="1">
      <alignment horizontal="left"/>
    </xf>
    <xf numFmtId="1" fontId="5" fillId="0" borderId="11" xfId="2" applyNumberFormat="1" applyFont="1" applyFill="1" applyBorder="1" applyAlignment="1">
      <alignment horizontal="center"/>
    </xf>
    <xf numFmtId="1" fontId="5" fillId="0" borderId="6" xfId="1" applyNumberFormat="1" applyFont="1" applyFill="1" applyBorder="1" applyAlignment="1">
      <alignment horizontal="right" vertical="center" wrapText="1"/>
    </xf>
    <xf numFmtId="1" fontId="5" fillId="0" borderId="0" xfId="2" applyNumberFormat="1" applyFont="1" applyFill="1"/>
    <xf numFmtId="1" fontId="5" fillId="0" borderId="6" xfId="2" applyNumberFormat="1" applyFont="1" applyFill="1" applyBorder="1" applyAlignment="1">
      <alignment horizontal="center"/>
    </xf>
    <xf numFmtId="1" fontId="5" fillId="0" borderId="6" xfId="4" applyNumberFormat="1" applyFont="1" applyBorder="1" applyAlignment="1">
      <alignment horizontal="left" wrapText="1"/>
    </xf>
    <xf numFmtId="1" fontId="5" fillId="0" borderId="9" xfId="1" applyNumberFormat="1" applyFont="1" applyBorder="1" applyAlignment="1">
      <alignment horizontal="right" vertical="center" wrapText="1"/>
    </xf>
    <xf numFmtId="1" fontId="5" fillId="3" borderId="9" xfId="1" applyNumberFormat="1" applyFont="1" applyFill="1" applyBorder="1" applyAlignment="1">
      <alignment horizontal="right" vertical="center" wrapText="1"/>
    </xf>
    <xf numFmtId="1" fontId="5" fillId="3" borderId="9" xfId="3" applyNumberFormat="1" applyFont="1" applyFill="1" applyBorder="1" applyAlignment="1">
      <alignment horizontal="right"/>
    </xf>
    <xf numFmtId="1" fontId="3" fillId="0" borderId="5" xfId="1" applyNumberFormat="1" applyFont="1" applyBorder="1" applyAlignment="1">
      <alignment horizontal="right"/>
    </xf>
    <xf numFmtId="1" fontId="3" fillId="0" borderId="1" xfId="4" quotePrefix="1" applyNumberFormat="1" applyFont="1" applyBorder="1"/>
    <xf numFmtId="1" fontId="3" fillId="0" borderId="1" xfId="4" quotePrefix="1" applyNumberFormat="1" applyFont="1" applyBorder="1" applyAlignment="1">
      <alignment wrapText="1"/>
    </xf>
    <xf numFmtId="1" fontId="3" fillId="0" borderId="1" xfId="1" quotePrefix="1" applyNumberFormat="1" applyFont="1" applyBorder="1"/>
    <xf numFmtId="1" fontId="3" fillId="0" borderId="1" xfId="3" quotePrefix="1" applyNumberFormat="1" applyFont="1" applyBorder="1" applyAlignment="1">
      <alignment horizontal="right"/>
    </xf>
    <xf numFmtId="1" fontId="5" fillId="0" borderId="0" xfId="4" applyNumberFormat="1" applyFont="1"/>
    <xf numFmtId="1" fontId="5" fillId="0" borderId="11" xfId="1" applyNumberFormat="1" applyFont="1" applyBorder="1" applyAlignment="1">
      <alignment horizontal="right"/>
    </xf>
    <xf numFmtId="1" fontId="5" fillId="0" borderId="9" xfId="1" applyNumberFormat="1" applyFont="1" applyBorder="1" applyAlignment="1">
      <alignment horizontal="right"/>
    </xf>
    <xf numFmtId="3" fontId="5" fillId="0" borderId="9" xfId="3" applyNumberFormat="1" applyFont="1" applyBorder="1" applyAlignment="1">
      <alignment horizontal="right"/>
    </xf>
    <xf numFmtId="1" fontId="3" fillId="0" borderId="3" xfId="1" applyNumberFormat="1" applyFont="1" applyBorder="1"/>
    <xf numFmtId="3" fontId="3" fillId="0" borderId="5" xfId="3" applyNumberFormat="1" applyFont="1" applyBorder="1" applyAlignment="1">
      <alignment horizontal="right"/>
    </xf>
    <xf numFmtId="1" fontId="3" fillId="0" borderId="10" xfId="4" quotePrefix="1" applyNumberFormat="1" applyFont="1" applyBorder="1" applyAlignment="1">
      <alignment wrapText="1"/>
    </xf>
    <xf numFmtId="1" fontId="5" fillId="0" borderId="3" xfId="1" applyNumberFormat="1" applyFont="1" applyBorder="1" applyAlignment="1">
      <alignment horizontal="right"/>
    </xf>
    <xf numFmtId="1" fontId="6" fillId="2" borderId="3" xfId="7" applyNumberFormat="1" applyFont="1" applyFill="1" applyBorder="1" applyAlignment="1">
      <alignment horizontal="center" vertical="center" wrapText="1"/>
    </xf>
    <xf numFmtId="1" fontId="6" fillId="2" borderId="17" xfId="7" applyNumberFormat="1" applyFont="1" applyFill="1" applyBorder="1" applyAlignment="1">
      <alignment horizontal="center" vertical="center" wrapText="1"/>
    </xf>
    <xf numFmtId="1" fontId="3" fillId="0" borderId="29" xfId="1" applyNumberFormat="1" applyFont="1" applyBorder="1" applyAlignment="1">
      <alignment vertical="center"/>
    </xf>
    <xf numFmtId="1" fontId="3" fillId="0" borderId="17" xfId="1" applyNumberFormat="1" applyFont="1" applyBorder="1" applyAlignment="1">
      <alignment vertical="center"/>
    </xf>
    <xf numFmtId="1" fontId="3" fillId="0" borderId="39" xfId="1" applyNumberFormat="1" applyFont="1" applyBorder="1" applyAlignment="1">
      <alignment vertical="center"/>
    </xf>
    <xf numFmtId="1" fontId="3" fillId="0" borderId="2" xfId="1" applyNumberFormat="1" applyFont="1" applyBorder="1" applyAlignment="1">
      <alignment vertical="center"/>
    </xf>
    <xf numFmtId="3" fontId="3" fillId="0" borderId="17" xfId="3" applyNumberFormat="1" applyFont="1" applyBorder="1" applyAlignment="1">
      <alignment horizontal="right" vertical="center"/>
    </xf>
    <xf numFmtId="1" fontId="3" fillId="0" borderId="0" xfId="5" applyNumberFormat="1" applyFont="1" applyAlignment="1">
      <alignment vertical="center"/>
    </xf>
    <xf numFmtId="1" fontId="5" fillId="0" borderId="11" xfId="5" applyNumberFormat="1" applyFont="1" applyBorder="1" applyAlignment="1">
      <alignment horizontal="center" vertical="center" wrapText="1"/>
    </xf>
    <xf numFmtId="1" fontId="5" fillId="0" borderId="40" xfId="5" applyNumberFormat="1" applyFont="1" applyBorder="1" applyAlignment="1">
      <alignment wrapText="1"/>
    </xf>
    <xf numFmtId="1" fontId="5" fillId="0" borderId="11" xfId="1" applyNumberFormat="1" applyFont="1" applyBorder="1" applyAlignment="1">
      <alignment wrapText="1"/>
    </xf>
    <xf numFmtId="1" fontId="5" fillId="0" borderId="12" xfId="1" applyNumberFormat="1" applyFont="1" applyBorder="1" applyAlignment="1">
      <alignment wrapText="1"/>
    </xf>
    <xf numFmtId="1" fontId="5" fillId="0" borderId="20" xfId="1" applyNumberFormat="1" applyFont="1" applyBorder="1" applyAlignment="1">
      <alignment wrapText="1"/>
    </xf>
    <xf numFmtId="1" fontId="5" fillId="8" borderId="11" xfId="1" applyNumberFormat="1" applyFont="1" applyFill="1" applyBorder="1" applyAlignment="1">
      <alignment wrapText="1"/>
    </xf>
    <xf numFmtId="3" fontId="5" fillId="0" borderId="11" xfId="3" applyNumberFormat="1" applyFont="1" applyBorder="1"/>
    <xf numFmtId="1" fontId="5" fillId="0" borderId="6" xfId="5" applyNumberFormat="1" applyFont="1" applyBorder="1" applyAlignment="1">
      <alignment horizontal="center" vertical="center" wrapText="1"/>
    </xf>
    <xf numFmtId="1" fontId="5" fillId="0" borderId="41" xfId="5" applyNumberFormat="1" applyFont="1" applyBorder="1" applyAlignment="1">
      <alignment wrapText="1"/>
    </xf>
    <xf numFmtId="1" fontId="5" fillId="0" borderId="6" xfId="1" applyNumberFormat="1" applyFont="1" applyBorder="1" applyAlignment="1">
      <alignment wrapText="1"/>
    </xf>
    <xf numFmtId="1" fontId="5" fillId="0" borderId="13" xfId="1" applyNumberFormat="1" applyFont="1" applyBorder="1" applyAlignment="1">
      <alignment wrapText="1"/>
    </xf>
    <xf numFmtId="1" fontId="5" fillId="0" borderId="18" xfId="1" applyNumberFormat="1" applyFont="1" applyBorder="1" applyAlignment="1">
      <alignment wrapText="1"/>
    </xf>
    <xf numFmtId="1" fontId="5" fillId="8" borderId="6" xfId="1" applyNumberFormat="1" applyFont="1" applyFill="1" applyBorder="1" applyAlignment="1">
      <alignment wrapText="1"/>
    </xf>
    <xf numFmtId="3" fontId="5" fillId="0" borderId="6" xfId="3" applyNumberFormat="1" applyFont="1" applyBorder="1"/>
    <xf numFmtId="3" fontId="5" fillId="0" borderId="8" xfId="3" applyNumberFormat="1" applyFont="1" applyBorder="1"/>
    <xf numFmtId="1" fontId="5" fillId="0" borderId="9" xfId="5" applyNumberFormat="1" applyFont="1" applyBorder="1" applyAlignment="1">
      <alignment horizontal="center" vertical="center" wrapText="1"/>
    </xf>
    <xf numFmtId="1" fontId="5" fillId="0" borderId="42" xfId="5" applyNumberFormat="1" applyFont="1" applyBorder="1" applyAlignment="1">
      <alignment wrapText="1"/>
    </xf>
    <xf numFmtId="1" fontId="5" fillId="0" borderId="9" xfId="1" applyNumberFormat="1" applyFont="1" applyBorder="1" applyAlignment="1">
      <alignment wrapText="1"/>
    </xf>
    <xf numFmtId="1" fontId="5" fillId="0" borderId="16" xfId="1" applyNumberFormat="1" applyFont="1" applyBorder="1" applyAlignment="1">
      <alignment wrapText="1"/>
    </xf>
    <xf numFmtId="1" fontId="5" fillId="0" borderId="19" xfId="1" applyNumberFormat="1" applyFont="1" applyBorder="1" applyAlignment="1">
      <alignment wrapText="1"/>
    </xf>
    <xf numFmtId="1" fontId="5" fillId="8" borderId="9" xfId="1" applyNumberFormat="1" applyFont="1" applyFill="1" applyBorder="1" applyAlignment="1">
      <alignment wrapText="1"/>
    </xf>
    <xf numFmtId="1" fontId="3" fillId="0" borderId="31" xfId="1" applyNumberFormat="1" applyFont="1" applyBorder="1" applyAlignment="1">
      <alignment wrapText="1"/>
    </xf>
    <xf numFmtId="1" fontId="3" fillId="0" borderId="31" xfId="1" applyNumberFormat="1" applyFont="1" applyBorder="1"/>
    <xf numFmtId="1" fontId="3" fillId="0" borderId="43" xfId="1" applyNumberFormat="1" applyFont="1" applyBorder="1"/>
    <xf numFmtId="1" fontId="3" fillId="0" borderId="0" xfId="1" applyNumberFormat="1" applyFont="1"/>
    <xf numFmtId="1" fontId="3" fillId="0" borderId="30" xfId="1" applyNumberFormat="1" applyFont="1" applyBorder="1"/>
    <xf numFmtId="1" fontId="3" fillId="0" borderId="17" xfId="1" applyNumberFormat="1" applyFont="1" applyBorder="1"/>
    <xf numFmtId="1" fontId="3" fillId="4" borderId="17" xfId="1" applyNumberFormat="1" applyFont="1" applyFill="1" applyBorder="1"/>
    <xf numFmtId="3" fontId="3" fillId="0" borderId="3" xfId="3" applyNumberFormat="1" applyFont="1" applyBorder="1"/>
    <xf numFmtId="1" fontId="5" fillId="0" borderId="20" xfId="5" applyNumberFormat="1" applyFont="1" applyBorder="1" applyAlignment="1">
      <alignment horizontal="left" wrapText="1"/>
    </xf>
    <xf numFmtId="1" fontId="5" fillId="0" borderId="18" xfId="5" applyNumberFormat="1" applyFont="1" applyBorder="1" applyAlignment="1">
      <alignment horizontal="left" wrapText="1"/>
    </xf>
    <xf numFmtId="1" fontId="5" fillId="0" borderId="19" xfId="5" applyNumberFormat="1" applyFont="1" applyBorder="1" applyAlignment="1">
      <alignment horizontal="left" wrapText="1"/>
    </xf>
    <xf numFmtId="1" fontId="5" fillId="0" borderId="8" xfId="1" applyNumberFormat="1" applyFont="1" applyBorder="1" applyAlignment="1">
      <alignment wrapText="1"/>
    </xf>
    <xf numFmtId="1" fontId="5" fillId="0" borderId="15" xfId="1" applyNumberFormat="1" applyFont="1" applyBorder="1" applyAlignment="1">
      <alignment wrapText="1"/>
    </xf>
    <xf numFmtId="1" fontId="5" fillId="0" borderId="44" xfId="1" applyNumberFormat="1" applyFont="1" applyBorder="1" applyAlignment="1">
      <alignment wrapText="1"/>
    </xf>
    <xf numFmtId="1" fontId="5" fillId="8" borderId="8" xfId="1" applyNumberFormat="1" applyFont="1" applyFill="1" applyBorder="1" applyAlignment="1">
      <alignment wrapText="1"/>
    </xf>
    <xf numFmtId="3" fontId="5" fillId="0" borderId="9" xfId="3" applyNumberFormat="1" applyFont="1" applyBorder="1"/>
    <xf numFmtId="3" fontId="5" fillId="0" borderId="7" xfId="3" applyNumberFormat="1" applyFont="1" applyBorder="1"/>
    <xf numFmtId="1" fontId="5" fillId="0" borderId="18" xfId="5" applyNumberFormat="1" applyFont="1" applyBorder="1" applyAlignment="1">
      <alignment wrapText="1"/>
    </xf>
    <xf numFmtId="3" fontId="5" fillId="0" borderId="6" xfId="3" applyNumberFormat="1" applyFont="1" applyBorder="1" applyAlignment="1">
      <alignment vertical="center"/>
    </xf>
    <xf numFmtId="1" fontId="5" fillId="0" borderId="0" xfId="5" applyNumberFormat="1" applyFont="1" applyAlignment="1">
      <alignment vertical="center"/>
    </xf>
    <xf numFmtId="1" fontId="3" fillId="0" borderId="7" xfId="1" applyNumberFormat="1" applyFont="1" applyBorder="1" applyAlignment="1">
      <alignment vertical="center" wrapText="1"/>
    </xf>
    <xf numFmtId="1" fontId="3" fillId="0" borderId="7" xfId="1" applyNumberFormat="1" applyFont="1" applyBorder="1"/>
    <xf numFmtId="1" fontId="3" fillId="0" borderId="31" xfId="1" quotePrefix="1" applyNumberFormat="1" applyFont="1" applyBorder="1"/>
    <xf numFmtId="1" fontId="3" fillId="0" borderId="43" xfId="1" quotePrefix="1" applyNumberFormat="1" applyFont="1" applyBorder="1"/>
    <xf numFmtId="1" fontId="3" fillId="4" borderId="31" xfId="1" quotePrefix="1" applyNumberFormat="1" applyFont="1" applyFill="1" applyBorder="1"/>
    <xf numFmtId="1" fontId="5" fillId="0" borderId="20" xfId="5" applyNumberFormat="1" applyFont="1" applyBorder="1" applyAlignment="1">
      <alignment wrapText="1"/>
    </xf>
    <xf numFmtId="1" fontId="5" fillId="0" borderId="11" xfId="1" applyNumberFormat="1" applyFont="1" applyFill="1" applyBorder="1" applyAlignment="1">
      <alignment wrapText="1"/>
    </xf>
    <xf numFmtId="1" fontId="5" fillId="0" borderId="20" xfId="1" applyNumberFormat="1" applyFont="1" applyFill="1" applyBorder="1" applyAlignment="1">
      <alignment wrapText="1"/>
    </xf>
    <xf numFmtId="1" fontId="5" fillId="0" borderId="12" xfId="1" applyNumberFormat="1" applyFont="1" applyFill="1" applyBorder="1" applyAlignment="1">
      <alignment wrapText="1"/>
    </xf>
    <xf numFmtId="1" fontId="5" fillId="9" borderId="11" xfId="1" applyNumberFormat="1" applyFont="1" applyFill="1" applyBorder="1" applyAlignment="1" applyProtection="1">
      <alignment wrapText="1"/>
      <protection locked="0"/>
    </xf>
    <xf numFmtId="1" fontId="5" fillId="0" borderId="18" xfId="5" applyNumberFormat="1" applyFont="1" applyBorder="1" applyAlignment="1">
      <alignment vertical="center" wrapText="1"/>
    </xf>
    <xf numFmtId="1" fontId="5" fillId="0" borderId="6" xfId="1" applyNumberFormat="1" applyFont="1" applyFill="1" applyBorder="1" applyAlignment="1">
      <alignment wrapText="1"/>
    </xf>
    <xf numFmtId="1" fontId="5" fillId="0" borderId="18" xfId="1" applyNumberFormat="1" applyFont="1" applyFill="1" applyBorder="1" applyAlignment="1">
      <alignment wrapText="1"/>
    </xf>
    <xf numFmtId="1" fontId="5" fillId="0" borderId="13" xfId="1" applyNumberFormat="1" applyFont="1" applyFill="1" applyBorder="1" applyAlignment="1">
      <alignment wrapText="1"/>
    </xf>
    <xf numFmtId="1" fontId="5" fillId="9" borderId="6" xfId="1" applyNumberFormat="1" applyFont="1" applyFill="1" applyBorder="1" applyAlignment="1" applyProtection="1">
      <alignment wrapText="1"/>
      <protection locked="0"/>
    </xf>
    <xf numFmtId="1" fontId="5" fillId="0" borderId="3" xfId="5" applyNumberFormat="1" applyFont="1" applyBorder="1" applyAlignment="1">
      <alignment horizontal="center" vertical="center" wrapText="1"/>
    </xf>
    <xf numFmtId="1" fontId="5" fillId="0" borderId="19" xfId="5" applyNumberFormat="1" applyFont="1" applyBorder="1" applyAlignment="1">
      <alignment vertical="center" wrapText="1"/>
    </xf>
    <xf numFmtId="1" fontId="5" fillId="0" borderId="9" xfId="1" applyNumberFormat="1" applyFont="1" applyFill="1" applyBorder="1" applyAlignment="1">
      <alignment wrapText="1"/>
    </xf>
    <xf numFmtId="1" fontId="5" fillId="0" borderId="19" xfId="1" applyNumberFormat="1" applyFont="1" applyFill="1" applyBorder="1" applyAlignment="1">
      <alignment wrapText="1"/>
    </xf>
    <xf numFmtId="1" fontId="5" fillId="0" borderId="16" xfId="1" applyNumberFormat="1" applyFont="1" applyFill="1" applyBorder="1" applyAlignment="1">
      <alignment wrapText="1"/>
    </xf>
    <xf numFmtId="1" fontId="5" fillId="9" borderId="9" xfId="1" applyNumberFormat="1" applyFont="1" applyFill="1" applyBorder="1" applyAlignment="1" applyProtection="1">
      <alignment wrapText="1"/>
      <protection locked="0"/>
    </xf>
    <xf numFmtId="1" fontId="3" fillId="0" borderId="11" xfId="1" applyNumberFormat="1" applyFont="1" applyBorder="1" applyAlignment="1">
      <alignment wrapText="1"/>
    </xf>
    <xf numFmtId="1" fontId="5" fillId="0" borderId="40" xfId="1" applyNumberFormat="1" applyFont="1" applyBorder="1"/>
    <xf numFmtId="1" fontId="5" fillId="0" borderId="11" xfId="1" applyNumberFormat="1" applyFont="1" applyFill="1" applyBorder="1"/>
    <xf numFmtId="1" fontId="5" fillId="0" borderId="20" xfId="1" applyNumberFormat="1" applyFont="1" applyFill="1" applyBorder="1"/>
    <xf numFmtId="1" fontId="5" fillId="0" borderId="11" xfId="1" quotePrefix="1" applyNumberFormat="1" applyFont="1" applyFill="1" applyBorder="1"/>
    <xf numFmtId="1" fontId="5" fillId="0" borderId="12" xfId="1" quotePrefix="1" applyNumberFormat="1" applyFont="1" applyFill="1" applyBorder="1"/>
    <xf numFmtId="1" fontId="5" fillId="4" borderId="11" xfId="1" quotePrefix="1" applyNumberFormat="1" applyFont="1" applyFill="1" applyBorder="1"/>
    <xf numFmtId="3" fontId="5" fillId="0" borderId="31" xfId="3" applyNumberFormat="1" applyFont="1" applyBorder="1"/>
    <xf numFmtId="1" fontId="5" fillId="0" borderId="18" xfId="5" applyNumberFormat="1" applyFont="1" applyBorder="1" applyAlignment="1">
      <alignment horizontal="right" wrapText="1"/>
    </xf>
    <xf numFmtId="1" fontId="5" fillId="0" borderId="19" xfId="5" applyNumberFormat="1" applyFont="1" applyBorder="1" applyAlignment="1">
      <alignment horizontal="right" wrapText="1"/>
    </xf>
    <xf numFmtId="1" fontId="5" fillId="0" borderId="40" xfId="5" applyNumberFormat="1" applyFont="1" applyBorder="1" applyAlignment="1">
      <alignment vertical="center" wrapText="1"/>
    </xf>
    <xf numFmtId="1" fontId="5" fillId="0" borderId="7" xfId="1" applyNumberFormat="1" applyFont="1" applyBorder="1" applyAlignment="1">
      <alignment wrapText="1"/>
    </xf>
    <xf numFmtId="1" fontId="5" fillId="0" borderId="45" xfId="1" applyNumberFormat="1" applyFont="1" applyBorder="1" applyAlignment="1">
      <alignment wrapText="1"/>
    </xf>
    <xf numFmtId="1" fontId="5" fillId="0" borderId="46" xfId="1" applyNumberFormat="1" applyFont="1" applyBorder="1" applyAlignment="1">
      <alignment wrapText="1"/>
    </xf>
    <xf numFmtId="1" fontId="5" fillId="0" borderId="7" xfId="1" applyNumberFormat="1" applyFont="1" applyFill="1" applyBorder="1" applyAlignment="1">
      <alignment wrapText="1"/>
    </xf>
    <xf numFmtId="1" fontId="5" fillId="0" borderId="46" xfId="1" applyNumberFormat="1" applyFont="1" applyFill="1" applyBorder="1" applyAlignment="1">
      <alignment wrapText="1"/>
    </xf>
    <xf numFmtId="1" fontId="5" fillId="0" borderId="45" xfId="1" applyNumberFormat="1" applyFont="1" applyFill="1" applyBorder="1" applyAlignment="1">
      <alignment wrapText="1"/>
    </xf>
    <xf numFmtId="1" fontId="5" fillId="9" borderId="7" xfId="1" applyNumberFormat="1" applyFont="1" applyFill="1" applyBorder="1" applyAlignment="1" applyProtection="1">
      <alignment wrapText="1"/>
      <protection locked="0"/>
    </xf>
    <xf numFmtId="1" fontId="5" fillId="0" borderId="42" xfId="5" applyNumberFormat="1" applyFont="1" applyBorder="1" applyAlignment="1">
      <alignment vertical="center" wrapText="1"/>
    </xf>
    <xf numFmtId="3" fontId="5" fillId="3" borderId="9" xfId="3" applyNumberFormat="1" applyFont="1" applyFill="1" applyBorder="1"/>
    <xf numFmtId="1" fontId="5" fillId="4" borderId="0" xfId="5" applyNumberFormat="1" applyFont="1" applyFill="1"/>
    <xf numFmtId="3" fontId="5" fillId="3" borderId="3" xfId="3" applyNumberFormat="1" applyFont="1" applyFill="1" applyBorder="1"/>
    <xf numFmtId="1" fontId="5" fillId="0" borderId="3" xfId="1" applyNumberFormat="1" applyFont="1" applyBorder="1" applyAlignment="1">
      <alignment wrapText="1"/>
    </xf>
    <xf numFmtId="1" fontId="5" fillId="0" borderId="17" xfId="1" applyNumberFormat="1" applyFont="1" applyBorder="1" applyAlignment="1">
      <alignment wrapText="1"/>
    </xf>
    <xf numFmtId="1" fontId="5" fillId="0" borderId="2" xfId="1" applyNumberFormat="1" applyFont="1" applyBorder="1" applyAlignment="1">
      <alignment wrapText="1"/>
    </xf>
    <xf numFmtId="1" fontId="5" fillId="0" borderId="3" xfId="1" applyNumberFormat="1" applyFont="1" applyFill="1" applyBorder="1" applyAlignment="1">
      <alignment wrapText="1"/>
    </xf>
    <xf numFmtId="1" fontId="5" fillId="0" borderId="2" xfId="1" applyNumberFormat="1" applyFont="1" applyFill="1" applyBorder="1" applyAlignment="1">
      <alignment wrapText="1"/>
    </xf>
    <xf numFmtId="1" fontId="5" fillId="0" borderId="17" xfId="1" applyNumberFormat="1" applyFont="1" applyFill="1" applyBorder="1" applyAlignment="1">
      <alignment wrapText="1"/>
    </xf>
    <xf numFmtId="1" fontId="5" fillId="8" borderId="3" xfId="1" applyNumberFormat="1" applyFont="1" applyFill="1" applyBorder="1" applyAlignment="1">
      <alignment wrapText="1"/>
    </xf>
    <xf numFmtId="3" fontId="5" fillId="0" borderId="14" xfId="3" applyNumberFormat="1" applyFont="1" applyBorder="1" applyAlignment="1">
      <alignment horizontal="right"/>
    </xf>
    <xf numFmtId="1" fontId="10" fillId="0" borderId="0" xfId="5" applyNumberFormat="1" applyFont="1"/>
    <xf numFmtId="1" fontId="5" fillId="0" borderId="0" xfId="6" applyNumberFormat="1" applyFont="1"/>
    <xf numFmtId="1" fontId="6" fillId="2" borderId="25" xfId="7" applyNumberFormat="1" applyFont="1" applyFill="1" applyBorder="1" applyAlignment="1">
      <alignment horizontal="center" vertical="center" wrapText="1"/>
    </xf>
    <xf numFmtId="1" fontId="6" fillId="2" borderId="29" xfId="7" applyNumberFormat="1" applyFont="1" applyFill="1" applyBorder="1" applyAlignment="1">
      <alignment horizontal="center" vertical="center" wrapText="1"/>
    </xf>
    <xf numFmtId="1" fontId="3" fillId="0" borderId="11" xfId="1" applyNumberFormat="1" applyFont="1" applyFill="1" applyBorder="1" applyAlignment="1">
      <alignment horizontal="right"/>
    </xf>
    <xf numFmtId="1" fontId="5" fillId="0" borderId="11" xfId="1" applyNumberFormat="1" applyFont="1" applyFill="1" applyBorder="1" applyAlignment="1">
      <alignment horizontal="right"/>
    </xf>
    <xf numFmtId="3" fontId="3" fillId="0" borderId="12" xfId="3" applyNumberFormat="1" applyFont="1" applyBorder="1" applyAlignment="1">
      <alignment horizontal="right"/>
    </xf>
    <xf numFmtId="1" fontId="3" fillId="0" borderId="7" xfId="1" applyNumberFormat="1" applyFont="1" applyBorder="1" applyAlignment="1">
      <alignment horizontal="right" vertical="center"/>
    </xf>
    <xf numFmtId="1" fontId="5" fillId="0" borderId="7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1" fontId="3" fillId="0" borderId="6" xfId="1" applyNumberFormat="1" applyFont="1" applyFill="1" applyBorder="1" applyAlignment="1">
      <alignment horizontal="right" vertical="center"/>
    </xf>
    <xf numFmtId="1" fontId="5" fillId="0" borderId="6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1" fontId="3" fillId="0" borderId="8" xfId="1" applyNumberFormat="1" applyFont="1" applyBorder="1" applyAlignment="1">
      <alignment horizontal="right" vertical="center"/>
    </xf>
    <xf numFmtId="1" fontId="5" fillId="0" borderId="8" xfId="1" applyNumberFormat="1" applyFont="1" applyBorder="1" applyAlignment="1">
      <alignment horizontal="right" vertical="center"/>
    </xf>
    <xf numFmtId="1" fontId="3" fillId="0" borderId="3" xfId="1" applyNumberFormat="1" applyFont="1" applyBorder="1" applyAlignment="1">
      <alignment horizontal="right" vertical="center"/>
    </xf>
    <xf numFmtId="1" fontId="5" fillId="0" borderId="0" xfId="5" applyNumberFormat="1" applyFont="1" applyAlignment="1">
      <alignment horizontal="left" wrapText="1"/>
    </xf>
    <xf numFmtId="1" fontId="5" fillId="0" borderId="0" xfId="2" quotePrefix="1" applyNumberFormat="1" applyFont="1" applyAlignment="1">
      <alignment horizontal="left"/>
    </xf>
    <xf numFmtId="1" fontId="7" fillId="0" borderId="0" xfId="5" applyNumberFormat="1" applyFont="1" applyAlignment="1">
      <alignment horizontal="left"/>
    </xf>
    <xf numFmtId="1" fontId="6" fillId="2" borderId="2" xfId="7" applyNumberFormat="1" applyFont="1" applyFill="1" applyBorder="1" applyAlignment="1">
      <alignment horizontal="center" vertical="center" wrapText="1"/>
    </xf>
    <xf numFmtId="1" fontId="5" fillId="4" borderId="11" xfId="2" applyNumberFormat="1" applyFont="1" applyFill="1" applyBorder="1" applyAlignment="1">
      <alignment horizontal="center"/>
    </xf>
    <xf numFmtId="1" fontId="5" fillId="4" borderId="20" xfId="2" applyNumberFormat="1" applyFont="1" applyFill="1" applyBorder="1" applyAlignment="1">
      <alignment wrapText="1"/>
    </xf>
    <xf numFmtId="1" fontId="5" fillId="4" borderId="6" xfId="2" applyNumberFormat="1" applyFont="1" applyFill="1" applyBorder="1" applyAlignment="1">
      <alignment horizontal="center"/>
    </xf>
    <xf numFmtId="1" fontId="5" fillId="4" borderId="18" xfId="2" applyNumberFormat="1" applyFont="1" applyFill="1" applyBorder="1" applyAlignment="1">
      <alignment wrapText="1"/>
    </xf>
    <xf numFmtId="1" fontId="5" fillId="4" borderId="6" xfId="2" applyNumberFormat="1" applyFont="1" applyFill="1" applyBorder="1" applyAlignment="1">
      <alignment horizontal="center" vertical="center"/>
    </xf>
    <xf numFmtId="1" fontId="5" fillId="4" borderId="6" xfId="2" applyNumberFormat="1" applyFont="1" applyFill="1" applyBorder="1" applyAlignment="1">
      <alignment vertical="center" wrapText="1"/>
    </xf>
    <xf numFmtId="1" fontId="5" fillId="4" borderId="9" xfId="2" applyNumberFormat="1" applyFont="1" applyFill="1" applyBorder="1" applyAlignment="1">
      <alignment horizontal="center" vertical="center"/>
    </xf>
    <xf numFmtId="1" fontId="5" fillId="4" borderId="9" xfId="2" applyNumberFormat="1" applyFont="1" applyFill="1" applyBorder="1" applyAlignment="1">
      <alignment vertical="center" wrapText="1"/>
    </xf>
    <xf numFmtId="1" fontId="3" fillId="4" borderId="3" xfId="2" applyNumberFormat="1" applyFont="1" applyFill="1" applyBorder="1" applyAlignment="1">
      <alignment horizontal="right" vertical="center" wrapText="1"/>
    </xf>
    <xf numFmtId="1" fontId="5" fillId="0" borderId="0" xfId="5" applyNumberFormat="1" applyFont="1" applyAlignment="1">
      <alignment horizontal="center" vertical="center" wrapText="1"/>
    </xf>
    <xf numFmtId="1" fontId="5" fillId="4" borderId="0" xfId="2" applyNumberFormat="1" applyFont="1" applyFill="1" applyAlignment="1">
      <alignment wrapText="1"/>
    </xf>
    <xf numFmtId="1" fontId="7" fillId="0" borderId="0" xfId="5" applyNumberFormat="1" applyFont="1"/>
    <xf numFmtId="1" fontId="11" fillId="0" borderId="0" xfId="5" applyNumberFormat="1" applyFont="1" applyAlignment="1">
      <alignment vertical="center"/>
    </xf>
    <xf numFmtId="1" fontId="6" fillId="10" borderId="25" xfId="7" applyNumberFormat="1" applyFont="1" applyFill="1" applyBorder="1" applyAlignment="1">
      <alignment horizontal="center" vertical="center" wrapText="1"/>
    </xf>
    <xf numFmtId="1" fontId="6" fillId="10" borderId="29" xfId="7" applyNumberFormat="1" applyFont="1" applyFill="1" applyBorder="1" applyAlignment="1">
      <alignment horizontal="center" vertical="center" wrapText="1"/>
    </xf>
    <xf numFmtId="1" fontId="6" fillId="10" borderId="3" xfId="7" applyNumberFormat="1" applyFont="1" applyFill="1" applyBorder="1" applyAlignment="1">
      <alignment horizontal="center" vertical="center" wrapText="1"/>
    </xf>
    <xf numFmtId="1" fontId="6" fillId="6" borderId="25" xfId="7" applyNumberFormat="1" applyFont="1" applyFill="1" applyBorder="1" applyAlignment="1">
      <alignment horizontal="center" vertical="center" wrapText="1"/>
    </xf>
    <xf numFmtId="1" fontId="6" fillId="6" borderId="28" xfId="7" applyNumberFormat="1" applyFont="1" applyFill="1" applyBorder="1" applyAlignment="1">
      <alignment horizontal="center" vertical="center" wrapText="1"/>
    </xf>
    <xf numFmtId="1" fontId="6" fillId="6" borderId="29" xfId="7" applyNumberFormat="1" applyFont="1" applyFill="1" applyBorder="1" applyAlignment="1">
      <alignment horizontal="center" vertical="center" wrapText="1"/>
    </xf>
    <xf numFmtId="1" fontId="6" fillId="7" borderId="2" xfId="2" applyNumberFormat="1" applyFont="1" applyFill="1" applyBorder="1" applyAlignment="1">
      <alignment horizontal="center" vertical="center" wrapText="1"/>
    </xf>
    <xf numFmtId="1" fontId="6" fillId="7" borderId="3" xfId="2" applyNumberFormat="1" applyFont="1" applyFill="1" applyBorder="1" applyAlignment="1">
      <alignment horizontal="center" vertical="center" wrapText="1"/>
    </xf>
    <xf numFmtId="1" fontId="5" fillId="0" borderId="20" xfId="5" applyNumberFormat="1" applyFont="1" applyBorder="1" applyAlignment="1">
      <alignment horizontal="center"/>
    </xf>
    <xf numFmtId="1" fontId="5" fillId="0" borderId="11" xfId="5" applyNumberFormat="1" applyFont="1" applyBorder="1" applyAlignment="1">
      <alignment horizontal="left" wrapText="1"/>
    </xf>
    <xf numFmtId="3" fontId="3" fillId="0" borderId="11" xfId="1" applyNumberFormat="1" applyFont="1" applyBorder="1"/>
    <xf numFmtId="3" fontId="3" fillId="3" borderId="6" xfId="3" applyNumberFormat="1" applyFont="1" applyFill="1" applyBorder="1" applyAlignment="1">
      <alignment horizontal="right" vertical="center" wrapText="1"/>
    </xf>
    <xf numFmtId="1" fontId="5" fillId="0" borderId="18" xfId="5" applyNumberFormat="1" applyFont="1" applyBorder="1" applyAlignment="1">
      <alignment horizontal="center"/>
    </xf>
    <xf numFmtId="1" fontId="5" fillId="0" borderId="6" xfId="5" applyNumberFormat="1" applyFont="1" applyBorder="1" applyAlignment="1">
      <alignment horizontal="left" wrapText="1"/>
    </xf>
    <xf numFmtId="1" fontId="5" fillId="0" borderId="8" xfId="5" applyNumberFormat="1" applyFont="1" applyBorder="1" applyAlignment="1">
      <alignment horizontal="center" vertical="center"/>
    </xf>
    <xf numFmtId="1" fontId="5" fillId="0" borderId="44" xfId="5" applyNumberFormat="1" applyFont="1" applyBorder="1" applyAlignment="1">
      <alignment horizontal="center" vertical="center"/>
    </xf>
    <xf numFmtId="0" fontId="5" fillId="0" borderId="18" xfId="5" applyFont="1" applyBorder="1" applyAlignment="1">
      <alignment horizontal="right" wrapText="1"/>
    </xf>
    <xf numFmtId="3" fontId="3" fillId="3" borderId="8" xfId="3" applyNumberFormat="1" applyFont="1" applyFill="1" applyBorder="1" applyAlignment="1">
      <alignment horizontal="right" vertical="center" wrapText="1"/>
    </xf>
    <xf numFmtId="1" fontId="5" fillId="0" borderId="19" xfId="5" applyNumberFormat="1" applyFont="1" applyBorder="1" applyAlignment="1">
      <alignment horizontal="center"/>
    </xf>
    <xf numFmtId="1" fontId="5" fillId="0" borderId="9" xfId="5" applyNumberFormat="1" applyFont="1" applyBorder="1" applyAlignment="1">
      <alignment horizontal="left" wrapText="1"/>
    </xf>
    <xf numFmtId="3" fontId="5" fillId="0" borderId="8" xfId="3" applyNumberFormat="1" applyFont="1" applyFill="1" applyBorder="1"/>
    <xf numFmtId="3" fontId="3" fillId="4" borderId="3" xfId="2" applyNumberFormat="1" applyFont="1" applyFill="1" applyBorder="1" applyAlignment="1">
      <alignment horizontal="right" vertical="center" wrapText="1"/>
    </xf>
    <xf numFmtId="1" fontId="6" fillId="7" borderId="25" xfId="2" applyNumberFormat="1" applyFont="1" applyFill="1" applyBorder="1" applyAlignment="1">
      <alignment horizontal="center" vertical="center" wrapText="1"/>
    </xf>
    <xf numFmtId="1" fontId="6" fillId="4" borderId="25" xfId="2" applyNumberFormat="1" applyFont="1" applyFill="1" applyBorder="1" applyAlignment="1">
      <alignment horizontal="center" vertical="center" wrapText="1"/>
    </xf>
    <xf numFmtId="1" fontId="6" fillId="4" borderId="3" xfId="2" applyNumberFormat="1" applyFont="1" applyFill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right" wrapText="1"/>
    </xf>
    <xf numFmtId="1" fontId="12" fillId="0" borderId="0" xfId="5" applyNumberFormat="1" applyFont="1"/>
    <xf numFmtId="1" fontId="5" fillId="12" borderId="0" xfId="5" applyNumberFormat="1" applyFont="1" applyFill="1"/>
    <xf numFmtId="3" fontId="3" fillId="0" borderId="9" xfId="1" applyNumberFormat="1" applyFont="1" applyBorder="1" applyAlignment="1">
      <alignment horizontal="right" wrapText="1"/>
    </xf>
    <xf numFmtId="3" fontId="3" fillId="0" borderId="7" xfId="1" applyNumberFormat="1" applyFont="1" applyBorder="1" applyAlignment="1">
      <alignment horizontal="right" wrapText="1"/>
    </xf>
    <xf numFmtId="1" fontId="3" fillId="0" borderId="1" xfId="5" applyNumberFormat="1" applyFont="1" applyBorder="1" applyAlignment="1">
      <alignment horizontal="left" wrapText="1"/>
    </xf>
    <xf numFmtId="1" fontId="3" fillId="4" borderId="11" xfId="1" applyNumberFormat="1" applyFont="1" applyFill="1" applyBorder="1"/>
    <xf numFmtId="1" fontId="3" fillId="4" borderId="11" xfId="1" applyNumberFormat="1" applyFont="1" applyFill="1" applyBorder="1" applyAlignment="1">
      <alignment horizontal="right"/>
    </xf>
    <xf numFmtId="1" fontId="3" fillId="4" borderId="9" xfId="1" applyNumberFormat="1" applyFont="1" applyFill="1" applyBorder="1"/>
    <xf numFmtId="1" fontId="3" fillId="4" borderId="9" xfId="1" applyNumberFormat="1" applyFont="1" applyFill="1" applyBorder="1" applyAlignment="1">
      <alignment horizontal="right"/>
    </xf>
    <xf numFmtId="1" fontId="3" fillId="0" borderId="0" xfId="5" applyNumberFormat="1" applyFont="1" applyAlignment="1">
      <alignment horizontal="left" wrapText="1"/>
    </xf>
    <xf numFmtId="1" fontId="5" fillId="0" borderId="0" xfId="2" applyNumberFormat="1" applyFont="1" applyAlignment="1">
      <alignment horizontal="right"/>
    </xf>
    <xf numFmtId="3" fontId="3" fillId="0" borderId="11" xfId="5" applyNumberFormat="1" applyFont="1" applyBorder="1" applyAlignment="1">
      <alignment horizontal="right" vertical="center" wrapText="1"/>
    </xf>
    <xf numFmtId="3" fontId="5" fillId="0" borderId="11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5" fillId="0" borderId="6" xfId="5" applyNumberFormat="1" applyFont="1" applyBorder="1" applyAlignment="1">
      <alignment horizontal="right" vertical="center" wrapText="1"/>
    </xf>
    <xf numFmtId="3" fontId="3" fillId="0" borderId="9" xfId="5" applyNumberFormat="1" applyFont="1" applyBorder="1" applyAlignment="1">
      <alignment horizontal="right" vertical="center" wrapText="1"/>
    </xf>
    <xf numFmtId="3" fontId="5" fillId="0" borderId="9" xfId="5" applyNumberFormat="1" applyFont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/>
    </xf>
    <xf numFmtId="1" fontId="3" fillId="0" borderId="0" xfId="5" quotePrefix="1" applyNumberFormat="1" applyFont="1" applyAlignment="1">
      <alignment horizontal="left"/>
    </xf>
    <xf numFmtId="1" fontId="3" fillId="0" borderId="0" xfId="5" applyNumberFormat="1" applyFont="1" applyAlignment="1">
      <alignment horizontal="center" vertical="center" wrapText="1"/>
    </xf>
    <xf numFmtId="1" fontId="5" fillId="0" borderId="0" xfId="0" applyNumberFormat="1" applyFont="1"/>
    <xf numFmtId="1" fontId="5" fillId="0" borderId="0" xfId="1" applyNumberFormat="1" applyFont="1"/>
    <xf numFmtId="1" fontId="6" fillId="2" borderId="27" xfId="5" applyNumberFormat="1" applyFont="1" applyFill="1" applyBorder="1" applyAlignment="1">
      <alignment horizontal="center" vertical="center" wrapText="1"/>
    </xf>
    <xf numFmtId="1" fontId="6" fillId="2" borderId="27" xfId="7" applyNumberFormat="1" applyFont="1" applyFill="1" applyBorder="1" applyAlignment="1">
      <alignment horizontal="center" vertical="center" wrapText="1"/>
    </xf>
    <xf numFmtId="1" fontId="5" fillId="3" borderId="11" xfId="3" applyNumberFormat="1" applyFont="1" applyFill="1" applyBorder="1" applyAlignment="1">
      <alignment horizontal="right"/>
    </xf>
    <xf numFmtId="1" fontId="5" fillId="3" borderId="6" xfId="3" applyNumberFormat="1" applyFont="1" applyFill="1" applyBorder="1" applyAlignment="1">
      <alignment horizontal="right"/>
    </xf>
    <xf numFmtId="1" fontId="5" fillId="0" borderId="41" xfId="5" applyNumberFormat="1" applyFont="1" applyBorder="1" applyAlignment="1">
      <alignment horizontal="left" vertical="center"/>
    </xf>
    <xf numFmtId="1" fontId="5" fillId="0" borderId="13" xfId="5" applyNumberFormat="1" applyFont="1" applyBorder="1" applyAlignment="1">
      <alignment horizontal="left" vertical="center"/>
    </xf>
    <xf numFmtId="1" fontId="5" fillId="4" borderId="0" xfId="0" applyNumberFormat="1" applyFont="1" applyFill="1"/>
    <xf numFmtId="1" fontId="3" fillId="0" borderId="25" xfId="2" applyNumberFormat="1" applyFont="1" applyBorder="1" applyAlignment="1">
      <alignment horizontal="right" vertical="center"/>
    </xf>
    <xf numFmtId="1" fontId="3" fillId="0" borderId="2" xfId="2" applyNumberFormat="1" applyFont="1" applyBorder="1" applyAlignment="1">
      <alignment horizontal="right" vertical="center"/>
    </xf>
    <xf numFmtId="3" fontId="3" fillId="0" borderId="3" xfId="2" applyNumberFormat="1" applyFont="1" applyBorder="1" applyAlignment="1">
      <alignment horizontal="right" vertical="center"/>
    </xf>
    <xf numFmtId="1" fontId="3" fillId="0" borderId="10" xfId="5" quotePrefix="1" applyNumberFormat="1" applyFont="1" applyBorder="1"/>
    <xf numFmtId="1" fontId="7" fillId="0" borderId="10" xfId="5" quotePrefix="1" applyNumberFormat="1" applyFont="1" applyBorder="1" applyAlignment="1">
      <alignment wrapText="1"/>
    </xf>
    <xf numFmtId="1" fontId="7" fillId="0" borderId="10" xfId="5" quotePrefix="1" applyNumberFormat="1" applyFont="1" applyBorder="1"/>
    <xf numFmtId="1" fontId="5" fillId="13" borderId="0" xfId="5" applyNumberFormat="1" applyFont="1" applyFill="1"/>
    <xf numFmtId="1" fontId="5" fillId="13" borderId="0" xfId="8" applyNumberFormat="1" applyFont="1" applyFill="1"/>
    <xf numFmtId="1" fontId="5" fillId="0" borderId="21" xfId="5" applyNumberFormat="1" applyFont="1" applyBorder="1"/>
    <xf numFmtId="1" fontId="5" fillId="0" borderId="49" xfId="5" applyNumberFormat="1" applyFont="1" applyBorder="1" applyAlignment="1">
      <alignment wrapText="1"/>
    </xf>
    <xf numFmtId="1" fontId="6" fillId="2" borderId="3" xfId="1" applyNumberFormat="1" applyFont="1" applyFill="1" applyBorder="1" applyAlignment="1">
      <alignment horizontal="center" vertical="center"/>
    </xf>
    <xf numFmtId="1" fontId="5" fillId="0" borderId="11" xfId="5" applyNumberFormat="1" applyFont="1" applyBorder="1" applyAlignment="1">
      <alignment vertical="center" wrapText="1"/>
    </xf>
    <xf numFmtId="1" fontId="7" fillId="0" borderId="0" xfId="2" applyNumberFormat="1" applyFont="1" applyAlignment="1">
      <alignment horizontal="right"/>
    </xf>
    <xf numFmtId="1" fontId="5" fillId="0" borderId="9" xfId="5" applyNumberFormat="1" applyFont="1" applyBorder="1" applyAlignment="1">
      <alignment vertical="center" wrapText="1"/>
    </xf>
    <xf numFmtId="1" fontId="5" fillId="0" borderId="0" xfId="5" applyNumberFormat="1" applyFont="1" applyAlignment="1">
      <alignment horizontal="center" wrapText="1"/>
    </xf>
    <xf numFmtId="1" fontId="5" fillId="0" borderId="0" xfId="2" applyNumberFormat="1" applyFont="1" applyProtection="1">
      <protection locked="0"/>
    </xf>
    <xf numFmtId="1" fontId="6" fillId="2" borderId="3" xfId="5" applyNumberFormat="1" applyFont="1" applyFill="1" applyBorder="1" applyAlignment="1">
      <alignment horizontal="center" vertical="center" wrapText="1"/>
    </xf>
    <xf numFmtId="1" fontId="5" fillId="0" borderId="3" xfId="9" applyNumberFormat="1" applyFont="1" applyBorder="1" applyAlignment="1">
      <alignment horizontal="center" vertical="center" wrapText="1"/>
    </xf>
    <xf numFmtId="1" fontId="5" fillId="0" borderId="27" xfId="5" applyNumberFormat="1" applyFont="1" applyBorder="1" applyAlignment="1">
      <alignment vertical="center" wrapText="1"/>
    </xf>
    <xf numFmtId="1" fontId="5" fillId="11" borderId="31" xfId="10" applyNumberFormat="1" applyFont="1" applyFill="1" applyBorder="1">
      <protection locked="0"/>
    </xf>
    <xf numFmtId="1" fontId="5" fillId="11" borderId="43" xfId="10" applyNumberFormat="1" applyFont="1" applyFill="1" applyBorder="1">
      <protection locked="0"/>
    </xf>
    <xf numFmtId="1" fontId="5" fillId="0" borderId="6" xfId="11" applyNumberFormat="1" applyFont="1" applyBorder="1" applyAlignment="1">
      <alignment vertical="center" wrapText="1"/>
    </xf>
    <xf numFmtId="1" fontId="5" fillId="11" borderId="6" xfId="10" applyNumberFormat="1" applyFont="1" applyFill="1" applyBorder="1">
      <protection locked="0"/>
    </xf>
    <xf numFmtId="1" fontId="5" fillId="11" borderId="13" xfId="10" applyNumberFormat="1" applyFont="1" applyFill="1" applyBorder="1">
      <protection locked="0"/>
    </xf>
    <xf numFmtId="1" fontId="5" fillId="0" borderId="9" xfId="11" applyNumberFormat="1" applyFont="1" applyBorder="1" applyAlignment="1">
      <alignment vertical="center" wrapText="1"/>
    </xf>
    <xf numFmtId="1" fontId="5" fillId="11" borderId="9" xfId="10" applyNumberFormat="1" applyFont="1" applyFill="1" applyBorder="1">
      <protection locked="0"/>
    </xf>
    <xf numFmtId="1" fontId="5" fillId="11" borderId="16" xfId="10" applyNumberFormat="1" applyFont="1" applyFill="1" applyBorder="1">
      <protection locked="0"/>
    </xf>
    <xf numFmtId="1" fontId="3" fillId="0" borderId="0" xfId="12" applyNumberFormat="1" applyFont="1" applyAlignment="1">
      <alignment horizontal="left"/>
    </xf>
    <xf numFmtId="1" fontId="3" fillId="0" borderId="0" xfId="12" applyNumberFormat="1" applyFont="1" applyAlignment="1">
      <alignment horizontal="left" wrapText="1"/>
    </xf>
    <xf numFmtId="1" fontId="6" fillId="7" borderId="32" xfId="2" applyNumberFormat="1" applyFont="1" applyFill="1" applyBorder="1" applyAlignment="1">
      <alignment horizontal="center" vertical="center" wrapText="1"/>
    </xf>
    <xf numFmtId="1" fontId="14" fillId="4" borderId="3" xfId="7" applyNumberFormat="1" applyFont="1" applyFill="1" applyBorder="1" applyAlignment="1">
      <alignment horizontal="center" vertical="center" wrapText="1"/>
    </xf>
    <xf numFmtId="1" fontId="14" fillId="4" borderId="25" xfId="2" applyNumberFormat="1" applyFont="1" applyFill="1" applyBorder="1" applyAlignment="1">
      <alignment horizontal="center" vertical="center" wrapText="1"/>
    </xf>
    <xf numFmtId="1" fontId="14" fillId="4" borderId="3" xfId="2" applyNumberFormat="1" applyFont="1" applyFill="1" applyBorder="1" applyAlignment="1">
      <alignment horizontal="center" vertical="center" wrapText="1"/>
    </xf>
    <xf numFmtId="1" fontId="14" fillId="4" borderId="17" xfId="7" applyNumberFormat="1" applyFont="1" applyFill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right" wrapText="1"/>
    </xf>
    <xf numFmtId="1" fontId="3" fillId="0" borderId="6" xfId="1" applyNumberFormat="1" applyFont="1" applyBorder="1" applyAlignment="1">
      <alignment horizontal="right" wrapText="1"/>
    </xf>
    <xf numFmtId="1" fontId="5" fillId="0" borderId="18" xfId="5" applyNumberFormat="1" applyFont="1" applyBorder="1"/>
    <xf numFmtId="1" fontId="3" fillId="0" borderId="41" xfId="5" applyNumberFormat="1" applyFont="1" applyBorder="1" applyAlignment="1">
      <alignment horizontal="right"/>
    </xf>
    <xf numFmtId="1" fontId="3" fillId="0" borderId="23" xfId="1" applyNumberFormat="1" applyFont="1" applyBorder="1" applyAlignment="1">
      <alignment horizontal="right" wrapText="1"/>
    </xf>
    <xf numFmtId="1" fontId="3" fillId="0" borderId="56" xfId="1" applyNumberFormat="1" applyFont="1" applyBorder="1" applyAlignment="1">
      <alignment horizontal="right" wrapText="1"/>
    </xf>
    <xf numFmtId="1" fontId="3" fillId="0" borderId="57" xfId="1" applyNumberFormat="1" applyFont="1" applyBorder="1" applyAlignment="1">
      <alignment horizontal="right" wrapText="1"/>
    </xf>
    <xf numFmtId="1" fontId="3" fillId="0" borderId="58" xfId="1" applyNumberFormat="1" applyFont="1" applyBorder="1" applyAlignment="1">
      <alignment horizontal="right" wrapText="1"/>
    </xf>
    <xf numFmtId="1" fontId="3" fillId="0" borderId="41" xfId="5" applyNumberFormat="1" applyFont="1" applyBorder="1" applyAlignment="1">
      <alignment horizontal="right" wrapText="1"/>
    </xf>
    <xf numFmtId="1" fontId="5" fillId="0" borderId="4" xfId="5" applyNumberFormat="1" applyFont="1" applyBorder="1"/>
    <xf numFmtId="1" fontId="3" fillId="0" borderId="1" xfId="5" applyNumberFormat="1" applyFont="1" applyBorder="1" applyAlignment="1">
      <alignment horizontal="right" wrapText="1"/>
    </xf>
    <xf numFmtId="1" fontId="3" fillId="0" borderId="9" xfId="1" applyNumberFormat="1" applyFont="1" applyBorder="1" applyAlignment="1">
      <alignment horizontal="right" wrapText="1"/>
    </xf>
    <xf numFmtId="1" fontId="5" fillId="0" borderId="2" xfId="5" applyNumberFormat="1" applyFont="1" applyBorder="1"/>
    <xf numFmtId="1" fontId="3" fillId="0" borderId="1" xfId="5" applyNumberFormat="1" applyFont="1" applyBorder="1" applyAlignment="1">
      <alignment horizontal="center" wrapText="1"/>
    </xf>
    <xf numFmtId="1" fontId="3" fillId="0" borderId="3" xfId="5" applyNumberFormat="1" applyFont="1" applyBorder="1"/>
    <xf numFmtId="1" fontId="3" fillId="0" borderId="17" xfId="5" applyNumberFormat="1" applyFont="1" applyBorder="1"/>
    <xf numFmtId="1" fontId="5" fillId="0" borderId="33" xfId="13" applyNumberFormat="1" applyFont="1" applyBorder="1" applyAlignment="1">
      <alignment horizontal="center" vertical="center" wrapText="1"/>
    </xf>
    <xf numFmtId="1" fontId="5" fillId="0" borderId="34" xfId="13" applyNumberFormat="1" applyFont="1" applyBorder="1" applyAlignment="1">
      <alignment horizontal="center" vertical="center" wrapText="1"/>
    </xf>
    <xf numFmtId="1" fontId="5" fillId="0" borderId="28" xfId="8" applyNumberFormat="1" applyFont="1" applyBorder="1" applyAlignment="1">
      <alignment horizontal="center" vertical="center" wrapText="1"/>
    </xf>
    <xf numFmtId="1" fontId="5" fillId="0" borderId="29" xfId="8" applyNumberFormat="1" applyFont="1" applyBorder="1" applyAlignment="1">
      <alignment horizontal="center" vertical="center" wrapText="1"/>
    </xf>
    <xf numFmtId="1" fontId="5" fillId="0" borderId="21" xfId="14" applyNumberFormat="1" applyFont="1" applyBorder="1" applyAlignment="1">
      <alignment horizontal="right"/>
    </xf>
    <xf numFmtId="1" fontId="5" fillId="11" borderId="22" xfId="14" applyNumberFormat="1" applyFont="1" applyFill="1" applyBorder="1" applyProtection="1">
      <protection locked="0"/>
    </xf>
    <xf numFmtId="1" fontId="5" fillId="11" borderId="63" xfId="14" applyNumberFormat="1" applyFont="1" applyFill="1" applyBorder="1" applyProtection="1">
      <protection locked="0"/>
    </xf>
    <xf numFmtId="1" fontId="5" fillId="11" borderId="50" xfId="14" applyNumberFormat="1" applyFont="1" applyFill="1" applyBorder="1" applyProtection="1">
      <protection locked="0"/>
    </xf>
    <xf numFmtId="1" fontId="5" fillId="11" borderId="35" xfId="14" applyNumberFormat="1" applyFont="1" applyFill="1" applyBorder="1" applyProtection="1">
      <protection locked="0"/>
    </xf>
    <xf numFmtId="1" fontId="5" fillId="0" borderId="6" xfId="14" applyNumberFormat="1" applyFont="1" applyBorder="1" applyAlignment="1">
      <alignment horizontal="right"/>
    </xf>
    <xf numFmtId="1" fontId="5" fillId="11" borderId="59" xfId="14" applyNumberFormat="1" applyFont="1" applyFill="1" applyBorder="1" applyProtection="1">
      <protection locked="0"/>
    </xf>
    <xf numFmtId="1" fontId="5" fillId="11" borderId="61" xfId="14" applyNumberFormat="1" applyFont="1" applyFill="1" applyBorder="1" applyProtection="1">
      <protection locked="0"/>
    </xf>
    <xf numFmtId="1" fontId="5" fillId="11" borderId="60" xfId="14" applyNumberFormat="1" applyFont="1" applyFill="1" applyBorder="1" applyProtection="1">
      <protection locked="0"/>
    </xf>
    <xf numFmtId="1" fontId="5" fillId="11" borderId="56" xfId="14" applyNumberFormat="1" applyFont="1" applyFill="1" applyBorder="1" applyProtection="1">
      <protection locked="0"/>
    </xf>
    <xf numFmtId="1" fontId="5" fillId="0" borderId="5" xfId="14" applyNumberFormat="1" applyFont="1" applyBorder="1" applyAlignment="1">
      <alignment horizontal="right"/>
    </xf>
    <xf numFmtId="1" fontId="5" fillId="6" borderId="24" xfId="14" applyNumberFormat="1" applyFont="1" applyFill="1" applyBorder="1" applyAlignment="1" applyProtection="1">
      <alignment horizontal="right"/>
      <protection locked="0"/>
    </xf>
    <xf numFmtId="1" fontId="5" fillId="6" borderId="64" xfId="14" applyNumberFormat="1" applyFont="1" applyFill="1" applyBorder="1" applyAlignment="1" applyProtection="1">
      <alignment horizontal="right"/>
      <protection locked="0"/>
    </xf>
    <xf numFmtId="1" fontId="5" fillId="14" borderId="64" xfId="14" applyNumberFormat="1" applyFont="1" applyFill="1" applyBorder="1"/>
    <xf numFmtId="1" fontId="5" fillId="14" borderId="52" xfId="14" applyNumberFormat="1" applyFont="1" applyFill="1" applyBorder="1"/>
    <xf numFmtId="1" fontId="5" fillId="11" borderId="38" xfId="14" applyNumberFormat="1" applyFont="1" applyFill="1" applyBorder="1" applyProtection="1">
      <protection locked="0"/>
    </xf>
    <xf numFmtId="1" fontId="5" fillId="0" borderId="6" xfId="14" applyNumberFormat="1" applyFont="1" applyBorder="1" applyAlignment="1">
      <alignment horizontal="center"/>
    </xf>
    <xf numFmtId="1" fontId="5" fillId="0" borderId="7" xfId="14" applyNumberFormat="1" applyFont="1" applyBorder="1" applyAlignment="1">
      <alignment horizontal="left" wrapText="1"/>
    </xf>
    <xf numFmtId="1" fontId="5" fillId="0" borderId="6" xfId="14" applyNumberFormat="1" applyFont="1" applyBorder="1" applyAlignment="1">
      <alignment horizontal="left" wrapText="1"/>
    </xf>
    <xf numFmtId="1" fontId="5" fillId="0" borderId="8" xfId="14" applyNumberFormat="1" applyFont="1" applyBorder="1" applyAlignment="1">
      <alignment horizontal="center"/>
    </xf>
    <xf numFmtId="1" fontId="5" fillId="0" borderId="8" xfId="14" applyNumberFormat="1" applyFont="1" applyBorder="1" applyAlignment="1">
      <alignment horizontal="left" wrapText="1"/>
    </xf>
    <xf numFmtId="1" fontId="5" fillId="0" borderId="9" xfId="14" applyNumberFormat="1" applyFont="1" applyBorder="1" applyAlignment="1">
      <alignment horizontal="center"/>
    </xf>
    <xf numFmtId="1" fontId="5" fillId="0" borderId="9" xfId="14" applyNumberFormat="1" applyFont="1" applyBorder="1" applyAlignment="1">
      <alignment horizontal="left" wrapText="1"/>
    </xf>
    <xf numFmtId="49" fontId="5" fillId="0" borderId="11" xfId="14" applyNumberFormat="1" applyFont="1" applyBorder="1" applyAlignment="1">
      <alignment horizontal="center"/>
    </xf>
    <xf numFmtId="1" fontId="5" fillId="0" borderId="11" xfId="14" applyNumberFormat="1" applyFont="1" applyBorder="1" applyAlignment="1">
      <alignment horizontal="left" wrapText="1"/>
    </xf>
    <xf numFmtId="1" fontId="3" fillId="0" borderId="6" xfId="14" applyNumberFormat="1" applyFont="1" applyBorder="1" applyAlignment="1">
      <alignment horizontal="center"/>
    </xf>
    <xf numFmtId="1" fontId="3" fillId="0" borderId="6" xfId="14" applyNumberFormat="1" applyFont="1" applyBorder="1" applyAlignment="1">
      <alignment horizontal="left" wrapText="1"/>
    </xf>
    <xf numFmtId="1" fontId="5" fillId="0" borderId="11" xfId="14" applyNumberFormat="1" applyFont="1" applyBorder="1" applyAlignment="1">
      <alignment horizontal="center"/>
    </xf>
    <xf numFmtId="1" fontId="3" fillId="0" borderId="8" xfId="14" applyNumberFormat="1" applyFont="1" applyBorder="1" applyAlignment="1">
      <alignment horizontal="left" wrapText="1"/>
    </xf>
    <xf numFmtId="49" fontId="5" fillId="0" borderId="6" xfId="14" applyNumberFormat="1" applyFont="1" applyBorder="1" applyAlignment="1">
      <alignment horizontal="center"/>
    </xf>
    <xf numFmtId="0" fontId="5" fillId="0" borderId="8" xfId="14" applyNumberFormat="1" applyFont="1" applyBorder="1" applyAlignment="1">
      <alignment horizontal="center"/>
    </xf>
    <xf numFmtId="1" fontId="3" fillId="0" borderId="8" xfId="14" applyNumberFormat="1" applyFont="1" applyBorder="1" applyAlignment="1">
      <alignment horizontal="center"/>
    </xf>
    <xf numFmtId="0" fontId="5" fillId="0" borderId="6" xfId="14" applyNumberFormat="1" applyFont="1" applyBorder="1" applyAlignment="1">
      <alignment horizontal="center"/>
    </xf>
    <xf numFmtId="1" fontId="3" fillId="4" borderId="2" xfId="14" applyNumberFormat="1" applyFont="1" applyFill="1" applyBorder="1" applyAlignment="1">
      <alignment horizontal="left" wrapText="1"/>
    </xf>
    <xf numFmtId="0" fontId="5" fillId="0" borderId="6" xfId="14" applyNumberFormat="1" applyFont="1" applyFill="1" applyBorder="1" applyAlignment="1">
      <alignment horizontal="center"/>
    </xf>
    <xf numFmtId="0" fontId="5" fillId="0" borderId="9" xfId="14" applyNumberFormat="1" applyFont="1" applyFill="1" applyBorder="1" applyAlignment="1">
      <alignment horizontal="center"/>
    </xf>
    <xf numFmtId="1" fontId="5" fillId="0" borderId="3" xfId="14" applyNumberFormat="1" applyFont="1" applyBorder="1" applyAlignment="1">
      <alignment horizontal="center"/>
    </xf>
    <xf numFmtId="1" fontId="5" fillId="0" borderId="0" xfId="14" applyNumberFormat="1" applyFont="1" applyAlignment="1">
      <alignment horizontal="left"/>
    </xf>
    <xf numFmtId="1" fontId="5" fillId="0" borderId="0" xfId="14" applyNumberFormat="1" applyFont="1"/>
    <xf numFmtId="1" fontId="5" fillId="0" borderId="11" xfId="14" applyNumberFormat="1" applyFont="1" applyFill="1" applyBorder="1" applyAlignment="1">
      <alignment horizontal="center"/>
    </xf>
    <xf numFmtId="1" fontId="5" fillId="0" borderId="0" xfId="14" applyNumberFormat="1" applyFont="1" applyFill="1"/>
    <xf numFmtId="1" fontId="5" fillId="0" borderId="6" xfId="14" applyNumberFormat="1" applyFont="1" applyFill="1" applyBorder="1" applyAlignment="1">
      <alignment horizontal="center"/>
    </xf>
    <xf numFmtId="1" fontId="5" fillId="0" borderId="0" xfId="14" quotePrefix="1" applyNumberFormat="1" applyFont="1" applyAlignment="1">
      <alignment horizontal="left"/>
    </xf>
    <xf numFmtId="1" fontId="5" fillId="4" borderId="11" xfId="14" applyNumberFormat="1" applyFont="1" applyFill="1" applyBorder="1" applyAlignment="1">
      <alignment horizontal="center"/>
    </xf>
    <xf numFmtId="1" fontId="5" fillId="4" borderId="20" xfId="14" applyNumberFormat="1" applyFont="1" applyFill="1" applyBorder="1" applyAlignment="1">
      <alignment wrapText="1"/>
    </xf>
    <xf numFmtId="1" fontId="3" fillId="4" borderId="6" xfId="14" applyNumberFormat="1" applyFont="1" applyFill="1" applyBorder="1" applyAlignment="1">
      <alignment horizontal="right" vertical="center" wrapText="1"/>
    </xf>
    <xf numFmtId="1" fontId="5" fillId="4" borderId="6" xfId="14" applyNumberFormat="1" applyFont="1" applyFill="1" applyBorder="1" applyAlignment="1">
      <alignment horizontal="right" vertical="center" wrapText="1"/>
    </xf>
    <xf numFmtId="1" fontId="5" fillId="0" borderId="6" xfId="14" applyNumberFormat="1" applyFont="1" applyFill="1" applyBorder="1" applyAlignment="1">
      <alignment horizontal="right" vertical="center" wrapText="1"/>
    </xf>
    <xf numFmtId="1" fontId="5" fillId="4" borderId="6" xfId="14" applyNumberFormat="1" applyFont="1" applyFill="1" applyBorder="1" applyAlignment="1">
      <alignment horizontal="center"/>
    </xf>
    <xf numFmtId="1" fontId="5" fillId="4" borderId="18" xfId="14" applyNumberFormat="1" applyFont="1" applyFill="1" applyBorder="1" applyAlignment="1">
      <alignment wrapText="1"/>
    </xf>
    <xf numFmtId="1" fontId="5" fillId="4" borderId="6" xfId="14" applyNumberFormat="1" applyFont="1" applyFill="1" applyBorder="1" applyAlignment="1">
      <alignment horizontal="center" vertical="center"/>
    </xf>
    <xf numFmtId="1" fontId="5" fillId="4" borderId="6" xfId="14" applyNumberFormat="1" applyFont="1" applyFill="1" applyBorder="1" applyAlignment="1">
      <alignment vertical="center" wrapText="1"/>
    </xf>
    <xf numFmtId="1" fontId="5" fillId="4" borderId="9" xfId="14" applyNumberFormat="1" applyFont="1" applyFill="1" applyBorder="1" applyAlignment="1">
      <alignment horizontal="center" vertical="center"/>
    </xf>
    <xf numFmtId="1" fontId="5" fillId="4" borderId="9" xfId="14" applyNumberFormat="1" applyFont="1" applyFill="1" applyBorder="1" applyAlignment="1">
      <alignment vertical="center" wrapText="1"/>
    </xf>
    <xf numFmtId="1" fontId="3" fillId="4" borderId="3" xfId="14" applyNumberFormat="1" applyFont="1" applyFill="1" applyBorder="1" applyAlignment="1">
      <alignment horizontal="right" vertical="center" wrapText="1"/>
    </xf>
    <xf numFmtId="1" fontId="5" fillId="4" borderId="0" xfId="14" applyNumberFormat="1" applyFont="1" applyFill="1" applyAlignment="1">
      <alignment wrapText="1"/>
    </xf>
    <xf numFmtId="3" fontId="3" fillId="4" borderId="6" xfId="14" applyNumberFormat="1" applyFont="1" applyFill="1" applyBorder="1" applyAlignment="1">
      <alignment horizontal="right" vertical="center" wrapText="1"/>
    </xf>
    <xf numFmtId="3" fontId="5" fillId="4" borderId="6" xfId="14" applyNumberFormat="1" applyFont="1" applyFill="1" applyBorder="1" applyAlignment="1">
      <alignment horizontal="right" vertical="center" wrapText="1"/>
    </xf>
    <xf numFmtId="3" fontId="5" fillId="0" borderId="6" xfId="14" applyNumberFormat="1" applyFont="1" applyFill="1" applyBorder="1" applyAlignment="1">
      <alignment horizontal="right" vertical="center" wrapText="1"/>
    </xf>
    <xf numFmtId="3" fontId="3" fillId="0" borderId="6" xfId="14" applyNumberFormat="1" applyFont="1" applyFill="1" applyBorder="1" applyAlignment="1">
      <alignment horizontal="right" vertical="center" wrapText="1"/>
    </xf>
    <xf numFmtId="3" fontId="5" fillId="3" borderId="6" xfId="14" applyNumberFormat="1" applyFont="1" applyFill="1" applyBorder="1" applyAlignment="1">
      <alignment horizontal="right"/>
    </xf>
    <xf numFmtId="3" fontId="5" fillId="0" borderId="6" xfId="14" applyNumberFormat="1" applyFont="1" applyBorder="1" applyAlignment="1">
      <alignment horizontal="right" vertical="center" wrapText="1"/>
    </xf>
    <xf numFmtId="3" fontId="3" fillId="4" borderId="8" xfId="14" applyNumberFormat="1" applyFont="1" applyFill="1" applyBorder="1" applyAlignment="1">
      <alignment horizontal="right" vertical="center" wrapText="1"/>
    </xf>
    <xf numFmtId="3" fontId="5" fillId="3" borderId="8" xfId="14" applyNumberFormat="1" applyFont="1" applyFill="1" applyBorder="1" applyAlignment="1">
      <alignment horizontal="right"/>
    </xf>
    <xf numFmtId="3" fontId="5" fillId="0" borderId="8" xfId="14" applyNumberFormat="1" applyFont="1" applyFill="1" applyBorder="1" applyAlignment="1">
      <alignment horizontal="right" vertical="center" wrapText="1"/>
    </xf>
    <xf numFmtId="3" fontId="3" fillId="4" borderId="3" xfId="14" applyNumberFormat="1" applyFont="1" applyFill="1" applyBorder="1" applyAlignment="1">
      <alignment horizontal="right" vertical="center" wrapText="1"/>
    </xf>
    <xf numFmtId="1" fontId="6" fillId="4" borderId="25" xfId="14" applyNumberFormat="1" applyFont="1" applyFill="1" applyBorder="1" applyAlignment="1">
      <alignment horizontal="center" vertical="center" wrapText="1"/>
    </xf>
    <xf numFmtId="1" fontId="6" fillId="4" borderId="3" xfId="14" applyNumberFormat="1" applyFont="1" applyFill="1" applyBorder="1" applyAlignment="1">
      <alignment horizontal="center" vertical="center" wrapText="1"/>
    </xf>
    <xf numFmtId="1" fontId="5" fillId="11" borderId="22" xfId="14" applyNumberFormat="1" applyFont="1" applyFill="1" applyBorder="1" applyAlignment="1" applyProtection="1">
      <alignment horizontal="right"/>
      <protection locked="0"/>
    </xf>
    <xf numFmtId="3" fontId="5" fillId="0" borderId="22" xfId="14" applyNumberFormat="1" applyFont="1" applyFill="1" applyBorder="1" applyAlignment="1">
      <alignment horizontal="right"/>
    </xf>
    <xf numFmtId="3" fontId="5" fillId="0" borderId="11" xfId="14" applyNumberFormat="1" applyFont="1" applyFill="1" applyBorder="1" applyAlignment="1">
      <alignment horizontal="right"/>
    </xf>
    <xf numFmtId="1" fontId="5" fillId="11" borderId="50" xfId="14" applyNumberFormat="1" applyFont="1" applyFill="1" applyBorder="1" applyAlignment="1" applyProtection="1">
      <alignment horizontal="right"/>
      <protection locked="0"/>
    </xf>
    <xf numFmtId="1" fontId="5" fillId="11" borderId="11" xfId="14" applyNumberFormat="1" applyFont="1" applyFill="1" applyBorder="1" applyAlignment="1" applyProtection="1">
      <alignment horizontal="right"/>
      <protection locked="0"/>
    </xf>
    <xf numFmtId="1" fontId="5" fillId="11" borderId="36" xfId="14" applyNumberFormat="1" applyFont="1" applyFill="1" applyBorder="1" applyAlignment="1" applyProtection="1">
      <alignment horizontal="right"/>
      <protection locked="0"/>
    </xf>
    <xf numFmtId="3" fontId="5" fillId="0" borderId="24" xfId="14" applyNumberFormat="1" applyFont="1" applyFill="1" applyBorder="1" applyAlignment="1">
      <alignment horizontal="right"/>
    </xf>
    <xf numFmtId="3" fontId="5" fillId="0" borderId="9" xfId="14" applyNumberFormat="1" applyFont="1" applyFill="1" applyBorder="1" applyAlignment="1">
      <alignment horizontal="right"/>
    </xf>
    <xf numFmtId="1" fontId="5" fillId="11" borderId="38" xfId="14" applyNumberFormat="1" applyFont="1" applyFill="1" applyBorder="1" applyAlignment="1" applyProtection="1">
      <alignment horizontal="right"/>
      <protection locked="0"/>
    </xf>
    <xf numFmtId="1" fontId="5" fillId="11" borderId="51" xfId="14" applyNumberFormat="1" applyFont="1" applyFill="1" applyBorder="1" applyAlignment="1" applyProtection="1">
      <alignment horizontal="right"/>
      <protection locked="0"/>
    </xf>
    <xf numFmtId="3" fontId="5" fillId="0" borderId="51" xfId="14" applyNumberFormat="1" applyFont="1" applyFill="1" applyBorder="1" applyAlignment="1">
      <alignment horizontal="right"/>
    </xf>
    <xf numFmtId="1" fontId="5" fillId="11" borderId="24" xfId="14" applyNumberFormat="1" applyFont="1" applyFill="1" applyBorder="1" applyAlignment="1" applyProtection="1">
      <alignment horizontal="right"/>
      <protection locked="0"/>
    </xf>
    <xf numFmtId="3" fontId="5" fillId="0" borderId="24" xfId="14" applyNumberFormat="1" applyFont="1" applyBorder="1" applyAlignment="1">
      <alignment horizontal="right"/>
    </xf>
    <xf numFmtId="1" fontId="5" fillId="11" borderId="52" xfId="14" applyNumberFormat="1" applyFont="1" applyFill="1" applyBorder="1" applyAlignment="1" applyProtection="1">
      <alignment horizontal="right"/>
      <protection locked="0"/>
    </xf>
    <xf numFmtId="1" fontId="5" fillId="0" borderId="0" xfId="14" applyNumberFormat="1" applyFont="1" applyAlignment="1">
      <alignment horizontal="right"/>
    </xf>
    <xf numFmtId="3" fontId="5" fillId="0" borderId="23" xfId="14" applyNumberFormat="1" applyFont="1" applyFill="1" applyBorder="1" applyAlignment="1">
      <alignment horizontal="right"/>
    </xf>
    <xf numFmtId="3" fontId="5" fillId="0" borderId="6" xfId="14" applyNumberFormat="1" applyFont="1" applyFill="1" applyBorder="1" applyAlignment="1">
      <alignment horizontal="right"/>
    </xf>
    <xf numFmtId="3" fontId="3" fillId="0" borderId="3" xfId="14" applyNumberFormat="1" applyFont="1" applyFill="1" applyBorder="1" applyAlignment="1">
      <alignment horizontal="right"/>
    </xf>
    <xf numFmtId="1" fontId="3" fillId="0" borderId="23" xfId="14" applyNumberFormat="1" applyFont="1" applyBorder="1" applyAlignment="1">
      <alignment horizontal="right"/>
    </xf>
    <xf numFmtId="1" fontId="5" fillId="0" borderId="18" xfId="14" applyNumberFormat="1" applyFont="1" applyBorder="1" applyAlignment="1">
      <alignment horizontal="right"/>
    </xf>
    <xf numFmtId="3" fontId="5" fillId="0" borderId="6" xfId="14" applyNumberFormat="1" applyFont="1" applyBorder="1" applyAlignment="1">
      <alignment horizontal="right"/>
    </xf>
    <xf numFmtId="1" fontId="3" fillId="0" borderId="25" xfId="14" applyNumberFormat="1" applyFont="1" applyBorder="1" applyAlignment="1">
      <alignment horizontal="right" vertical="center"/>
    </xf>
    <xf numFmtId="1" fontId="3" fillId="0" borderId="2" xfId="14" applyNumberFormat="1" applyFont="1" applyBorder="1" applyAlignment="1">
      <alignment horizontal="right" vertical="center"/>
    </xf>
    <xf numFmtId="3" fontId="3" fillId="0" borderId="3" xfId="14" applyNumberFormat="1" applyFont="1" applyBorder="1" applyAlignment="1">
      <alignment horizontal="right" vertical="center"/>
    </xf>
    <xf numFmtId="1" fontId="5" fillId="11" borderId="11" xfId="14" applyNumberFormat="1" applyFont="1" applyFill="1" applyBorder="1" applyProtection="1">
      <protection locked="0"/>
    </xf>
    <xf numFmtId="1" fontId="7" fillId="0" borderId="0" xfId="14" applyNumberFormat="1" applyFont="1" applyAlignment="1">
      <alignment horizontal="right"/>
    </xf>
    <xf numFmtId="1" fontId="5" fillId="11" borderId="9" xfId="14" applyNumberFormat="1" applyFont="1" applyFill="1" applyBorder="1" applyProtection="1">
      <protection locked="0"/>
    </xf>
    <xf numFmtId="1" fontId="5" fillId="11" borderId="5" xfId="14" applyNumberFormat="1" applyFont="1" applyFill="1" applyBorder="1" applyProtection="1">
      <protection locked="0"/>
    </xf>
    <xf numFmtId="1" fontId="5" fillId="0" borderId="0" xfId="14" applyNumberFormat="1" applyFont="1" applyProtection="1">
      <protection locked="0"/>
    </xf>
    <xf numFmtId="1" fontId="6" fillId="7" borderId="32" xfId="14" applyNumberFormat="1" applyFont="1" applyFill="1" applyBorder="1" applyAlignment="1">
      <alignment horizontal="center" vertical="center" wrapText="1"/>
    </xf>
    <xf numFmtId="1" fontId="14" fillId="4" borderId="25" xfId="14" applyNumberFormat="1" applyFont="1" applyFill="1" applyBorder="1" applyAlignment="1">
      <alignment horizontal="center" vertical="center" wrapText="1"/>
    </xf>
    <xf numFmtId="1" fontId="14" fillId="4" borderId="3" xfId="14" applyNumberFormat="1" applyFont="1" applyFill="1" applyBorder="1" applyAlignment="1">
      <alignment horizontal="center" vertical="center" wrapText="1"/>
    </xf>
    <xf numFmtId="1" fontId="5" fillId="11" borderId="7" xfId="14" applyNumberFormat="1" applyFont="1" applyFill="1" applyBorder="1" applyAlignment="1" applyProtection="1">
      <alignment horizontal="right"/>
      <protection locked="0"/>
    </xf>
    <xf numFmtId="1" fontId="5" fillId="11" borderId="53" xfId="14" applyNumberFormat="1" applyFont="1" applyFill="1" applyBorder="1" applyAlignment="1" applyProtection="1">
      <alignment horizontal="right"/>
      <protection locked="0"/>
    </xf>
    <xf numFmtId="1" fontId="5" fillId="11" borderId="54" xfId="14" applyNumberFormat="1" applyFont="1" applyFill="1" applyBorder="1" applyAlignment="1" applyProtection="1">
      <alignment horizontal="right"/>
      <protection locked="0"/>
    </xf>
    <xf numFmtId="1" fontId="5" fillId="11" borderId="55" xfId="14" applyNumberFormat="1" applyFont="1" applyFill="1" applyBorder="1" applyAlignment="1" applyProtection="1">
      <alignment horizontal="right"/>
      <protection locked="0"/>
    </xf>
    <xf numFmtId="1" fontId="5" fillId="11" borderId="6" xfId="14" applyNumberFormat="1" applyFont="1" applyFill="1" applyBorder="1" applyAlignment="1" applyProtection="1">
      <alignment horizontal="right"/>
      <protection locked="0"/>
    </xf>
    <xf numFmtId="1" fontId="5" fillId="11" borderId="23" xfId="14" applyNumberFormat="1" applyFont="1" applyFill="1" applyBorder="1" applyAlignment="1" applyProtection="1">
      <alignment horizontal="right"/>
      <protection locked="0"/>
    </xf>
    <xf numFmtId="1" fontId="5" fillId="11" borderId="56" xfId="14" applyNumberFormat="1" applyFont="1" applyFill="1" applyBorder="1" applyAlignment="1" applyProtection="1">
      <alignment horizontal="right"/>
      <protection locked="0"/>
    </xf>
    <xf numFmtId="1" fontId="5" fillId="11" borderId="57" xfId="14" applyNumberFormat="1" applyFont="1" applyFill="1" applyBorder="1" applyAlignment="1" applyProtection="1">
      <alignment horizontal="right"/>
      <protection locked="0"/>
    </xf>
    <xf numFmtId="1" fontId="5" fillId="11" borderId="58" xfId="14" applyNumberFormat="1" applyFont="1" applyFill="1" applyBorder="1" applyAlignment="1" applyProtection="1">
      <alignment horizontal="right"/>
      <protection locked="0"/>
    </xf>
    <xf numFmtId="1" fontId="5" fillId="11" borderId="8" xfId="14" applyNumberFormat="1" applyFont="1" applyFill="1" applyBorder="1" applyAlignment="1" applyProtection="1">
      <alignment horizontal="right"/>
      <protection locked="0"/>
    </xf>
    <xf numFmtId="1" fontId="5" fillId="11" borderId="59" xfId="14" applyNumberFormat="1" applyFont="1" applyFill="1" applyBorder="1" applyAlignment="1" applyProtection="1">
      <alignment horizontal="right"/>
      <protection locked="0"/>
    </xf>
    <xf numFmtId="1" fontId="5" fillId="11" borderId="60" xfId="14" applyNumberFormat="1" applyFont="1" applyFill="1" applyBorder="1" applyAlignment="1" applyProtection="1">
      <alignment horizontal="right"/>
      <protection locked="0"/>
    </xf>
    <xf numFmtId="1" fontId="5" fillId="11" borderId="61" xfId="14" applyNumberFormat="1" applyFont="1" applyFill="1" applyBorder="1" applyAlignment="1" applyProtection="1">
      <alignment horizontal="right"/>
      <protection locked="0"/>
    </xf>
    <xf numFmtId="1" fontId="5" fillId="11" borderId="62" xfId="14" applyNumberFormat="1" applyFont="1" applyFill="1" applyBorder="1" applyAlignment="1" applyProtection="1">
      <alignment horizontal="right"/>
      <protection locked="0"/>
    </xf>
    <xf numFmtId="1" fontId="5" fillId="11" borderId="31" xfId="10" applyNumberFormat="1" applyFont="1" applyFill="1" applyBorder="1" applyProtection="1">
      <protection locked="0"/>
    </xf>
    <xf numFmtId="1" fontId="5" fillId="0" borderId="18" xfId="5" applyNumberFormat="1" applyFont="1" applyBorder="1" applyAlignment="1">
      <alignment horizontal="left" wrapText="1"/>
    </xf>
    <xf numFmtId="1" fontId="6" fillId="2" borderId="27" xfId="5" applyNumberFormat="1" applyFont="1" applyFill="1" applyBorder="1" applyAlignment="1">
      <alignment horizontal="center" vertical="center" wrapText="1"/>
    </xf>
    <xf numFmtId="1" fontId="5" fillId="0" borderId="18" xfId="5" applyNumberFormat="1" applyFont="1" applyBorder="1" applyAlignment="1">
      <alignment wrapText="1"/>
    </xf>
    <xf numFmtId="1" fontId="5" fillId="0" borderId="41" xfId="5" applyNumberFormat="1" applyFont="1" applyBorder="1" applyAlignment="1">
      <alignment wrapText="1"/>
    </xf>
    <xf numFmtId="1" fontId="3" fillId="0" borderId="41" xfId="5" applyNumberFormat="1" applyFont="1" applyBorder="1" applyAlignment="1">
      <alignment horizontal="right"/>
    </xf>
    <xf numFmtId="1" fontId="5" fillId="0" borderId="18" xfId="5" applyNumberFormat="1" applyFont="1" applyBorder="1"/>
    <xf numFmtId="1" fontId="5" fillId="0" borderId="41" xfId="5" applyNumberFormat="1" applyFont="1" applyBorder="1" applyAlignment="1">
      <alignment horizontal="left" vertical="center"/>
    </xf>
    <xf numFmtId="1" fontId="5" fillId="0" borderId="13" xfId="5" applyNumberFormat="1" applyFont="1" applyBorder="1" applyAlignment="1">
      <alignment horizontal="left" vertical="center"/>
    </xf>
    <xf numFmtId="1" fontId="6" fillId="6" borderId="25" xfId="7" applyNumberFormat="1" applyFont="1" applyFill="1" applyBorder="1" applyAlignment="1">
      <alignment horizontal="center" vertical="center" wrapText="1"/>
    </xf>
    <xf numFmtId="1" fontId="6" fillId="6" borderId="28" xfId="7" applyNumberFormat="1" applyFont="1" applyFill="1" applyBorder="1" applyAlignment="1">
      <alignment horizontal="center" vertical="center" wrapText="1"/>
    </xf>
    <xf numFmtId="1" fontId="6" fillId="6" borderId="29" xfId="7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left" wrapText="1"/>
    </xf>
    <xf numFmtId="1" fontId="3" fillId="0" borderId="1" xfId="5" applyNumberFormat="1" applyFont="1" applyBorder="1" applyAlignment="1">
      <alignment horizontal="left" wrapText="1"/>
    </xf>
    <xf numFmtId="1" fontId="6" fillId="2" borderId="27" xfId="7" applyNumberFormat="1" applyFont="1" applyFill="1" applyBorder="1" applyAlignment="1">
      <alignment horizontal="center" vertical="center" wrapText="1"/>
    </xf>
    <xf numFmtId="1" fontId="6" fillId="10" borderId="3" xfId="7" applyNumberFormat="1" applyFont="1" applyFill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6" fillId="7" borderId="25" xfId="14" applyNumberFormat="1" applyFont="1" applyFill="1" applyBorder="1" applyAlignment="1">
      <alignment horizontal="center" vertical="center" wrapText="1"/>
    </xf>
    <xf numFmtId="1" fontId="6" fillId="7" borderId="2" xfId="14" applyNumberFormat="1" applyFont="1" applyFill="1" applyBorder="1" applyAlignment="1">
      <alignment horizontal="center" vertical="center" wrapText="1"/>
    </xf>
    <xf numFmtId="1" fontId="6" fillId="7" borderId="3" xfId="14" applyNumberFormat="1" applyFont="1" applyFill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6" fillId="2" borderId="27" xfId="5" applyNumberFormat="1" applyFont="1" applyFill="1" applyBorder="1" applyAlignment="1">
      <alignment horizontal="center" vertical="center" wrapText="1"/>
    </xf>
    <xf numFmtId="1" fontId="6" fillId="2" borderId="27" xfId="7" applyNumberFormat="1" applyFont="1" applyFill="1" applyBorder="1" applyAlignment="1">
      <alignment horizontal="center" vertical="center" wrapText="1"/>
    </xf>
    <xf numFmtId="1" fontId="6" fillId="6" borderId="25" xfId="7" applyNumberFormat="1" applyFont="1" applyFill="1" applyBorder="1" applyAlignment="1">
      <alignment horizontal="center" vertical="center" wrapText="1"/>
    </xf>
    <xf numFmtId="1" fontId="6" fillId="6" borderId="28" xfId="7" applyNumberFormat="1" applyFont="1" applyFill="1" applyBorder="1" applyAlignment="1">
      <alignment horizontal="center" vertical="center" wrapText="1"/>
    </xf>
    <xf numFmtId="1" fontId="6" fillId="6" borderId="29" xfId="7" applyNumberFormat="1" applyFont="1" applyFill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10" borderId="3" xfId="7" applyNumberFormat="1" applyFont="1" applyFill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left" wrapText="1"/>
    </xf>
    <xf numFmtId="1" fontId="3" fillId="0" borderId="0" xfId="5" applyNumberFormat="1" applyFont="1" applyAlignment="1">
      <alignment horizontal="left" wrapText="1"/>
    </xf>
    <xf numFmtId="1" fontId="5" fillId="0" borderId="41" xfId="5" applyNumberFormat="1" applyFont="1" applyBorder="1" applyAlignment="1">
      <alignment horizontal="left" vertical="center"/>
    </xf>
    <xf numFmtId="1" fontId="5" fillId="0" borderId="13" xfId="5" applyNumberFormat="1" applyFont="1" applyBorder="1" applyAlignment="1">
      <alignment horizontal="left" vertical="center"/>
    </xf>
    <xf numFmtId="1" fontId="5" fillId="0" borderId="18" xfId="5" applyNumberFormat="1" applyFont="1" applyBorder="1"/>
    <xf numFmtId="1" fontId="5" fillId="0" borderId="18" xfId="5" applyNumberFormat="1" applyFont="1" applyBorder="1" applyAlignment="1">
      <alignment horizontal="left" wrapText="1"/>
    </xf>
    <xf numFmtId="1" fontId="3" fillId="0" borderId="41" xfId="5" applyNumberFormat="1" applyFont="1" applyBorder="1" applyAlignment="1">
      <alignment horizontal="right"/>
    </xf>
    <xf numFmtId="1" fontId="5" fillId="0" borderId="18" xfId="5" applyNumberFormat="1" applyFont="1" applyBorder="1" applyAlignment="1">
      <alignment wrapText="1"/>
    </xf>
    <xf numFmtId="1" fontId="5" fillId="0" borderId="41" xfId="5" applyNumberFormat="1" applyFont="1" applyBorder="1" applyAlignment="1">
      <alignment wrapText="1"/>
    </xf>
    <xf numFmtId="1" fontId="6" fillId="7" borderId="2" xfId="14" applyNumberFormat="1" applyFont="1" applyFill="1" applyBorder="1" applyAlignment="1">
      <alignment horizontal="center" vertical="center" wrapText="1"/>
    </xf>
    <xf numFmtId="1" fontId="6" fillId="7" borderId="3" xfId="14" applyNumberFormat="1" applyFont="1" applyFill="1" applyBorder="1" applyAlignment="1">
      <alignment horizontal="center" vertical="center" wrapText="1"/>
    </xf>
    <xf numFmtId="1" fontId="6" fillId="7" borderId="25" xfId="14" applyNumberFormat="1" applyFont="1" applyFill="1" applyBorder="1" applyAlignment="1">
      <alignment horizontal="center" vertical="center" wrapText="1"/>
    </xf>
    <xf numFmtId="1" fontId="14" fillId="0" borderId="27" xfId="5" applyNumberFormat="1" applyFont="1" applyBorder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5" fillId="0" borderId="21" xfId="5" applyNumberFormat="1" applyFont="1" applyBorder="1" applyAlignment="1">
      <alignment horizontal="left" vertical="center" wrapText="1"/>
    </xf>
    <xf numFmtId="1" fontId="5" fillId="0" borderId="49" xfId="5" applyNumberFormat="1" applyFont="1" applyBorder="1" applyAlignment="1">
      <alignment horizontal="left" vertical="center" wrapText="1"/>
    </xf>
    <xf numFmtId="1" fontId="5" fillId="0" borderId="18" xfId="11" applyNumberFormat="1" applyFont="1" applyBorder="1" applyAlignment="1">
      <alignment horizontal="left" vertical="center" wrapText="1"/>
    </xf>
    <xf numFmtId="1" fontId="5" fillId="0" borderId="13" xfId="11" applyNumberFormat="1" applyFont="1" applyBorder="1" applyAlignment="1">
      <alignment horizontal="left" vertical="center" wrapText="1"/>
    </xf>
    <xf numFmtId="1" fontId="5" fillId="0" borderId="4" xfId="11" applyNumberFormat="1" applyFont="1" applyBorder="1" applyAlignment="1">
      <alignment horizontal="left" vertical="center" wrapText="1"/>
    </xf>
    <xf numFmtId="1" fontId="5" fillId="0" borderId="14" xfId="11" applyNumberFormat="1" applyFont="1" applyBorder="1" applyAlignment="1">
      <alignment horizontal="left" vertical="center" wrapText="1"/>
    </xf>
    <xf numFmtId="1" fontId="5" fillId="0" borderId="18" xfId="5" applyNumberFormat="1" applyFont="1" applyBorder="1" applyAlignment="1">
      <alignment horizontal="left" wrapText="1"/>
    </xf>
    <xf numFmtId="1" fontId="5" fillId="0" borderId="41" xfId="5" applyNumberFormat="1" applyFont="1" applyBorder="1" applyAlignment="1">
      <alignment horizontal="left" wrapText="1"/>
    </xf>
    <xf numFmtId="1" fontId="5" fillId="0" borderId="21" xfId="5" applyNumberFormat="1" applyFont="1" applyBorder="1" applyAlignment="1">
      <alignment horizontal="center" vertical="center" wrapText="1"/>
    </xf>
    <xf numFmtId="1" fontId="5" fillId="0" borderId="49" xfId="5" applyNumberFormat="1" applyFont="1" applyBorder="1" applyAlignment="1">
      <alignment horizontal="center" vertical="center" wrapText="1"/>
    </xf>
    <xf numFmtId="1" fontId="5" fillId="0" borderId="4" xfId="5" applyNumberFormat="1" applyFont="1" applyBorder="1" applyAlignment="1">
      <alignment horizontal="center" vertical="center" wrapText="1"/>
    </xf>
    <xf numFmtId="1" fontId="5" fillId="0" borderId="14" xfId="5" applyNumberFormat="1" applyFont="1" applyBorder="1" applyAlignment="1">
      <alignment horizontal="center" vertical="center" wrapText="1"/>
    </xf>
    <xf numFmtId="1" fontId="6" fillId="2" borderId="27" xfId="5" applyNumberFormat="1" applyFont="1" applyFill="1" applyBorder="1" applyAlignment="1">
      <alignment horizontal="center" vertical="center" wrapText="1"/>
    </xf>
    <xf numFmtId="1" fontId="6" fillId="2" borderId="5" xfId="5" applyNumberFormat="1" applyFont="1" applyFill="1" applyBorder="1" applyAlignment="1">
      <alignment horizontal="center" vertical="center" wrapText="1"/>
    </xf>
    <xf numFmtId="1" fontId="5" fillId="0" borderId="2" xfId="5" quotePrefix="1" applyNumberFormat="1" applyFont="1" applyBorder="1" applyAlignment="1">
      <alignment horizontal="center" vertical="center" wrapText="1"/>
    </xf>
    <xf numFmtId="1" fontId="5" fillId="0" borderId="10" xfId="5" quotePrefix="1" applyNumberFormat="1" applyFont="1" applyBorder="1" applyAlignment="1">
      <alignment horizontal="center" vertical="center" wrapText="1"/>
    </xf>
    <xf numFmtId="1" fontId="5" fillId="0" borderId="17" xfId="5" quotePrefix="1" applyNumberFormat="1" applyFont="1" applyBorder="1" applyAlignment="1">
      <alignment horizontal="center" vertical="center" wrapText="1"/>
    </xf>
    <xf numFmtId="0" fontId="5" fillId="0" borderId="18" xfId="5" applyFont="1" applyBorder="1" applyAlignment="1">
      <alignment horizontal="left" wrapText="1"/>
    </xf>
    <xf numFmtId="0" fontId="5" fillId="0" borderId="41" xfId="5" applyFont="1" applyBorder="1" applyAlignment="1">
      <alignment horizontal="left" wrapText="1"/>
    </xf>
    <xf numFmtId="1" fontId="5" fillId="0" borderId="18" xfId="5" applyNumberFormat="1" applyFont="1" applyBorder="1" applyAlignment="1">
      <alignment wrapText="1"/>
    </xf>
    <xf numFmtId="1" fontId="5" fillId="0" borderId="41" xfId="5" applyNumberFormat="1" applyFont="1" applyBorder="1" applyAlignment="1">
      <alignment wrapText="1"/>
    </xf>
    <xf numFmtId="1" fontId="5" fillId="0" borderId="18" xfId="5" applyNumberFormat="1" applyFont="1" applyBorder="1" applyAlignment="1">
      <alignment vertical="center"/>
    </xf>
    <xf numFmtId="1" fontId="5" fillId="0" borderId="41" xfId="5" applyNumberFormat="1" applyFont="1" applyBorder="1" applyAlignment="1">
      <alignment vertical="center"/>
    </xf>
    <xf numFmtId="1" fontId="3" fillId="0" borderId="18" xfId="5" applyNumberFormat="1" applyFont="1" applyBorder="1" applyAlignment="1">
      <alignment horizontal="right"/>
    </xf>
    <xf numFmtId="1" fontId="3" fillId="0" borderId="41" xfId="5" applyNumberFormat="1" applyFont="1" applyBorder="1" applyAlignment="1">
      <alignment horizontal="right"/>
    </xf>
    <xf numFmtId="1" fontId="5" fillId="0" borderId="18" xfId="5" applyNumberFormat="1" applyFont="1" applyBorder="1"/>
    <xf numFmtId="1" fontId="5" fillId="0" borderId="41" xfId="5" applyNumberFormat="1" applyFont="1" applyBorder="1"/>
    <xf numFmtId="1" fontId="5" fillId="0" borderId="27" xfId="0" applyNumberFormat="1" applyFont="1" applyBorder="1" applyAlignment="1">
      <alignment horizontal="left" vertical="center" wrapText="1"/>
    </xf>
    <xf numFmtId="1" fontId="5" fillId="0" borderId="31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left" vertical="center" wrapText="1"/>
    </xf>
    <xf numFmtId="1" fontId="5" fillId="0" borderId="21" xfId="12" applyNumberFormat="1" applyFont="1" applyBorder="1" applyAlignment="1">
      <alignment horizontal="center" vertical="center" wrapText="1"/>
    </xf>
    <xf numFmtId="1" fontId="5" fillId="0" borderId="26" xfId="12" applyNumberFormat="1" applyFont="1" applyBorder="1" applyAlignment="1">
      <alignment horizontal="center" vertical="center" wrapText="1"/>
    </xf>
    <xf numFmtId="1" fontId="5" fillId="0" borderId="4" xfId="12" applyNumberFormat="1" applyFont="1" applyBorder="1" applyAlignment="1">
      <alignment horizontal="center" vertical="center" wrapText="1"/>
    </xf>
    <xf numFmtId="1" fontId="5" fillId="0" borderId="1" xfId="12" applyNumberFormat="1" applyFont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 vertical="center" wrapText="1"/>
    </xf>
    <xf numFmtId="1" fontId="6" fillId="2" borderId="17" xfId="5" applyNumberFormat="1" applyFont="1" applyFill="1" applyBorder="1" applyAlignment="1">
      <alignment horizontal="center" vertical="center" wrapText="1"/>
    </xf>
    <xf numFmtId="1" fontId="6" fillId="2" borderId="10" xfId="5" applyNumberFormat="1" applyFont="1" applyFill="1" applyBorder="1" applyAlignment="1">
      <alignment horizontal="center" vertical="center" wrapText="1"/>
    </xf>
    <xf numFmtId="1" fontId="5" fillId="0" borderId="41" xfId="5" applyNumberFormat="1" applyFont="1" applyBorder="1" applyAlignment="1">
      <alignment horizontal="left" vertical="center"/>
    </xf>
    <xf numFmtId="1" fontId="5" fillId="0" borderId="13" xfId="5" applyNumberFormat="1" applyFont="1" applyBorder="1" applyAlignment="1">
      <alignment horizontal="left" vertical="center"/>
    </xf>
    <xf numFmtId="1" fontId="5" fillId="0" borderId="48" xfId="5" applyNumberFormat="1" applyFont="1" applyBorder="1" applyAlignment="1">
      <alignment horizontal="left" vertical="center"/>
    </xf>
    <xf numFmtId="1" fontId="5" fillId="0" borderId="15" xfId="5" applyNumberFormat="1" applyFont="1" applyBorder="1" applyAlignment="1">
      <alignment horizontal="left" vertical="center"/>
    </xf>
    <xf numFmtId="1" fontId="3" fillId="0" borderId="2" xfId="5" applyNumberFormat="1" applyFont="1" applyBorder="1" applyAlignment="1">
      <alignment horizontal="center" vertical="center"/>
    </xf>
    <xf numFmtId="1" fontId="3" fillId="0" borderId="17" xfId="5" applyNumberFormat="1" applyFont="1" applyBorder="1" applyAlignment="1">
      <alignment horizontal="center" vertical="center"/>
    </xf>
    <xf numFmtId="1" fontId="5" fillId="0" borderId="3" xfId="5" applyNumberFormat="1" applyFont="1" applyBorder="1" applyAlignment="1">
      <alignment horizontal="left" vertical="center" wrapText="1"/>
    </xf>
    <xf numFmtId="1" fontId="5" fillId="0" borderId="2" xfId="5" applyNumberFormat="1" applyFont="1" applyBorder="1" applyAlignment="1">
      <alignment vertical="center" wrapText="1"/>
    </xf>
    <xf numFmtId="1" fontId="5" fillId="0" borderId="17" xfId="5" applyNumberFormat="1" applyFont="1" applyBorder="1" applyAlignment="1">
      <alignment vertical="center" wrapText="1"/>
    </xf>
    <xf numFmtId="1" fontId="5" fillId="0" borderId="2" xfId="9" applyNumberFormat="1" applyFont="1" applyBorder="1" applyAlignment="1">
      <alignment horizontal="center" vertical="center"/>
    </xf>
    <xf numFmtId="1" fontId="5" fillId="0" borderId="17" xfId="9" applyNumberFormat="1" applyFont="1" applyBorder="1" applyAlignment="1">
      <alignment horizontal="center" vertical="center"/>
    </xf>
    <xf numFmtId="1" fontId="3" fillId="0" borderId="2" xfId="5" applyNumberFormat="1" applyFont="1" applyBorder="1" applyAlignment="1">
      <alignment horizontal="center" vertical="center" wrapText="1"/>
    </xf>
    <xf numFmtId="1" fontId="3" fillId="0" borderId="17" xfId="5" applyNumberFormat="1" applyFont="1" applyBorder="1" applyAlignment="1">
      <alignment horizontal="center" vertical="center" wrapText="1"/>
    </xf>
    <xf numFmtId="1" fontId="3" fillId="0" borderId="20" xfId="5" applyNumberFormat="1" applyFont="1" applyBorder="1" applyAlignment="1">
      <alignment horizontal="center" vertical="center"/>
    </xf>
    <xf numFmtId="1" fontId="3" fillId="0" borderId="12" xfId="5" applyNumberFormat="1" applyFont="1" applyBorder="1" applyAlignment="1">
      <alignment horizontal="center" vertical="center"/>
    </xf>
    <xf numFmtId="1" fontId="5" fillId="0" borderId="18" xfId="5" applyNumberFormat="1" applyFont="1" applyBorder="1" applyAlignment="1">
      <alignment horizontal="left" vertical="center" wrapText="1"/>
    </xf>
    <xf numFmtId="1" fontId="5" fillId="0" borderId="13" xfId="5" applyNumberFormat="1" applyFont="1" applyBorder="1" applyAlignment="1">
      <alignment horizontal="left" vertical="center" wrapText="1"/>
    </xf>
    <xf numFmtId="1" fontId="5" fillId="0" borderId="19" xfId="5" applyNumberFormat="1" applyFont="1" applyBorder="1" applyAlignment="1">
      <alignment horizontal="left" vertical="center" wrapText="1"/>
    </xf>
    <xf numFmtId="1" fontId="5" fillId="0" borderId="16" xfId="5" applyNumberFormat="1" applyFont="1" applyBorder="1" applyAlignment="1">
      <alignment horizontal="left" vertical="center" wrapText="1"/>
    </xf>
    <xf numFmtId="1" fontId="5" fillId="0" borderId="20" xfId="5" applyNumberFormat="1" applyFont="1" applyBorder="1" applyAlignment="1">
      <alignment horizontal="left" vertical="center" wrapText="1"/>
    </xf>
    <xf numFmtId="1" fontId="5" fillId="0" borderId="12" xfId="5" applyNumberFormat="1" applyFont="1" applyBorder="1" applyAlignment="1">
      <alignment horizontal="left" vertical="center" wrapText="1"/>
    </xf>
    <xf numFmtId="1" fontId="6" fillId="5" borderId="35" xfId="5" applyNumberFormat="1" applyFont="1" applyFill="1" applyBorder="1" applyAlignment="1">
      <alignment horizontal="center" vertical="center" wrapText="1"/>
    </xf>
    <xf numFmtId="1" fontId="6" fillId="5" borderId="38" xfId="5" applyNumberFormat="1" applyFont="1" applyFill="1" applyBorder="1" applyAlignment="1">
      <alignment horizontal="center" vertical="center" wrapText="1"/>
    </xf>
    <xf numFmtId="1" fontId="6" fillId="6" borderId="25" xfId="7" applyNumberFormat="1" applyFont="1" applyFill="1" applyBorder="1" applyAlignment="1">
      <alignment horizontal="center" vertical="center" wrapText="1"/>
    </xf>
    <xf numFmtId="1" fontId="6" fillId="6" borderId="28" xfId="7" applyNumberFormat="1" applyFont="1" applyFill="1" applyBorder="1" applyAlignment="1">
      <alignment horizontal="center" vertical="center" wrapText="1"/>
    </xf>
    <xf numFmtId="1" fontId="6" fillId="6" borderId="29" xfId="7" applyNumberFormat="1" applyFont="1" applyFill="1" applyBorder="1" applyAlignment="1">
      <alignment horizontal="center" vertical="center" wrapText="1"/>
    </xf>
    <xf numFmtId="1" fontId="6" fillId="7" borderId="25" xfId="2" applyNumberFormat="1" applyFont="1" applyFill="1" applyBorder="1" applyAlignment="1">
      <alignment horizontal="center" vertical="center" wrapText="1"/>
    </xf>
    <xf numFmtId="1" fontId="6" fillId="7" borderId="29" xfId="2" applyNumberFormat="1" applyFont="1" applyFill="1" applyBorder="1" applyAlignment="1">
      <alignment horizontal="center" vertical="center" wrapText="1"/>
    </xf>
    <xf numFmtId="1" fontId="6" fillId="5" borderId="25" xfId="5" applyNumberFormat="1" applyFont="1" applyFill="1" applyBorder="1" applyAlignment="1">
      <alignment horizontal="center" vertical="center" wrapText="1"/>
    </xf>
    <xf numFmtId="1" fontId="6" fillId="5" borderId="28" xfId="5" applyNumberFormat="1" applyFont="1" applyFill="1" applyBorder="1" applyAlignment="1">
      <alignment horizontal="center" vertical="center" wrapText="1"/>
    </xf>
    <xf numFmtId="1" fontId="6" fillId="5" borderId="29" xfId="5" applyNumberFormat="1" applyFont="1" applyFill="1" applyBorder="1" applyAlignment="1">
      <alignment horizontal="center" vertical="center" wrapText="1"/>
    </xf>
    <xf numFmtId="1" fontId="6" fillId="6" borderId="17" xfId="5" applyNumberFormat="1" applyFont="1" applyFill="1" applyBorder="1" applyAlignment="1">
      <alignment horizontal="center" vertical="center" wrapText="1"/>
    </xf>
    <xf numFmtId="1" fontId="6" fillId="6" borderId="3" xfId="5" applyNumberFormat="1" applyFont="1" applyFill="1" applyBorder="1" applyAlignment="1">
      <alignment horizontal="center" vertical="center" wrapText="1"/>
    </xf>
    <xf numFmtId="1" fontId="6" fillId="4" borderId="27" xfId="7" applyNumberFormat="1" applyFont="1" applyFill="1" applyBorder="1" applyAlignment="1">
      <alignment horizontal="center" vertical="center" wrapText="1"/>
    </xf>
    <xf numFmtId="1" fontId="6" fillId="4" borderId="31" xfId="7" applyNumberFormat="1" applyFont="1" applyFill="1" applyBorder="1" applyAlignment="1">
      <alignment horizontal="center" vertical="center" wrapText="1"/>
    </xf>
    <xf numFmtId="1" fontId="6" fillId="4" borderId="5" xfId="7" applyNumberFormat="1" applyFont="1" applyFill="1" applyBorder="1" applyAlignment="1">
      <alignment horizontal="center" vertical="center" wrapText="1"/>
    </xf>
    <xf numFmtId="1" fontId="6" fillId="7" borderId="2" xfId="2" applyNumberFormat="1" applyFont="1" applyFill="1" applyBorder="1" applyAlignment="1">
      <alignment horizontal="center" vertical="center" wrapText="1"/>
    </xf>
    <xf numFmtId="1" fontId="6" fillId="7" borderId="17" xfId="2" applyNumberFormat="1" applyFont="1" applyFill="1" applyBorder="1" applyAlignment="1">
      <alignment horizontal="center" vertical="center" wrapText="1"/>
    </xf>
    <xf numFmtId="1" fontId="6" fillId="0" borderId="27" xfId="5" applyNumberFormat="1" applyFont="1" applyBorder="1" applyAlignment="1">
      <alignment horizontal="center" vertical="center" wrapText="1"/>
    </xf>
    <xf numFmtId="1" fontId="6" fillId="0" borderId="31" xfId="5" applyNumberFormat="1" applyFont="1" applyBorder="1" applyAlignment="1">
      <alignment horizontal="center" vertical="center" wrapText="1"/>
    </xf>
    <xf numFmtId="1" fontId="6" fillId="0" borderId="5" xfId="5" applyNumberFormat="1" applyFont="1" applyBorder="1" applyAlignment="1">
      <alignment horizontal="center" vertical="center" wrapText="1"/>
    </xf>
    <xf numFmtId="1" fontId="6" fillId="2" borderId="21" xfId="7" applyNumberFormat="1" applyFont="1" applyFill="1" applyBorder="1" applyAlignment="1">
      <alignment horizontal="center" vertical="center" wrapText="1"/>
    </xf>
    <xf numFmtId="1" fontId="6" fillId="2" borderId="4" xfId="7" applyNumberFormat="1" applyFont="1" applyFill="1" applyBorder="1" applyAlignment="1">
      <alignment horizontal="center" vertical="center" wrapText="1"/>
    </xf>
    <xf numFmtId="1" fontId="6" fillId="2" borderId="3" xfId="7" applyNumberFormat="1" applyFont="1" applyFill="1" applyBorder="1" applyAlignment="1">
      <alignment horizontal="center" vertical="center"/>
    </xf>
    <xf numFmtId="1" fontId="6" fillId="2" borderId="26" xfId="7" applyNumberFormat="1" applyFont="1" applyFill="1" applyBorder="1" applyAlignment="1">
      <alignment horizontal="center" vertical="center" wrapText="1"/>
    </xf>
    <xf numFmtId="1" fontId="6" fillId="2" borderId="1" xfId="7" applyNumberFormat="1" applyFont="1" applyFill="1" applyBorder="1" applyAlignment="1">
      <alignment horizontal="center" vertical="center" wrapText="1"/>
    </xf>
    <xf numFmtId="1" fontId="6" fillId="5" borderId="33" xfId="5" applyNumberFormat="1" applyFont="1" applyFill="1" applyBorder="1" applyAlignment="1">
      <alignment horizontal="center" vertical="center" wrapText="1"/>
    </xf>
    <xf numFmtId="1" fontId="6" fillId="5" borderId="36" xfId="5" applyNumberFormat="1" applyFont="1" applyFill="1" applyBorder="1" applyAlignment="1">
      <alignment horizontal="center" vertical="center" wrapText="1"/>
    </xf>
    <xf numFmtId="1" fontId="6" fillId="5" borderId="34" xfId="5" applyNumberFormat="1" applyFont="1" applyFill="1" applyBorder="1" applyAlignment="1">
      <alignment horizontal="center" vertical="center" wrapText="1"/>
    </xf>
    <xf numFmtId="1" fontId="6" fillId="5" borderId="37" xfId="5" applyNumberFormat="1" applyFont="1" applyFill="1" applyBorder="1" applyAlignment="1">
      <alignment horizontal="center" vertical="center" wrapText="1"/>
    </xf>
    <xf numFmtId="1" fontId="5" fillId="4" borderId="20" xfId="5" applyNumberFormat="1" applyFont="1" applyFill="1" applyBorder="1" applyAlignment="1">
      <alignment horizontal="left"/>
    </xf>
    <xf numFmtId="1" fontId="5" fillId="4" borderId="12" xfId="5" applyNumberFormat="1" applyFont="1" applyFill="1" applyBorder="1" applyAlignment="1">
      <alignment horizontal="left"/>
    </xf>
    <xf numFmtId="1" fontId="5" fillId="4" borderId="9" xfId="5" applyNumberFormat="1" applyFont="1" applyFill="1" applyBorder="1" applyAlignment="1">
      <alignment horizontal="left"/>
    </xf>
    <xf numFmtId="1" fontId="3" fillId="0" borderId="0" xfId="5" applyNumberFormat="1" applyFont="1" applyAlignment="1">
      <alignment horizontal="left" wrapText="1"/>
    </xf>
    <xf numFmtId="1" fontId="3" fillId="0" borderId="21" xfId="4" applyNumberFormat="1" applyFont="1" applyBorder="1" applyAlignment="1">
      <alignment horizontal="center" vertical="center"/>
    </xf>
    <xf numFmtId="1" fontId="3" fillId="0" borderId="49" xfId="4" applyNumberFormat="1" applyFont="1" applyBorder="1" applyAlignment="1">
      <alignment horizontal="center" vertical="center"/>
    </xf>
    <xf numFmtId="1" fontId="3" fillId="0" borderId="30" xfId="4" applyNumberFormat="1" applyFont="1" applyBorder="1" applyAlignment="1">
      <alignment horizontal="center" vertical="center"/>
    </xf>
    <xf numFmtId="1" fontId="3" fillId="0" borderId="43" xfId="4" applyNumberFormat="1" applyFont="1" applyBorder="1" applyAlignment="1">
      <alignment horizontal="center" vertical="center"/>
    </xf>
    <xf numFmtId="1" fontId="3" fillId="0" borderId="4" xfId="4" applyNumberFormat="1" applyFont="1" applyBorder="1" applyAlignment="1">
      <alignment horizontal="center" vertical="center"/>
    </xf>
    <xf numFmtId="1" fontId="3" fillId="0" borderId="14" xfId="4" applyNumberFormat="1" applyFont="1" applyBorder="1" applyAlignment="1">
      <alignment horizontal="center" vertical="center"/>
    </xf>
    <xf numFmtId="1" fontId="6" fillId="2" borderId="31" xfId="5" applyNumberFormat="1" applyFont="1" applyFill="1" applyBorder="1" applyAlignment="1">
      <alignment horizontal="center" vertical="center" wrapText="1"/>
    </xf>
    <xf numFmtId="1" fontId="6" fillId="2" borderId="2" xfId="7" applyNumberFormat="1" applyFont="1" applyFill="1" applyBorder="1" applyAlignment="1">
      <alignment horizontal="center" vertical="center"/>
    </xf>
    <xf numFmtId="1" fontId="6" fillId="2" borderId="10" xfId="7" applyNumberFormat="1" applyFont="1" applyFill="1" applyBorder="1" applyAlignment="1">
      <alignment horizontal="center" vertical="center"/>
    </xf>
    <xf numFmtId="1" fontId="5" fillId="0" borderId="4" xfId="5" applyNumberFormat="1" applyFont="1" applyBorder="1" applyAlignment="1">
      <alignment horizontal="left" vertical="center"/>
    </xf>
    <xf numFmtId="1" fontId="5" fillId="0" borderId="14" xfId="5" applyNumberFormat="1" applyFont="1" applyBorder="1" applyAlignment="1">
      <alignment horizontal="left" vertical="center"/>
    </xf>
    <xf numFmtId="1" fontId="5" fillId="0" borderId="27" xfId="5" applyNumberFormat="1" applyFont="1" applyBorder="1" applyAlignment="1">
      <alignment horizontal="left" vertical="center"/>
    </xf>
    <xf numFmtId="1" fontId="5" fillId="0" borderId="5" xfId="5" applyNumberFormat="1" applyFont="1" applyBorder="1" applyAlignment="1">
      <alignment horizontal="left" vertical="center"/>
    </xf>
    <xf numFmtId="1" fontId="3" fillId="0" borderId="1" xfId="5" applyNumberFormat="1" applyFont="1" applyBorder="1" applyAlignment="1">
      <alignment horizontal="left" wrapText="1"/>
    </xf>
    <xf numFmtId="1" fontId="6" fillId="2" borderId="27" xfId="7" applyNumberFormat="1" applyFont="1" applyFill="1" applyBorder="1" applyAlignment="1">
      <alignment horizontal="center" vertical="center" wrapText="1"/>
    </xf>
    <xf numFmtId="1" fontId="6" fillId="2" borderId="5" xfId="7" applyNumberFormat="1" applyFont="1" applyFill="1" applyBorder="1" applyAlignment="1">
      <alignment horizontal="center" vertical="center" wrapText="1"/>
    </xf>
    <xf numFmtId="1" fontId="3" fillId="0" borderId="21" xfId="5" applyNumberFormat="1" applyFont="1" applyBorder="1" applyAlignment="1">
      <alignment horizontal="center" vertical="center" wrapText="1"/>
    </xf>
    <xf numFmtId="1" fontId="3" fillId="0" borderId="49" xfId="5" applyNumberFormat="1" applyFont="1" applyBorder="1" applyAlignment="1">
      <alignment horizontal="center" vertical="center" wrapText="1"/>
    </xf>
    <xf numFmtId="1" fontId="3" fillId="0" borderId="4" xfId="5" applyNumberFormat="1" applyFont="1" applyBorder="1" applyAlignment="1">
      <alignment horizontal="center" vertical="center" wrapText="1"/>
    </xf>
    <xf numFmtId="1" fontId="3" fillId="0" borderId="14" xfId="5" applyNumberFormat="1" applyFont="1" applyBorder="1" applyAlignment="1">
      <alignment horizontal="center" vertical="center" wrapText="1"/>
    </xf>
    <xf numFmtId="1" fontId="6" fillId="4" borderId="27" xfId="7" applyNumberFormat="1" applyFont="1" applyFill="1" applyBorder="1" applyAlignment="1">
      <alignment horizontal="center" vertical="center"/>
    </xf>
    <xf numFmtId="1" fontId="6" fillId="4" borderId="5" xfId="7" applyNumberFormat="1" applyFont="1" applyFill="1" applyBorder="1" applyAlignment="1">
      <alignment horizontal="center" vertical="center"/>
    </xf>
    <xf numFmtId="1" fontId="5" fillId="0" borderId="20" xfId="5" applyNumberFormat="1" applyFont="1" applyBorder="1" applyAlignment="1">
      <alignment horizontal="left" vertical="center"/>
    </xf>
    <xf numFmtId="1" fontId="5" fillId="0" borderId="12" xfId="5" applyNumberFormat="1" applyFont="1" applyBorder="1" applyAlignment="1">
      <alignment horizontal="left" vertical="center"/>
    </xf>
    <xf numFmtId="1" fontId="6" fillId="2" borderId="27" xfId="4" applyNumberFormat="1" applyFont="1" applyFill="1" applyBorder="1" applyAlignment="1">
      <alignment horizontal="center" vertical="center" wrapText="1"/>
    </xf>
    <xf numFmtId="1" fontId="6" fillId="2" borderId="31" xfId="4" applyNumberFormat="1" applyFont="1" applyFill="1" applyBorder="1" applyAlignment="1">
      <alignment horizontal="center" vertical="center" wrapText="1"/>
    </xf>
    <xf numFmtId="1" fontId="6" fillId="2" borderId="7" xfId="4" applyNumberFormat="1" applyFont="1" applyFill="1" applyBorder="1" applyAlignment="1">
      <alignment horizontal="center" vertical="center" wrapText="1"/>
    </xf>
    <xf numFmtId="1" fontId="6" fillId="10" borderId="17" xfId="7" applyNumberFormat="1" applyFont="1" applyFill="1" applyBorder="1" applyAlignment="1">
      <alignment horizontal="center" vertical="center" wrapText="1"/>
    </xf>
    <xf numFmtId="1" fontId="6" fillId="10" borderId="3" xfId="7" applyNumberFormat="1" applyFont="1" applyFill="1" applyBorder="1" applyAlignment="1">
      <alignment horizontal="center" vertical="center" wrapText="1"/>
    </xf>
    <xf numFmtId="1" fontId="3" fillId="0" borderId="3" xfId="5" applyNumberFormat="1" applyFont="1" applyBorder="1" applyAlignment="1">
      <alignment horizontal="center" vertical="center" wrapText="1"/>
    </xf>
    <xf numFmtId="1" fontId="6" fillId="6" borderId="21" xfId="5" applyNumberFormat="1" applyFont="1" applyFill="1" applyBorder="1" applyAlignment="1">
      <alignment horizontal="center" vertical="center" wrapText="1"/>
    </xf>
    <xf numFmtId="1" fontId="6" fillId="6" borderId="26" xfId="5" applyNumberFormat="1" applyFont="1" applyFill="1" applyBorder="1" applyAlignment="1">
      <alignment horizontal="center" vertical="center" wrapText="1"/>
    </xf>
    <xf numFmtId="1" fontId="6" fillId="6" borderId="49" xfId="5" applyNumberFormat="1" applyFont="1" applyFill="1" applyBorder="1" applyAlignment="1">
      <alignment horizontal="center" vertical="center" wrapText="1"/>
    </xf>
    <xf numFmtId="1" fontId="6" fillId="6" borderId="30" xfId="5" applyNumberFormat="1" applyFont="1" applyFill="1" applyBorder="1" applyAlignment="1">
      <alignment horizontal="center" vertical="center" wrapText="1"/>
    </xf>
    <xf numFmtId="1" fontId="6" fillId="6" borderId="0" xfId="5" applyNumberFormat="1" applyFont="1" applyFill="1" applyAlignment="1">
      <alignment horizontal="center" vertical="center" wrapText="1"/>
    </xf>
    <xf numFmtId="1" fontId="6" fillId="6" borderId="43" xfId="5" applyNumberFormat="1" applyFont="1" applyFill="1" applyBorder="1" applyAlignment="1">
      <alignment horizontal="center" vertical="center" wrapText="1"/>
    </xf>
    <xf numFmtId="1" fontId="6" fillId="7" borderId="21" xfId="2" applyNumberFormat="1" applyFont="1" applyFill="1" applyBorder="1" applyAlignment="1">
      <alignment horizontal="center" vertical="center" wrapText="1"/>
    </xf>
    <xf numFmtId="1" fontId="6" fillId="7" borderId="26" xfId="2" applyNumberFormat="1" applyFont="1" applyFill="1" applyBorder="1" applyAlignment="1">
      <alignment horizontal="center" vertical="center" wrapText="1"/>
    </xf>
    <xf numFmtId="1" fontId="6" fillId="7" borderId="4" xfId="2" applyNumberFormat="1" applyFont="1" applyFill="1" applyBorder="1" applyAlignment="1">
      <alignment horizontal="center" vertical="center" wrapText="1"/>
    </xf>
    <xf numFmtId="1" fontId="6" fillId="7" borderId="1" xfId="2" applyNumberFormat="1" applyFont="1" applyFill="1" applyBorder="1" applyAlignment="1">
      <alignment horizontal="center" vertical="center" wrapText="1"/>
    </xf>
    <xf numFmtId="1" fontId="6" fillId="2" borderId="3" xfId="4" applyNumberFormat="1" applyFont="1" applyFill="1" applyBorder="1" applyAlignment="1">
      <alignment horizontal="center" vertical="center" wrapText="1"/>
    </xf>
    <xf numFmtId="1" fontId="6" fillId="2" borderId="25" xfId="7" applyNumberFormat="1" applyFont="1" applyFill="1" applyBorder="1" applyAlignment="1">
      <alignment horizontal="center" vertical="center"/>
    </xf>
    <xf numFmtId="1" fontId="6" fillId="2" borderId="29" xfId="7" applyNumberFormat="1" applyFont="1" applyFill="1" applyBorder="1" applyAlignment="1">
      <alignment horizontal="center" vertical="center"/>
    </xf>
    <xf numFmtId="1" fontId="6" fillId="2" borderId="49" xfId="7" applyNumberFormat="1" applyFont="1" applyFill="1" applyBorder="1" applyAlignment="1">
      <alignment horizontal="center" vertical="center" wrapText="1"/>
    </xf>
    <xf numFmtId="1" fontId="6" fillId="2" borderId="14" xfId="7" applyNumberFormat="1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left"/>
    </xf>
    <xf numFmtId="1" fontId="3" fillId="0" borderId="30" xfId="5" applyNumberFormat="1" applyFont="1" applyBorder="1" applyAlignment="1">
      <alignment horizontal="center" vertical="center" wrapText="1"/>
    </xf>
    <xf numFmtId="1" fontId="3" fillId="0" borderId="43" xfId="5" applyNumberFormat="1" applyFont="1" applyBorder="1" applyAlignment="1">
      <alignment horizontal="center" vertical="center" wrapText="1"/>
    </xf>
    <xf numFmtId="1" fontId="6" fillId="2" borderId="21" xfId="7" applyNumberFormat="1" applyFont="1" applyFill="1" applyBorder="1" applyAlignment="1">
      <alignment horizontal="center" vertical="center"/>
    </xf>
    <xf numFmtId="1" fontId="6" fillId="2" borderId="30" xfId="7" applyNumberFormat="1" applyFont="1" applyFill="1" applyBorder="1" applyAlignment="1">
      <alignment horizontal="center" vertical="center"/>
    </xf>
    <xf numFmtId="1" fontId="6" fillId="2" borderId="4" xfId="7" applyNumberFormat="1" applyFont="1" applyFill="1" applyBorder="1" applyAlignment="1">
      <alignment horizontal="center" vertical="center"/>
    </xf>
    <xf numFmtId="1" fontId="6" fillId="2" borderId="31" xfId="7" applyNumberFormat="1" applyFont="1" applyFill="1" applyBorder="1" applyAlignment="1">
      <alignment horizontal="center" vertical="center" wrapText="1"/>
    </xf>
    <xf numFmtId="1" fontId="6" fillId="10" borderId="26" xfId="7" applyNumberFormat="1" applyFont="1" applyFill="1" applyBorder="1" applyAlignment="1">
      <alignment horizontal="center" vertical="center" wrapText="1"/>
    </xf>
    <xf numFmtId="1" fontId="6" fillId="10" borderId="49" xfId="7" applyNumberFormat="1" applyFont="1" applyFill="1" applyBorder="1" applyAlignment="1">
      <alignment horizontal="center" vertical="center" wrapText="1"/>
    </xf>
    <xf numFmtId="1" fontId="6" fillId="10" borderId="27" xfId="7" applyNumberFormat="1" applyFont="1" applyFill="1" applyBorder="1" applyAlignment="1">
      <alignment horizontal="center" vertical="center" wrapText="1"/>
    </xf>
    <xf numFmtId="1" fontId="6" fillId="10" borderId="31" xfId="7" applyNumberFormat="1" applyFont="1" applyFill="1" applyBorder="1" applyAlignment="1">
      <alignment horizontal="center" vertical="center" wrapText="1"/>
    </xf>
    <xf numFmtId="1" fontId="6" fillId="10" borderId="5" xfId="7" applyNumberFormat="1" applyFont="1" applyFill="1" applyBorder="1" applyAlignment="1">
      <alignment horizontal="center" vertical="center" wrapText="1"/>
    </xf>
    <xf numFmtId="1" fontId="3" fillId="4" borderId="3" xfId="1" applyNumberFormat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5" fillId="0" borderId="44" xfId="5" applyNumberFormat="1" applyFont="1" applyBorder="1" applyAlignment="1">
      <alignment horizontal="left" vertical="center"/>
    </xf>
    <xf numFmtId="1" fontId="3" fillId="0" borderId="10" xfId="5" applyNumberFormat="1" applyFont="1" applyBorder="1" applyAlignment="1">
      <alignment horizontal="center" vertical="center"/>
    </xf>
    <xf numFmtId="1" fontId="6" fillId="5" borderId="10" xfId="5" applyNumberFormat="1" applyFont="1" applyFill="1" applyBorder="1" applyAlignment="1">
      <alignment horizontal="center" vertical="center" wrapText="1"/>
    </xf>
    <xf numFmtId="1" fontId="6" fillId="5" borderId="17" xfId="5" applyNumberFormat="1" applyFont="1" applyFill="1" applyBorder="1" applyAlignment="1">
      <alignment horizontal="center" vertical="center" wrapText="1"/>
    </xf>
    <xf numFmtId="1" fontId="6" fillId="7" borderId="3" xfId="2" applyNumberFormat="1" applyFont="1" applyFill="1" applyBorder="1" applyAlignment="1">
      <alignment horizontal="center" vertical="center" wrapText="1"/>
    </xf>
    <xf numFmtId="1" fontId="5" fillId="0" borderId="40" xfId="5" applyNumberFormat="1" applyFont="1" applyBorder="1" applyAlignment="1">
      <alignment horizontal="left" vertical="center"/>
    </xf>
    <xf numFmtId="1" fontId="5" fillId="0" borderId="46" xfId="5" applyNumberFormat="1" applyFont="1" applyBorder="1" applyAlignment="1">
      <alignment horizontal="left" vertical="center"/>
    </xf>
    <xf numFmtId="1" fontId="5" fillId="0" borderId="47" xfId="5" applyNumberFormat="1" applyFont="1" applyBorder="1" applyAlignment="1">
      <alignment horizontal="left" vertical="center"/>
    </xf>
    <xf numFmtId="1" fontId="6" fillId="2" borderId="17" xfId="7" applyNumberFormat="1" applyFont="1" applyFill="1" applyBorder="1" applyAlignment="1">
      <alignment horizontal="center" vertical="center"/>
    </xf>
    <xf numFmtId="1" fontId="6" fillId="5" borderId="27" xfId="5" applyNumberFormat="1" applyFont="1" applyFill="1" applyBorder="1" applyAlignment="1">
      <alignment horizontal="center" vertical="center" wrapText="1"/>
    </xf>
    <xf numFmtId="1" fontId="6" fillId="5" borderId="5" xfId="5" applyNumberFormat="1" applyFont="1" applyFill="1" applyBorder="1" applyAlignment="1">
      <alignment horizontal="center" vertical="center" wrapText="1"/>
    </xf>
    <xf numFmtId="1" fontId="6" fillId="6" borderId="32" xfId="7" applyNumberFormat="1" applyFont="1" applyFill="1" applyBorder="1" applyAlignment="1">
      <alignment horizontal="center" vertical="center" wrapText="1"/>
    </xf>
    <xf numFmtId="1" fontId="5" fillId="0" borderId="31" xfId="5" applyNumberFormat="1" applyFont="1" applyBorder="1" applyAlignment="1">
      <alignment horizontal="center" vertical="center" wrapText="1"/>
    </xf>
    <xf numFmtId="1" fontId="5" fillId="4" borderId="2" xfId="5" applyNumberFormat="1" applyFont="1" applyFill="1" applyBorder="1" applyAlignment="1">
      <alignment horizontal="left" vertical="center" wrapText="1"/>
    </xf>
    <xf numFmtId="1" fontId="5" fillId="4" borderId="17" xfId="5" applyNumberFormat="1" applyFont="1" applyFill="1" applyBorder="1" applyAlignment="1">
      <alignment horizontal="left" vertical="center" wrapText="1"/>
    </xf>
    <xf numFmtId="1" fontId="5" fillId="0" borderId="2" xfId="5" applyNumberFormat="1" applyFont="1" applyBorder="1" applyAlignment="1">
      <alignment horizontal="left" vertical="center" wrapText="1"/>
    </xf>
    <xf numFmtId="1" fontId="5" fillId="0" borderId="10" xfId="5" applyNumberFormat="1" applyFont="1" applyBorder="1" applyAlignment="1">
      <alignment horizontal="left" vertical="center" wrapText="1"/>
    </xf>
    <xf numFmtId="1" fontId="6" fillId="2" borderId="5" xfId="4" applyNumberFormat="1" applyFont="1" applyFill="1" applyBorder="1" applyAlignment="1">
      <alignment horizontal="center" vertical="center" wrapText="1"/>
    </xf>
    <xf numFmtId="1" fontId="6" fillId="2" borderId="32" xfId="7" applyNumberFormat="1" applyFont="1" applyFill="1" applyBorder="1" applyAlignment="1">
      <alignment horizontal="center" vertical="center"/>
    </xf>
    <xf numFmtId="1" fontId="6" fillId="6" borderId="25" xfId="5" applyNumberFormat="1" applyFont="1" applyFill="1" applyBorder="1" applyAlignment="1">
      <alignment horizontal="center" vertical="center" wrapText="1"/>
    </xf>
    <xf numFmtId="1" fontId="6" fillId="6" borderId="28" xfId="5" applyNumberFormat="1" applyFont="1" applyFill="1" applyBorder="1" applyAlignment="1">
      <alignment horizontal="center" vertical="center" wrapText="1"/>
    </xf>
    <xf numFmtId="1" fontId="6" fillId="6" borderId="29" xfId="5" applyNumberFormat="1" applyFont="1" applyFill="1" applyBorder="1" applyAlignment="1">
      <alignment horizontal="center" vertical="center" wrapText="1"/>
    </xf>
    <xf numFmtId="1" fontId="3" fillId="0" borderId="1" xfId="4" quotePrefix="1" applyNumberFormat="1" applyFont="1" applyBorder="1" applyAlignment="1">
      <alignment horizontal="left"/>
    </xf>
    <xf numFmtId="1" fontId="3" fillId="0" borderId="2" xfId="4" quotePrefix="1" applyNumberFormat="1" applyFont="1" applyBorder="1" applyAlignment="1">
      <alignment horizontal="left"/>
    </xf>
    <xf numFmtId="1" fontId="3" fillId="0" borderId="10" xfId="4" quotePrefix="1" applyNumberFormat="1" applyFont="1" applyBorder="1" applyAlignment="1">
      <alignment horizontal="left"/>
    </xf>
    <xf numFmtId="1" fontId="3" fillId="0" borderId="10" xfId="4" applyNumberFormat="1" applyFont="1" applyBorder="1" applyAlignment="1">
      <alignment horizontal="left" wrapText="1"/>
    </xf>
    <xf numFmtId="1" fontId="3" fillId="0" borderId="26" xfId="5" applyNumberFormat="1" applyFont="1" applyBorder="1" applyAlignment="1">
      <alignment horizontal="center" vertical="center" wrapText="1"/>
    </xf>
    <xf numFmtId="1" fontId="3" fillId="0" borderId="0" xfId="5" applyNumberFormat="1" applyFont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1" fontId="5" fillId="0" borderId="31" xfId="5" quotePrefix="1" applyNumberFormat="1" applyFont="1" applyBorder="1" applyAlignment="1">
      <alignment horizontal="center" vertical="center" wrapText="1"/>
    </xf>
    <xf numFmtId="1" fontId="5" fillId="0" borderId="5" xfId="5" quotePrefix="1" applyNumberFormat="1" applyFont="1" applyBorder="1" applyAlignment="1">
      <alignment horizontal="center" vertical="center" wrapText="1"/>
    </xf>
    <xf numFmtId="1" fontId="6" fillId="7" borderId="25" xfId="14" applyNumberFormat="1" applyFont="1" applyFill="1" applyBorder="1" applyAlignment="1">
      <alignment horizontal="center" vertical="center" wrapText="1"/>
    </xf>
    <xf numFmtId="1" fontId="6" fillId="7" borderId="29" xfId="14" applyNumberFormat="1" applyFont="1" applyFill="1" applyBorder="1" applyAlignment="1">
      <alignment horizontal="center" vertical="center" wrapText="1"/>
    </xf>
    <xf numFmtId="1" fontId="6" fillId="7" borderId="2" xfId="14" applyNumberFormat="1" applyFont="1" applyFill="1" applyBorder="1" applyAlignment="1">
      <alignment horizontal="center" vertical="center" wrapText="1"/>
    </xf>
    <xf numFmtId="1" fontId="6" fillId="7" borderId="17" xfId="14" applyNumberFormat="1" applyFont="1" applyFill="1" applyBorder="1" applyAlignment="1">
      <alignment horizontal="center" vertical="center" wrapText="1"/>
    </xf>
    <xf numFmtId="1" fontId="6" fillId="7" borderId="21" xfId="14" applyNumberFormat="1" applyFont="1" applyFill="1" applyBorder="1" applyAlignment="1">
      <alignment horizontal="center" vertical="center" wrapText="1"/>
    </xf>
    <xf numFmtId="1" fontId="6" fillId="7" borderId="26" xfId="14" applyNumberFormat="1" applyFont="1" applyFill="1" applyBorder="1" applyAlignment="1">
      <alignment horizontal="center" vertical="center" wrapText="1"/>
    </xf>
    <xf numFmtId="1" fontId="6" fillId="7" borderId="4" xfId="14" applyNumberFormat="1" applyFont="1" applyFill="1" applyBorder="1" applyAlignment="1">
      <alignment horizontal="center" vertical="center" wrapText="1"/>
    </xf>
    <xf numFmtId="1" fontId="6" fillId="7" borderId="1" xfId="14" applyNumberFormat="1" applyFont="1" applyFill="1" applyBorder="1" applyAlignment="1">
      <alignment horizontal="center" vertical="center" wrapText="1"/>
    </xf>
    <xf numFmtId="1" fontId="3" fillId="4" borderId="10" xfId="14" applyNumberFormat="1" applyFont="1" applyFill="1" applyBorder="1" applyAlignment="1">
      <alignment horizontal="left"/>
    </xf>
    <xf numFmtId="1" fontId="6" fillId="7" borderId="3" xfId="14" applyNumberFormat="1" applyFont="1" applyFill="1" applyBorder="1" applyAlignment="1">
      <alignment horizontal="center" vertical="center" wrapText="1"/>
    </xf>
  </cellXfs>
  <cellStyles count="15">
    <cellStyle name="Escribir" xfId="10"/>
    <cellStyle name="Millares" xfId="1" builtinId="3"/>
    <cellStyle name="Millares [0]" xfId="2" builtinId="6"/>
    <cellStyle name="Millares [0] 2 2 2" xfId="14"/>
    <cellStyle name="Moneda" xfId="3" builtinId="4"/>
    <cellStyle name="Normal" xfId="0" builtinId="0"/>
    <cellStyle name="Normal_08a" xfId="7"/>
    <cellStyle name="Normal_REM 02-2002" xfId="13"/>
    <cellStyle name="Normal_REM 05-2002" xfId="12"/>
    <cellStyle name="Normal_REM 08-2002" xfId="9"/>
    <cellStyle name="Normal_REM 17-2002" xfId="5"/>
    <cellStyle name="Normal_REM 18-2002" xfId="8"/>
    <cellStyle name="Normal_REM17-17A" xfId="6"/>
    <cellStyle name="Normal_REM18A-18" xfId="11"/>
    <cellStyle name="Normal_RMC_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BS_24-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1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2%20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3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4%20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5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8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09%20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10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11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BS/116108BS12%20fina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JUNIO/116108BS0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JULIO/116108BS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2024</v>
          </cell>
        </row>
      </sheetData>
      <sheetData sheetId="1">
        <row r="6">
          <cell r="C6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>
        <row r="6">
          <cell r="C6">
            <v>159</v>
          </cell>
          <cell r="E6">
            <v>159</v>
          </cell>
          <cell r="AL6">
            <v>1529580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314</v>
          </cell>
          <cell r="E9">
            <v>314</v>
          </cell>
          <cell r="AL9">
            <v>3020680</v>
          </cell>
        </row>
        <row r="10">
          <cell r="C10">
            <v>212</v>
          </cell>
          <cell r="E10">
            <v>212</v>
          </cell>
          <cell r="AL10">
            <v>2039440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64</v>
          </cell>
          <cell r="E12">
            <v>64</v>
          </cell>
          <cell r="AL12">
            <v>615680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186</v>
          </cell>
          <cell r="E14">
            <v>186</v>
          </cell>
          <cell r="AL14">
            <v>1789320</v>
          </cell>
        </row>
        <row r="15">
          <cell r="C15">
            <v>168</v>
          </cell>
          <cell r="E15">
            <v>168</v>
          </cell>
          <cell r="AL15">
            <v>1616160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300</v>
          </cell>
          <cell r="E17">
            <v>300</v>
          </cell>
          <cell r="AL17">
            <v>2886000</v>
          </cell>
        </row>
        <row r="18">
          <cell r="C18">
            <v>59</v>
          </cell>
          <cell r="E18">
            <v>59</v>
          </cell>
          <cell r="AL18">
            <v>567580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398</v>
          </cell>
          <cell r="E20">
            <v>398</v>
          </cell>
          <cell r="AL20">
            <v>3828760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0</v>
          </cell>
          <cell r="E24"/>
          <cell r="AL24">
            <v>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1486</v>
          </cell>
          <cell r="E26">
            <v>1486</v>
          </cell>
          <cell r="AL26">
            <v>14295320</v>
          </cell>
        </row>
        <row r="27">
          <cell r="C27">
            <v>723</v>
          </cell>
          <cell r="E27">
            <v>723</v>
          </cell>
          <cell r="AL27">
            <v>6955260</v>
          </cell>
        </row>
        <row r="28">
          <cell r="C28">
            <v>516</v>
          </cell>
          <cell r="E28">
            <v>516</v>
          </cell>
          <cell r="AL28">
            <v>4963920</v>
          </cell>
        </row>
        <row r="29">
          <cell r="C29">
            <v>813</v>
          </cell>
          <cell r="E29">
            <v>813</v>
          </cell>
          <cell r="AL29">
            <v>7821060</v>
          </cell>
        </row>
        <row r="30">
          <cell r="C30">
            <v>99</v>
          </cell>
          <cell r="E30">
            <v>99</v>
          </cell>
          <cell r="AL30">
            <v>952380</v>
          </cell>
        </row>
        <row r="31">
          <cell r="C31">
            <v>797</v>
          </cell>
          <cell r="E31">
            <v>797</v>
          </cell>
          <cell r="AL31">
            <v>7667140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95</v>
          </cell>
          <cell r="E34">
            <v>95</v>
          </cell>
          <cell r="AL34">
            <v>913900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170</v>
          </cell>
          <cell r="E36">
            <v>170</v>
          </cell>
          <cell r="AL36">
            <v>1635400</v>
          </cell>
        </row>
        <row r="37">
          <cell r="C37">
            <v>14</v>
          </cell>
          <cell r="E37">
            <v>14</v>
          </cell>
          <cell r="AL37">
            <v>134680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59</v>
          </cell>
          <cell r="E40">
            <v>59</v>
          </cell>
          <cell r="AL40">
            <v>567580</v>
          </cell>
        </row>
        <row r="41">
          <cell r="C41">
            <v>61</v>
          </cell>
          <cell r="E41">
            <v>61</v>
          </cell>
          <cell r="AL41">
            <v>586820</v>
          </cell>
        </row>
        <row r="42">
          <cell r="C42">
            <v>30</v>
          </cell>
          <cell r="E42">
            <v>30</v>
          </cell>
          <cell r="AL42">
            <v>288600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277</v>
          </cell>
          <cell r="E48">
            <v>277</v>
          </cell>
          <cell r="AL48">
            <v>2664740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79</v>
          </cell>
          <cell r="E50">
            <v>79</v>
          </cell>
          <cell r="AL50">
            <v>759980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99</v>
          </cell>
          <cell r="E55">
            <v>32</v>
          </cell>
          <cell r="AL55">
            <v>571200</v>
          </cell>
        </row>
        <row r="56">
          <cell r="C56">
            <v>4153</v>
          </cell>
          <cell r="E56">
            <v>4043</v>
          </cell>
          <cell r="AL56">
            <v>38893660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164</v>
          </cell>
          <cell r="E62">
            <v>164</v>
          </cell>
          <cell r="AL62">
            <v>334560</v>
          </cell>
        </row>
        <row r="63">
          <cell r="C63">
            <v>1145</v>
          </cell>
          <cell r="E63">
            <v>1137</v>
          </cell>
          <cell r="AL63">
            <v>1705500</v>
          </cell>
        </row>
        <row r="64">
          <cell r="C64">
            <v>969</v>
          </cell>
          <cell r="E64">
            <v>965</v>
          </cell>
          <cell r="AL64">
            <v>1447500</v>
          </cell>
        </row>
        <row r="65">
          <cell r="C65">
            <v>573</v>
          </cell>
          <cell r="E65">
            <v>573</v>
          </cell>
          <cell r="AL65">
            <v>859500</v>
          </cell>
        </row>
        <row r="67">
          <cell r="C67">
            <v>502</v>
          </cell>
        </row>
        <row r="68">
          <cell r="C68">
            <v>651</v>
          </cell>
        </row>
        <row r="119">
          <cell r="C119">
            <v>144</v>
          </cell>
          <cell r="E119">
            <v>144</v>
          </cell>
          <cell r="AL119">
            <v>1152000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8</v>
          </cell>
          <cell r="E126">
            <v>8</v>
          </cell>
          <cell r="AL126">
            <v>64000</v>
          </cell>
        </row>
        <row r="128">
          <cell r="C128">
            <v>24</v>
          </cell>
          <cell r="E128">
            <v>24</v>
          </cell>
          <cell r="AL128">
            <v>118320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135</v>
          </cell>
          <cell r="E130">
            <v>135</v>
          </cell>
          <cell r="AL130">
            <v>112050</v>
          </cell>
        </row>
        <row r="131">
          <cell r="C131">
            <v>0</v>
          </cell>
          <cell r="E131"/>
          <cell r="AL131">
            <v>0</v>
          </cell>
        </row>
        <row r="132">
          <cell r="C132">
            <v>277</v>
          </cell>
          <cell r="E132">
            <v>277</v>
          </cell>
          <cell r="AL132">
            <v>750670</v>
          </cell>
        </row>
        <row r="133">
          <cell r="C133">
            <v>45</v>
          </cell>
          <cell r="E133">
            <v>45</v>
          </cell>
          <cell r="AL133">
            <v>121950</v>
          </cell>
        </row>
        <row r="135">
          <cell r="C135">
            <v>494</v>
          </cell>
        </row>
        <row r="139">
          <cell r="C139">
            <v>45</v>
          </cell>
          <cell r="E139">
            <v>45</v>
          </cell>
          <cell r="AL139">
            <v>105750</v>
          </cell>
        </row>
        <row r="140">
          <cell r="C140">
            <v>282</v>
          </cell>
          <cell r="E140">
            <v>282</v>
          </cell>
          <cell r="AL140">
            <v>380700</v>
          </cell>
        </row>
        <row r="141">
          <cell r="C141">
            <v>33</v>
          </cell>
          <cell r="E141">
            <v>33</v>
          </cell>
          <cell r="AL141">
            <v>77550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19</v>
          </cell>
          <cell r="E143">
            <v>19</v>
          </cell>
          <cell r="AL143">
            <v>44650</v>
          </cell>
        </row>
        <row r="145">
          <cell r="C145">
            <v>1062</v>
          </cell>
        </row>
        <row r="146">
          <cell r="C146">
            <v>0</v>
          </cell>
        </row>
        <row r="150">
          <cell r="C150">
            <v>1571</v>
          </cell>
          <cell r="E150">
            <v>1546</v>
          </cell>
          <cell r="AL150">
            <v>1391400</v>
          </cell>
        </row>
        <row r="154">
          <cell r="C154">
            <v>706</v>
          </cell>
          <cell r="E154">
            <v>706</v>
          </cell>
        </row>
        <row r="155">
          <cell r="C155">
            <v>48</v>
          </cell>
          <cell r="E155">
            <v>45</v>
          </cell>
        </row>
        <row r="156">
          <cell r="C156">
            <v>0</v>
          </cell>
          <cell r="E156"/>
        </row>
        <row r="199">
          <cell r="C199">
            <v>976</v>
          </cell>
          <cell r="E199">
            <v>974</v>
          </cell>
          <cell r="AL199">
            <v>41794340</v>
          </cell>
        </row>
        <row r="200">
          <cell r="C200">
            <v>2329</v>
          </cell>
          <cell r="E200">
            <v>2326</v>
          </cell>
          <cell r="AL200">
            <v>112369060</v>
          </cell>
        </row>
        <row r="201">
          <cell r="C201">
            <v>690</v>
          </cell>
          <cell r="E201">
            <v>688</v>
          </cell>
          <cell r="AL201">
            <v>61809920</v>
          </cell>
        </row>
        <row r="202">
          <cell r="C202">
            <v>130</v>
          </cell>
          <cell r="E202">
            <v>129</v>
          </cell>
          <cell r="AL202">
            <v>11589360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293</v>
          </cell>
          <cell r="E204">
            <v>293</v>
          </cell>
          <cell r="AL204">
            <v>54495070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363</v>
          </cell>
          <cell r="E207">
            <v>363</v>
          </cell>
          <cell r="AL207">
            <v>15598110</v>
          </cell>
        </row>
        <row r="208">
          <cell r="C208">
            <v>204</v>
          </cell>
          <cell r="E208">
            <v>204</v>
          </cell>
          <cell r="AL208">
            <v>1768680</v>
          </cell>
        </row>
        <row r="209">
          <cell r="C209">
            <v>55</v>
          </cell>
          <cell r="E209">
            <v>55</v>
          </cell>
          <cell r="AL209">
            <v>4433550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266</v>
          </cell>
          <cell r="E213">
            <v>266</v>
          </cell>
          <cell r="AL213">
            <v>17047940</v>
          </cell>
        </row>
        <row r="214">
          <cell r="C214">
            <v>429</v>
          </cell>
          <cell r="E214">
            <v>429</v>
          </cell>
          <cell r="AL214">
            <v>45795750</v>
          </cell>
        </row>
        <row r="298">
          <cell r="C298">
            <v>50308</v>
          </cell>
          <cell r="D298">
            <v>49670</v>
          </cell>
          <cell r="E298">
            <v>49670</v>
          </cell>
          <cell r="F298">
            <v>0</v>
          </cell>
          <cell r="G298">
            <v>638</v>
          </cell>
          <cell r="AA298">
            <v>16953</v>
          </cell>
          <cell r="AB298">
            <v>13668</v>
          </cell>
          <cell r="AC298">
            <v>19687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99300080</v>
          </cell>
        </row>
        <row r="379">
          <cell r="C379">
            <v>57100</v>
          </cell>
          <cell r="D379">
            <v>56764</v>
          </cell>
          <cell r="E379">
            <v>56764</v>
          </cell>
          <cell r="F379">
            <v>0</v>
          </cell>
          <cell r="G379">
            <v>336</v>
          </cell>
          <cell r="AA379">
            <v>14421</v>
          </cell>
          <cell r="AB379">
            <v>23023</v>
          </cell>
          <cell r="AC379">
            <v>19656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83</v>
          </cell>
          <cell r="AJ379">
            <v>0</v>
          </cell>
          <cell r="AL379">
            <v>103348490</v>
          </cell>
        </row>
        <row r="425">
          <cell r="C425">
            <v>4042</v>
          </cell>
          <cell r="D425">
            <v>4032</v>
          </cell>
          <cell r="E425">
            <v>4032</v>
          </cell>
          <cell r="F425">
            <v>0</v>
          </cell>
          <cell r="G425">
            <v>10</v>
          </cell>
          <cell r="AA425">
            <v>303</v>
          </cell>
          <cell r="AB425">
            <v>3638</v>
          </cell>
          <cell r="AC425">
            <v>101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28</v>
          </cell>
          <cell r="AJ425">
            <v>0</v>
          </cell>
          <cell r="AL425">
            <v>21006840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2</v>
          </cell>
          <cell r="AJ440">
            <v>0</v>
          </cell>
          <cell r="AL440">
            <v>0</v>
          </cell>
        </row>
        <row r="520">
          <cell r="C520">
            <v>3875</v>
          </cell>
          <cell r="D520">
            <v>3855</v>
          </cell>
          <cell r="E520">
            <v>3855</v>
          </cell>
          <cell r="F520">
            <v>0</v>
          </cell>
          <cell r="G520">
            <v>20</v>
          </cell>
          <cell r="AA520">
            <v>1106</v>
          </cell>
          <cell r="AB520">
            <v>1173</v>
          </cell>
          <cell r="AC520">
            <v>1596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290</v>
          </cell>
          <cell r="AJ520">
            <v>0</v>
          </cell>
          <cell r="AL520">
            <v>24986460</v>
          </cell>
        </row>
        <row r="580">
          <cell r="C580">
            <v>4100</v>
          </cell>
          <cell r="D580">
            <v>4089</v>
          </cell>
          <cell r="E580">
            <v>4089</v>
          </cell>
          <cell r="F580">
            <v>0</v>
          </cell>
          <cell r="G580">
            <v>11</v>
          </cell>
          <cell r="AA580">
            <v>705</v>
          </cell>
          <cell r="AB580">
            <v>2944</v>
          </cell>
          <cell r="AC580">
            <v>451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3</v>
          </cell>
          <cell r="AJ580">
            <v>0</v>
          </cell>
          <cell r="AL580">
            <v>18465320</v>
          </cell>
        </row>
        <row r="600">
          <cell r="C600">
            <v>45</v>
          </cell>
          <cell r="D600">
            <v>45</v>
          </cell>
          <cell r="E600">
            <v>45</v>
          </cell>
          <cell r="F600">
            <v>0</v>
          </cell>
          <cell r="G600">
            <v>0</v>
          </cell>
          <cell r="AA600">
            <v>1</v>
          </cell>
          <cell r="AB600">
            <v>43</v>
          </cell>
          <cell r="AC600">
            <v>1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8</v>
          </cell>
          <cell r="AJ600">
            <v>0</v>
          </cell>
          <cell r="AL600">
            <v>172100</v>
          </cell>
        </row>
        <row r="649">
          <cell r="C649">
            <v>2421</v>
          </cell>
          <cell r="D649">
            <v>2409</v>
          </cell>
          <cell r="E649">
            <v>2409</v>
          </cell>
          <cell r="F649">
            <v>0</v>
          </cell>
          <cell r="G649">
            <v>12</v>
          </cell>
          <cell r="AA649">
            <v>181</v>
          </cell>
          <cell r="AB649">
            <v>1668</v>
          </cell>
          <cell r="AC649">
            <v>572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26</v>
          </cell>
          <cell r="AJ649">
            <v>0</v>
          </cell>
          <cell r="AL649">
            <v>80127460</v>
          </cell>
        </row>
        <row r="659">
          <cell r="C659">
            <v>100</v>
          </cell>
          <cell r="D659">
            <v>93</v>
          </cell>
          <cell r="E659">
            <v>93</v>
          </cell>
          <cell r="F659">
            <v>0</v>
          </cell>
          <cell r="G659">
            <v>7</v>
          </cell>
          <cell r="AA659">
            <v>1</v>
          </cell>
          <cell r="AB659">
            <v>7</v>
          </cell>
          <cell r="AC659">
            <v>92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308320</v>
          </cell>
        </row>
        <row r="670">
          <cell r="C670">
            <v>6210</v>
          </cell>
          <cell r="D670">
            <v>6103</v>
          </cell>
          <cell r="E670">
            <v>6013</v>
          </cell>
          <cell r="F670">
            <v>90</v>
          </cell>
          <cell r="G670">
            <v>107</v>
          </cell>
          <cell r="AA670">
            <v>3405</v>
          </cell>
          <cell r="AB670">
            <v>1329</v>
          </cell>
          <cell r="AC670">
            <v>1476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110</v>
          </cell>
          <cell r="D720">
            <v>110</v>
          </cell>
          <cell r="E720">
            <v>110</v>
          </cell>
          <cell r="F720">
            <v>0</v>
          </cell>
          <cell r="G720">
            <v>0</v>
          </cell>
          <cell r="AA720">
            <v>25</v>
          </cell>
          <cell r="AB720">
            <v>58</v>
          </cell>
          <cell r="AC720">
            <v>27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33</v>
          </cell>
          <cell r="AJ720">
            <v>0</v>
          </cell>
          <cell r="AL720">
            <v>228780</v>
          </cell>
        </row>
        <row r="763">
          <cell r="C763">
            <v>3937</v>
          </cell>
          <cell r="D763">
            <v>3924</v>
          </cell>
          <cell r="E763">
            <v>3924</v>
          </cell>
          <cell r="F763">
            <v>0</v>
          </cell>
          <cell r="G763">
            <v>13</v>
          </cell>
          <cell r="AA763">
            <v>280</v>
          </cell>
          <cell r="AB763">
            <v>2727</v>
          </cell>
          <cell r="AC763">
            <v>930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</v>
          </cell>
          <cell r="AJ763">
            <v>0</v>
          </cell>
          <cell r="AL763">
            <v>7618790</v>
          </cell>
        </row>
        <row r="823">
          <cell r="C823">
            <v>3032</v>
          </cell>
          <cell r="D823">
            <v>2928</v>
          </cell>
          <cell r="E823">
            <v>2928</v>
          </cell>
          <cell r="F823">
            <v>0</v>
          </cell>
          <cell r="G823">
            <v>104</v>
          </cell>
          <cell r="AA823">
            <v>339</v>
          </cell>
          <cell r="AB823">
            <v>898</v>
          </cell>
          <cell r="AC823">
            <v>1795</v>
          </cell>
          <cell r="AD823">
            <v>0</v>
          </cell>
          <cell r="AE823">
            <v>7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35179660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1608</v>
          </cell>
          <cell r="D876">
            <v>1549</v>
          </cell>
          <cell r="E876">
            <v>1549</v>
          </cell>
          <cell r="F876">
            <v>0</v>
          </cell>
          <cell r="G876">
            <v>59</v>
          </cell>
          <cell r="AA876">
            <v>266</v>
          </cell>
          <cell r="AB876">
            <v>198</v>
          </cell>
          <cell r="AC876">
            <v>1144</v>
          </cell>
          <cell r="AD876">
            <v>0</v>
          </cell>
          <cell r="AE876">
            <v>1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122506970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102</v>
          </cell>
          <cell r="D879">
            <v>97</v>
          </cell>
          <cell r="E879">
            <v>97</v>
          </cell>
          <cell r="F879"/>
          <cell r="G879">
            <v>5</v>
          </cell>
          <cell r="AA879">
            <v>13</v>
          </cell>
          <cell r="AB879">
            <v>17</v>
          </cell>
          <cell r="AC879">
            <v>72</v>
          </cell>
          <cell r="AD879"/>
          <cell r="AE879"/>
          <cell r="AF879"/>
          <cell r="AG879"/>
          <cell r="AH879"/>
          <cell r="AI879"/>
          <cell r="AJ879"/>
          <cell r="AL879">
            <v>2448280</v>
          </cell>
        </row>
        <row r="901">
          <cell r="C901">
            <v>1129</v>
          </cell>
          <cell r="D901">
            <v>1097</v>
          </cell>
          <cell r="E901">
            <v>1097</v>
          </cell>
          <cell r="F901">
            <v>0</v>
          </cell>
          <cell r="G901">
            <v>32</v>
          </cell>
          <cell r="AA901">
            <v>371</v>
          </cell>
          <cell r="AB901">
            <v>484</v>
          </cell>
          <cell r="AC901">
            <v>274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24438990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0</v>
          </cell>
        </row>
        <row r="987">
          <cell r="C987">
            <v>14</v>
          </cell>
          <cell r="D987">
            <v>14</v>
          </cell>
          <cell r="E987">
            <v>14</v>
          </cell>
          <cell r="F987">
            <v>0</v>
          </cell>
          <cell r="G987">
            <v>0</v>
          </cell>
          <cell r="AA987">
            <v>2</v>
          </cell>
          <cell r="AB987">
            <v>12</v>
          </cell>
          <cell r="AC987">
            <v>0</v>
          </cell>
          <cell r="AD987">
            <v>0</v>
          </cell>
          <cell r="AE987">
            <v>5</v>
          </cell>
          <cell r="AF987">
            <v>0</v>
          </cell>
          <cell r="AG987">
            <v>0</v>
          </cell>
          <cell r="AH987">
            <v>0</v>
          </cell>
          <cell r="AI987">
            <v>5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2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11808</v>
          </cell>
          <cell r="D1174">
            <v>11808</v>
          </cell>
          <cell r="E1174">
            <v>11808</v>
          </cell>
          <cell r="F1174">
            <v>0</v>
          </cell>
          <cell r="G1174">
            <v>0</v>
          </cell>
          <cell r="AA1174">
            <v>9032</v>
          </cell>
          <cell r="AB1174">
            <v>2776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1115</v>
          </cell>
          <cell r="E1219">
            <v>1106</v>
          </cell>
          <cell r="AL1219">
            <v>7228020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0</v>
          </cell>
        </row>
        <row r="1237">
          <cell r="C1237">
            <v>292</v>
          </cell>
          <cell r="E1237">
            <v>292</v>
          </cell>
          <cell r="AL1237">
            <v>1071640</v>
          </cell>
        </row>
        <row r="1238">
          <cell r="C1238">
            <v>412</v>
          </cell>
          <cell r="E1238">
            <v>412</v>
          </cell>
          <cell r="AL1238">
            <v>1512040</v>
          </cell>
        </row>
        <row r="1239">
          <cell r="C1239">
            <v>5</v>
          </cell>
          <cell r="E1239">
            <v>5</v>
          </cell>
          <cell r="AL1239">
            <v>72900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3</v>
          </cell>
          <cell r="E1241">
            <v>3</v>
          </cell>
          <cell r="AL1241">
            <v>116250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60</v>
          </cell>
          <cell r="E1268">
            <v>60</v>
          </cell>
        </row>
        <row r="1325">
          <cell r="C1325">
            <v>34</v>
          </cell>
          <cell r="D1325">
            <v>34</v>
          </cell>
          <cell r="E1325">
            <v>34</v>
          </cell>
          <cell r="F1325">
            <v>0</v>
          </cell>
          <cell r="G1325">
            <v>0</v>
          </cell>
          <cell r="AA1325">
            <v>10</v>
          </cell>
          <cell r="AB1325">
            <v>24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3</v>
          </cell>
          <cell r="AJ1325">
            <v>0</v>
          </cell>
        </row>
        <row r="1408">
          <cell r="C1408">
            <v>2</v>
          </cell>
          <cell r="H1408">
            <v>2</v>
          </cell>
          <cell r="I1408">
            <v>0</v>
          </cell>
          <cell r="J1408">
            <v>2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2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0</v>
          </cell>
        </row>
        <row r="1457">
          <cell r="C1457">
            <v>388</v>
          </cell>
          <cell r="D1457">
            <v>385</v>
          </cell>
          <cell r="E1457">
            <v>384</v>
          </cell>
          <cell r="F1457">
            <v>1</v>
          </cell>
          <cell r="G1457">
            <v>3</v>
          </cell>
          <cell r="AA1457">
            <v>30</v>
          </cell>
          <cell r="AB1457">
            <v>358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61</v>
          </cell>
          <cell r="H1542">
            <v>60</v>
          </cell>
          <cell r="I1542">
            <v>36</v>
          </cell>
          <cell r="J1542">
            <v>24</v>
          </cell>
          <cell r="K1542">
            <v>0</v>
          </cell>
          <cell r="L1542">
            <v>1</v>
          </cell>
          <cell r="M1542">
            <v>0</v>
          </cell>
          <cell r="N1542">
            <v>0</v>
          </cell>
          <cell r="P1542">
            <v>0</v>
          </cell>
          <cell r="Q1542">
            <v>2</v>
          </cell>
          <cell r="S1542">
            <v>0</v>
          </cell>
          <cell r="T1542">
            <v>47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24760405</v>
          </cell>
        </row>
        <row r="1613">
          <cell r="C1613">
            <v>1499</v>
          </cell>
          <cell r="D1613">
            <v>1494</v>
          </cell>
          <cell r="E1613">
            <v>1494</v>
          </cell>
          <cell r="F1613">
            <v>0</v>
          </cell>
          <cell r="G1613">
            <v>5</v>
          </cell>
          <cell r="AA1613">
            <v>1046</v>
          </cell>
          <cell r="AB1613">
            <v>452</v>
          </cell>
          <cell r="AC1613">
            <v>1</v>
          </cell>
          <cell r="AD1613">
            <v>0</v>
          </cell>
          <cell r="AE1613">
            <v>103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93</v>
          </cell>
          <cell r="H1723">
            <v>78</v>
          </cell>
          <cell r="I1723">
            <v>45</v>
          </cell>
          <cell r="J1723">
            <v>33</v>
          </cell>
          <cell r="K1723">
            <v>1</v>
          </cell>
          <cell r="L1723">
            <v>5</v>
          </cell>
          <cell r="M1723">
            <v>9</v>
          </cell>
          <cell r="N1723">
            <v>0</v>
          </cell>
          <cell r="P1723">
            <v>39</v>
          </cell>
          <cell r="Q1723">
            <v>10</v>
          </cell>
          <cell r="S1723">
            <v>6</v>
          </cell>
          <cell r="T1723">
            <v>2</v>
          </cell>
          <cell r="V1723">
            <v>0</v>
          </cell>
          <cell r="W1723">
            <v>1</v>
          </cell>
          <cell r="Y1723">
            <v>0</v>
          </cell>
          <cell r="Z1723">
            <v>1</v>
          </cell>
          <cell r="AD1723">
            <v>0</v>
          </cell>
          <cell r="AE1723">
            <v>13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6378670</v>
          </cell>
        </row>
        <row r="1725">
          <cell r="C1725">
            <v>3</v>
          </cell>
          <cell r="D1725">
            <v>3</v>
          </cell>
          <cell r="E1725">
            <v>3</v>
          </cell>
          <cell r="F1725">
            <v>0</v>
          </cell>
          <cell r="G1725">
            <v>0</v>
          </cell>
          <cell r="AA1725">
            <v>0</v>
          </cell>
          <cell r="AB1725">
            <v>3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11</v>
          </cell>
          <cell r="H1787">
            <v>8</v>
          </cell>
          <cell r="I1787">
            <v>8</v>
          </cell>
          <cell r="J1787">
            <v>0</v>
          </cell>
          <cell r="K1787">
            <v>0</v>
          </cell>
          <cell r="L1787">
            <v>3</v>
          </cell>
          <cell r="M1787">
            <v>0</v>
          </cell>
          <cell r="N1787">
            <v>0</v>
          </cell>
          <cell r="P1787">
            <v>0</v>
          </cell>
          <cell r="Q1787">
            <v>9</v>
          </cell>
          <cell r="S1787">
            <v>1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1969500</v>
          </cell>
        </row>
        <row r="1861">
          <cell r="C1861">
            <v>63</v>
          </cell>
          <cell r="H1861">
            <v>47</v>
          </cell>
          <cell r="I1861">
            <v>46</v>
          </cell>
          <cell r="J1861">
            <v>1</v>
          </cell>
          <cell r="K1861">
            <v>1</v>
          </cell>
          <cell r="L1861">
            <v>15</v>
          </cell>
          <cell r="M1861">
            <v>0</v>
          </cell>
          <cell r="N1861">
            <v>0</v>
          </cell>
          <cell r="P1861">
            <v>0</v>
          </cell>
          <cell r="Q1861">
            <v>9</v>
          </cell>
          <cell r="S1861">
            <v>0</v>
          </cell>
          <cell r="T1861">
            <v>1</v>
          </cell>
          <cell r="V1861">
            <v>0</v>
          </cell>
          <cell r="W1861">
            <v>0</v>
          </cell>
          <cell r="Y1861">
            <v>0</v>
          </cell>
          <cell r="Z1861">
            <v>2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3942585</v>
          </cell>
        </row>
        <row r="1878">
          <cell r="C1878">
            <v>17</v>
          </cell>
          <cell r="D1878">
            <v>17</v>
          </cell>
          <cell r="E1878">
            <v>17</v>
          </cell>
          <cell r="F1878">
            <v>0</v>
          </cell>
          <cell r="G1878">
            <v>0</v>
          </cell>
          <cell r="AA1878">
            <v>0</v>
          </cell>
          <cell r="AB1878">
            <v>17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67</v>
          </cell>
          <cell r="H1904">
            <v>61</v>
          </cell>
          <cell r="I1904">
            <v>50</v>
          </cell>
          <cell r="J1904">
            <v>11</v>
          </cell>
          <cell r="K1904">
            <v>1</v>
          </cell>
          <cell r="L1904">
            <v>5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3758875</v>
          </cell>
        </row>
        <row r="1978">
          <cell r="C1978">
            <v>960</v>
          </cell>
          <cell r="D1978">
            <v>949</v>
          </cell>
          <cell r="E1978">
            <v>947</v>
          </cell>
          <cell r="F1978">
            <v>2</v>
          </cell>
          <cell r="G1978">
            <v>11</v>
          </cell>
          <cell r="AA1978">
            <v>326</v>
          </cell>
          <cell r="AB1978">
            <v>413</v>
          </cell>
          <cell r="AC1978">
            <v>221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8</v>
          </cell>
          <cell r="S2052">
            <v>0</v>
          </cell>
          <cell r="T2052">
            <v>5</v>
          </cell>
          <cell r="V2052">
            <v>0</v>
          </cell>
          <cell r="W2052">
            <v>0</v>
          </cell>
          <cell r="Y2052">
            <v>0</v>
          </cell>
          <cell r="Z2052">
            <v>2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18</v>
          </cell>
          <cell r="H2063">
            <v>15</v>
          </cell>
          <cell r="I2063">
            <v>12</v>
          </cell>
          <cell r="J2063">
            <v>3</v>
          </cell>
          <cell r="K2063">
            <v>1</v>
          </cell>
          <cell r="L2063">
            <v>2</v>
          </cell>
          <cell r="M2063">
            <v>0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15943890</v>
          </cell>
        </row>
        <row r="2162">
          <cell r="P2162">
            <v>0</v>
          </cell>
          <cell r="Q2162">
            <v>9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0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12</v>
          </cell>
          <cell r="H2165">
            <v>6</v>
          </cell>
          <cell r="I2165">
            <v>6</v>
          </cell>
          <cell r="J2165">
            <v>0</v>
          </cell>
          <cell r="K2165">
            <v>0</v>
          </cell>
          <cell r="L2165">
            <v>6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3509460</v>
          </cell>
        </row>
        <row r="2207">
          <cell r="C2207">
            <v>25516</v>
          </cell>
          <cell r="D2207">
            <v>25465</v>
          </cell>
          <cell r="E2207">
            <v>24961</v>
          </cell>
          <cell r="F2207">
            <v>504</v>
          </cell>
          <cell r="G2207">
            <v>51</v>
          </cell>
          <cell r="AA2207">
            <v>23761</v>
          </cell>
          <cell r="AB2207">
            <v>842</v>
          </cell>
          <cell r="AC2207">
            <v>913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252</v>
          </cell>
          <cell r="D2277">
            <v>249</v>
          </cell>
          <cell r="E2277">
            <v>249</v>
          </cell>
          <cell r="F2277">
            <v>0</v>
          </cell>
          <cell r="G2277">
            <v>3</v>
          </cell>
          <cell r="AA2277">
            <v>101</v>
          </cell>
          <cell r="AB2277">
            <v>130</v>
          </cell>
          <cell r="AC2277">
            <v>21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7</v>
          </cell>
          <cell r="Q2389">
            <v>80</v>
          </cell>
          <cell r="S2389">
            <v>7</v>
          </cell>
          <cell r="T2389">
            <v>45</v>
          </cell>
          <cell r="V2389">
            <v>0</v>
          </cell>
          <cell r="W2389">
            <v>0</v>
          </cell>
          <cell r="Y2389">
            <v>23</v>
          </cell>
          <cell r="Z2389">
            <v>137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299</v>
          </cell>
          <cell r="H2396">
            <v>224</v>
          </cell>
          <cell r="I2396">
            <v>178</v>
          </cell>
          <cell r="J2396">
            <v>46</v>
          </cell>
          <cell r="K2396">
            <v>4</v>
          </cell>
          <cell r="L2396">
            <v>65</v>
          </cell>
          <cell r="M2396">
            <v>6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69496970</v>
          </cell>
        </row>
        <row r="2436">
          <cell r="C2436">
            <v>13</v>
          </cell>
          <cell r="H2436">
            <v>11</v>
          </cell>
          <cell r="I2436">
            <v>3</v>
          </cell>
          <cell r="J2436">
            <v>8</v>
          </cell>
          <cell r="K2436">
            <v>0</v>
          </cell>
          <cell r="L2436">
            <v>1</v>
          </cell>
          <cell r="M2436">
            <v>1</v>
          </cell>
          <cell r="N2436">
            <v>0</v>
          </cell>
          <cell r="P2436">
            <v>0</v>
          </cell>
          <cell r="Q2436">
            <v>4</v>
          </cell>
          <cell r="S2436">
            <v>0</v>
          </cell>
          <cell r="T2436">
            <v>6</v>
          </cell>
          <cell r="V2436">
            <v>0</v>
          </cell>
          <cell r="W2436">
            <v>0</v>
          </cell>
          <cell r="Y2436">
            <v>0</v>
          </cell>
          <cell r="Z2436">
            <v>1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709850</v>
          </cell>
        </row>
        <row r="2464">
          <cell r="C2464">
            <v>410</v>
          </cell>
          <cell r="D2464">
            <v>397</v>
          </cell>
          <cell r="E2464">
            <v>328</v>
          </cell>
          <cell r="F2464">
            <v>69</v>
          </cell>
          <cell r="G2464">
            <v>13</v>
          </cell>
          <cell r="AA2464">
            <v>258</v>
          </cell>
          <cell r="AB2464">
            <v>13</v>
          </cell>
          <cell r="AC2464">
            <v>139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18</v>
          </cell>
          <cell r="D2467">
            <v>18</v>
          </cell>
          <cell r="E2467">
            <v>18</v>
          </cell>
          <cell r="F2467">
            <v>0</v>
          </cell>
          <cell r="G2467">
            <v>0</v>
          </cell>
          <cell r="AA2467">
            <v>18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1014120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73</v>
          </cell>
          <cell r="H2559">
            <v>61</v>
          </cell>
          <cell r="I2559">
            <v>44</v>
          </cell>
          <cell r="J2559">
            <v>17</v>
          </cell>
          <cell r="K2559">
            <v>0</v>
          </cell>
          <cell r="L2559">
            <v>9</v>
          </cell>
          <cell r="M2559">
            <v>3</v>
          </cell>
          <cell r="N2559">
            <v>0</v>
          </cell>
          <cell r="P2559">
            <v>15</v>
          </cell>
          <cell r="Q2559">
            <v>29</v>
          </cell>
          <cell r="S2559">
            <v>22</v>
          </cell>
          <cell r="T2559">
            <v>2</v>
          </cell>
          <cell r="V2559">
            <v>0</v>
          </cell>
          <cell r="W2559">
            <v>0</v>
          </cell>
          <cell r="Y2559">
            <v>0</v>
          </cell>
          <cell r="Z2559">
            <v>5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14798005</v>
          </cell>
        </row>
        <row r="2591">
          <cell r="C2591">
            <v>965</v>
          </cell>
          <cell r="D2591">
            <v>962</v>
          </cell>
          <cell r="E2591">
            <v>607</v>
          </cell>
          <cell r="F2591">
            <v>355</v>
          </cell>
          <cell r="G2591">
            <v>3</v>
          </cell>
          <cell r="AA2591">
            <v>887</v>
          </cell>
          <cell r="AB2591">
            <v>37</v>
          </cell>
          <cell r="AC2591">
            <v>41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12</v>
          </cell>
          <cell r="H2598">
            <v>10</v>
          </cell>
          <cell r="I2598">
            <v>10</v>
          </cell>
          <cell r="J2598">
            <v>0</v>
          </cell>
          <cell r="K2598">
            <v>0</v>
          </cell>
          <cell r="L2598">
            <v>2</v>
          </cell>
          <cell r="M2598">
            <v>0</v>
          </cell>
          <cell r="N2598">
            <v>0</v>
          </cell>
          <cell r="P2598">
            <v>0</v>
          </cell>
          <cell r="Q2598">
            <v>10</v>
          </cell>
          <cell r="S2598">
            <v>0</v>
          </cell>
          <cell r="T2598">
            <v>1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2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3553770</v>
          </cell>
        </row>
        <row r="2639">
          <cell r="C2639">
            <v>61</v>
          </cell>
          <cell r="H2639">
            <v>53</v>
          </cell>
          <cell r="I2639">
            <v>38</v>
          </cell>
          <cell r="J2639">
            <v>15</v>
          </cell>
          <cell r="K2639">
            <v>0</v>
          </cell>
          <cell r="L2639">
            <v>7</v>
          </cell>
          <cell r="M2639">
            <v>1</v>
          </cell>
          <cell r="N2639">
            <v>0</v>
          </cell>
          <cell r="P2639">
            <v>0</v>
          </cell>
          <cell r="Q2639">
            <v>39</v>
          </cell>
          <cell r="S2639">
            <v>0</v>
          </cell>
          <cell r="T2639">
            <v>17</v>
          </cell>
          <cell r="V2639">
            <v>0</v>
          </cell>
          <cell r="W2639">
            <v>0</v>
          </cell>
          <cell r="Y2639">
            <v>0</v>
          </cell>
          <cell r="Z2639">
            <v>5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8888855</v>
          </cell>
        </row>
        <row r="2641">
          <cell r="C2641">
            <v>13</v>
          </cell>
          <cell r="D2641">
            <v>13</v>
          </cell>
          <cell r="E2641">
            <v>13</v>
          </cell>
          <cell r="F2641">
            <v>0</v>
          </cell>
          <cell r="G2641">
            <v>0</v>
          </cell>
          <cell r="AA2641">
            <v>13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10</v>
          </cell>
          <cell r="D2642">
            <v>10</v>
          </cell>
          <cell r="E2642">
            <v>10</v>
          </cell>
          <cell r="F2642"/>
          <cell r="G2642"/>
          <cell r="AA2642">
            <v>10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3</v>
          </cell>
          <cell r="D2643">
            <v>3</v>
          </cell>
          <cell r="E2643">
            <v>3</v>
          </cell>
          <cell r="F2643">
            <v>0</v>
          </cell>
          <cell r="G2643">
            <v>0</v>
          </cell>
          <cell r="AA2643">
            <v>3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83</v>
          </cell>
          <cell r="H2645">
            <v>83</v>
          </cell>
          <cell r="I2645">
            <v>22</v>
          </cell>
          <cell r="J2645">
            <v>61</v>
          </cell>
          <cell r="K2645"/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3843620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46</v>
          </cell>
          <cell r="E2652">
            <v>41</v>
          </cell>
          <cell r="AL2652">
            <v>7162700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64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19</v>
          </cell>
        </row>
        <row r="2673">
          <cell r="C2673">
            <v>451</v>
          </cell>
          <cell r="D2673">
            <v>442</v>
          </cell>
          <cell r="E2673">
            <v>441</v>
          </cell>
          <cell r="F2673">
            <v>1</v>
          </cell>
          <cell r="G2673">
            <v>9</v>
          </cell>
          <cell r="AA2673">
            <v>1</v>
          </cell>
          <cell r="AB2673">
            <v>401</v>
          </cell>
          <cell r="AC2673">
            <v>49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18</v>
          </cell>
          <cell r="Q2882">
            <v>65</v>
          </cell>
          <cell r="S2882">
            <v>5</v>
          </cell>
          <cell r="T2882">
            <v>20</v>
          </cell>
          <cell r="V2882">
            <v>0</v>
          </cell>
          <cell r="W2882">
            <v>0</v>
          </cell>
          <cell r="Y2882">
            <v>0</v>
          </cell>
          <cell r="Z2882">
            <v>4</v>
          </cell>
        </row>
        <row r="2885">
          <cell r="C2885">
            <v>3</v>
          </cell>
          <cell r="I2885">
            <v>3</v>
          </cell>
        </row>
        <row r="2886">
          <cell r="C2886">
            <v>3</v>
          </cell>
          <cell r="I2886">
            <v>3</v>
          </cell>
        </row>
        <row r="2887">
          <cell r="C2887">
            <v>1</v>
          </cell>
          <cell r="I2887">
            <v>1</v>
          </cell>
        </row>
        <row r="2889">
          <cell r="C2889">
            <v>120</v>
          </cell>
          <cell r="H2889">
            <v>110</v>
          </cell>
          <cell r="I2889">
            <v>100</v>
          </cell>
          <cell r="J2889">
            <v>10</v>
          </cell>
          <cell r="K2889">
            <v>3</v>
          </cell>
          <cell r="L2889">
            <v>3</v>
          </cell>
          <cell r="M2889">
            <v>3</v>
          </cell>
          <cell r="N2889">
            <v>1</v>
          </cell>
          <cell r="AD2889">
            <v>0</v>
          </cell>
          <cell r="AE2889">
            <v>20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55471580</v>
          </cell>
        </row>
        <row r="2894">
          <cell r="C2894">
            <v>6</v>
          </cell>
          <cell r="H2894">
            <v>5</v>
          </cell>
          <cell r="I2894">
            <v>5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1</v>
          </cell>
          <cell r="P2894">
            <v>0</v>
          </cell>
          <cell r="Q2894">
            <v>4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510970</v>
          </cell>
        </row>
        <row r="2960">
          <cell r="C2960">
            <v>58</v>
          </cell>
          <cell r="E2960">
            <v>58</v>
          </cell>
        </row>
        <row r="2964">
          <cell r="C2964">
            <v>23</v>
          </cell>
          <cell r="E2964">
            <v>20</v>
          </cell>
          <cell r="AL2964">
            <v>758000</v>
          </cell>
        </row>
        <row r="2970">
          <cell r="C2970">
            <v>867</v>
          </cell>
          <cell r="E2970">
            <v>631</v>
          </cell>
        </row>
        <row r="2972">
          <cell r="C2972">
            <v>95</v>
          </cell>
          <cell r="E2972">
            <v>95</v>
          </cell>
          <cell r="AL2972">
            <v>2372150</v>
          </cell>
        </row>
        <row r="2973">
          <cell r="C2973">
            <v>217</v>
          </cell>
          <cell r="E2973">
            <v>217</v>
          </cell>
          <cell r="AL2973">
            <v>17045350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266</v>
          </cell>
          <cell r="E2975">
            <v>263</v>
          </cell>
          <cell r="AL2975">
            <v>902090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1080</v>
          </cell>
          <cell r="E2997">
            <v>1080</v>
          </cell>
          <cell r="AL2997">
            <v>4885440</v>
          </cell>
        </row>
        <row r="3016">
          <cell r="C3016">
            <v>385</v>
          </cell>
          <cell r="E3016">
            <v>385</v>
          </cell>
          <cell r="AL3016">
            <v>2731780</v>
          </cell>
        </row>
        <row r="3034">
          <cell r="C3034">
            <v>325</v>
          </cell>
          <cell r="E3034">
            <v>325</v>
          </cell>
          <cell r="AL3034">
            <v>3086900</v>
          </cell>
        </row>
        <row r="3066">
          <cell r="C3066">
            <v>175</v>
          </cell>
          <cell r="E3066">
            <v>175</v>
          </cell>
          <cell r="AL3066">
            <v>16785180</v>
          </cell>
        </row>
        <row r="3094">
          <cell r="C3094">
            <v>81</v>
          </cell>
          <cell r="I3094">
            <v>40</v>
          </cell>
          <cell r="L3094">
            <v>41</v>
          </cell>
          <cell r="P3094">
            <v>0</v>
          </cell>
          <cell r="Q3094">
            <v>0</v>
          </cell>
          <cell r="S3094">
            <v>0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1407400</v>
          </cell>
        </row>
        <row r="3105">
          <cell r="C3105">
            <v>81</v>
          </cell>
          <cell r="H3105">
            <v>40</v>
          </cell>
          <cell r="I3105">
            <v>40</v>
          </cell>
          <cell r="J3105">
            <v>0</v>
          </cell>
          <cell r="K3105">
            <v>0</v>
          </cell>
          <cell r="L3105">
            <v>41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325</v>
          </cell>
          <cell r="E3158">
            <v>325</v>
          </cell>
          <cell r="AL3158">
            <v>8502000</v>
          </cell>
        </row>
        <row r="3159">
          <cell r="C3159">
            <v>36</v>
          </cell>
          <cell r="E3159">
            <v>36</v>
          </cell>
          <cell r="AL3159">
            <v>11805840</v>
          </cell>
        </row>
        <row r="3170">
          <cell r="C3170">
            <v>4</v>
          </cell>
          <cell r="E3170">
            <v>4</v>
          </cell>
          <cell r="AL3170">
            <v>37360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37460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>
        <row r="6">
          <cell r="C6">
            <v>47</v>
          </cell>
          <cell r="E6">
            <v>47</v>
          </cell>
          <cell r="AL6">
            <v>452140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137</v>
          </cell>
          <cell r="E9">
            <v>137</v>
          </cell>
          <cell r="AL9">
            <v>1317940</v>
          </cell>
        </row>
        <row r="10">
          <cell r="C10">
            <v>211</v>
          </cell>
          <cell r="E10">
            <v>211</v>
          </cell>
          <cell r="AL10">
            <v>2029820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58</v>
          </cell>
          <cell r="E12">
            <v>58</v>
          </cell>
          <cell r="AL12">
            <v>557960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135</v>
          </cell>
          <cell r="E14">
            <v>135</v>
          </cell>
          <cell r="AL14">
            <v>1298700</v>
          </cell>
        </row>
        <row r="15">
          <cell r="C15">
            <v>79</v>
          </cell>
          <cell r="E15">
            <v>79</v>
          </cell>
          <cell r="AL15">
            <v>759980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333</v>
          </cell>
          <cell r="E17">
            <v>333</v>
          </cell>
          <cell r="AL17">
            <v>3203460</v>
          </cell>
        </row>
        <row r="18">
          <cell r="C18">
            <v>0</v>
          </cell>
          <cell r="E18"/>
          <cell r="AL18">
            <v>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363</v>
          </cell>
          <cell r="E20">
            <v>363</v>
          </cell>
          <cell r="AL20">
            <v>3492060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15</v>
          </cell>
          <cell r="E24">
            <v>15</v>
          </cell>
          <cell r="AL24">
            <v>144300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1279</v>
          </cell>
          <cell r="E26">
            <v>1279</v>
          </cell>
          <cell r="AL26">
            <v>12303980</v>
          </cell>
        </row>
        <row r="27">
          <cell r="C27">
            <v>697</v>
          </cell>
          <cell r="E27">
            <v>697</v>
          </cell>
          <cell r="AL27">
            <v>6705140</v>
          </cell>
        </row>
        <row r="28">
          <cell r="C28">
            <v>373</v>
          </cell>
          <cell r="E28">
            <v>373</v>
          </cell>
          <cell r="AL28">
            <v>3588260</v>
          </cell>
        </row>
        <row r="29">
          <cell r="C29">
            <v>849</v>
          </cell>
          <cell r="E29">
            <v>849</v>
          </cell>
          <cell r="AL29">
            <v>8167380</v>
          </cell>
        </row>
        <row r="30">
          <cell r="C30">
            <v>151</v>
          </cell>
          <cell r="E30">
            <v>151</v>
          </cell>
          <cell r="AL30">
            <v>1452620</v>
          </cell>
        </row>
        <row r="31">
          <cell r="C31">
            <v>809</v>
          </cell>
          <cell r="E31">
            <v>809</v>
          </cell>
          <cell r="AL31">
            <v>7782580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104</v>
          </cell>
          <cell r="E34">
            <v>104</v>
          </cell>
          <cell r="AL34">
            <v>1000480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124</v>
          </cell>
          <cell r="E36">
            <v>124</v>
          </cell>
          <cell r="AL36">
            <v>1192880</v>
          </cell>
        </row>
        <row r="37">
          <cell r="C37">
            <v>8</v>
          </cell>
          <cell r="E37">
            <v>8</v>
          </cell>
          <cell r="AL37">
            <v>76960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81</v>
          </cell>
          <cell r="E40">
            <v>81</v>
          </cell>
          <cell r="AL40">
            <v>779220</v>
          </cell>
        </row>
        <row r="41">
          <cell r="C41">
            <v>28</v>
          </cell>
          <cell r="E41">
            <v>28</v>
          </cell>
          <cell r="AL41">
            <v>269360</v>
          </cell>
        </row>
        <row r="42">
          <cell r="C42">
            <v>75</v>
          </cell>
          <cell r="E42">
            <v>75</v>
          </cell>
          <cell r="AL42">
            <v>721500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210</v>
          </cell>
          <cell r="E48">
            <v>210</v>
          </cell>
          <cell r="AL48">
            <v>2020200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99</v>
          </cell>
          <cell r="E50">
            <v>99</v>
          </cell>
          <cell r="AL50">
            <v>952380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81</v>
          </cell>
          <cell r="E55">
            <v>29</v>
          </cell>
          <cell r="AL55">
            <v>517650</v>
          </cell>
        </row>
        <row r="56">
          <cell r="C56">
            <v>3793</v>
          </cell>
          <cell r="E56">
            <v>3681</v>
          </cell>
          <cell r="AL56">
            <v>35411220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160</v>
          </cell>
          <cell r="E62">
            <v>160</v>
          </cell>
          <cell r="AL62">
            <v>326400</v>
          </cell>
        </row>
        <row r="63">
          <cell r="C63">
            <v>1061</v>
          </cell>
          <cell r="E63">
            <v>1061</v>
          </cell>
          <cell r="AL63">
            <v>1591500</v>
          </cell>
        </row>
        <row r="64">
          <cell r="C64">
            <v>835</v>
          </cell>
          <cell r="E64">
            <v>830</v>
          </cell>
          <cell r="AL64">
            <v>1245000</v>
          </cell>
        </row>
        <row r="65">
          <cell r="C65">
            <v>558</v>
          </cell>
          <cell r="E65">
            <v>558</v>
          </cell>
          <cell r="AL65">
            <v>837000</v>
          </cell>
        </row>
        <row r="67">
          <cell r="C67">
            <v>386</v>
          </cell>
        </row>
        <row r="68">
          <cell r="C68">
            <v>702</v>
          </cell>
        </row>
        <row r="119">
          <cell r="C119">
            <v>100</v>
          </cell>
          <cell r="E119">
            <v>100</v>
          </cell>
          <cell r="AL119">
            <v>800000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4</v>
          </cell>
          <cell r="E126">
            <v>4</v>
          </cell>
          <cell r="AL126">
            <v>32000</v>
          </cell>
        </row>
        <row r="128">
          <cell r="C128">
            <v>43</v>
          </cell>
          <cell r="E128">
            <v>43</v>
          </cell>
          <cell r="AL128">
            <v>211990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281</v>
          </cell>
          <cell r="E130">
            <v>281</v>
          </cell>
          <cell r="AL130">
            <v>233230</v>
          </cell>
        </row>
        <row r="131">
          <cell r="C131">
            <v>326</v>
          </cell>
          <cell r="E131">
            <v>326</v>
          </cell>
          <cell r="AL131">
            <v>883460</v>
          </cell>
        </row>
        <row r="132">
          <cell r="C132">
            <v>231</v>
          </cell>
          <cell r="E132">
            <v>231</v>
          </cell>
          <cell r="AL132">
            <v>626010</v>
          </cell>
        </row>
        <row r="133">
          <cell r="C133">
            <v>39</v>
          </cell>
          <cell r="E133">
            <v>39</v>
          </cell>
          <cell r="AL133">
            <v>105690</v>
          </cell>
        </row>
        <row r="135">
          <cell r="C135">
            <v>517</v>
          </cell>
        </row>
        <row r="139">
          <cell r="C139">
            <v>30</v>
          </cell>
          <cell r="E139">
            <v>30</v>
          </cell>
          <cell r="AL139">
            <v>70500</v>
          </cell>
        </row>
        <row r="140">
          <cell r="C140">
            <v>263</v>
          </cell>
          <cell r="E140">
            <v>263</v>
          </cell>
          <cell r="AL140">
            <v>355050</v>
          </cell>
        </row>
        <row r="141">
          <cell r="C141">
            <v>31</v>
          </cell>
          <cell r="E141">
            <v>31</v>
          </cell>
          <cell r="AL141">
            <v>72850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6</v>
          </cell>
          <cell r="E143">
            <v>6</v>
          </cell>
          <cell r="AL143">
            <v>14100</v>
          </cell>
        </row>
        <row r="145">
          <cell r="C145">
            <v>962</v>
          </cell>
        </row>
        <row r="146">
          <cell r="C146">
            <v>0</v>
          </cell>
        </row>
        <row r="150">
          <cell r="C150">
            <v>1399</v>
          </cell>
          <cell r="E150">
            <v>1361</v>
          </cell>
          <cell r="AL150">
            <v>1224900</v>
          </cell>
        </row>
        <row r="154">
          <cell r="C154">
            <v>713</v>
          </cell>
          <cell r="E154">
            <v>713</v>
          </cell>
        </row>
        <row r="155">
          <cell r="C155">
            <v>48</v>
          </cell>
          <cell r="E155">
            <v>45</v>
          </cell>
        </row>
        <row r="156">
          <cell r="C156">
            <v>0</v>
          </cell>
          <cell r="E156"/>
        </row>
        <row r="199">
          <cell r="C199">
            <v>923</v>
          </cell>
          <cell r="E199">
            <v>923</v>
          </cell>
          <cell r="AL199">
            <v>39605930</v>
          </cell>
        </row>
        <row r="200">
          <cell r="C200">
            <v>2194</v>
          </cell>
          <cell r="E200">
            <v>2191</v>
          </cell>
          <cell r="AL200">
            <v>105847210</v>
          </cell>
        </row>
        <row r="201">
          <cell r="C201">
            <v>629</v>
          </cell>
          <cell r="E201">
            <v>628</v>
          </cell>
          <cell r="AL201">
            <v>56419520</v>
          </cell>
        </row>
        <row r="202">
          <cell r="C202">
            <v>118</v>
          </cell>
          <cell r="E202">
            <v>116</v>
          </cell>
          <cell r="AL202">
            <v>10421440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288</v>
          </cell>
          <cell r="E204">
            <v>288</v>
          </cell>
          <cell r="AL204">
            <v>53565120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358</v>
          </cell>
          <cell r="E207">
            <v>358</v>
          </cell>
          <cell r="AL207">
            <v>15383260</v>
          </cell>
        </row>
        <row r="208">
          <cell r="C208">
            <v>84</v>
          </cell>
          <cell r="E208">
            <v>84</v>
          </cell>
          <cell r="AL208">
            <v>728280</v>
          </cell>
        </row>
        <row r="209">
          <cell r="C209">
            <v>62</v>
          </cell>
          <cell r="E209">
            <v>61</v>
          </cell>
          <cell r="AL209">
            <v>4917210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301</v>
          </cell>
          <cell r="E213">
            <v>301</v>
          </cell>
          <cell r="AL213">
            <v>19291090</v>
          </cell>
        </row>
        <row r="214">
          <cell r="C214">
            <v>441</v>
          </cell>
          <cell r="E214">
            <v>441</v>
          </cell>
          <cell r="AL214">
            <v>47076750</v>
          </cell>
        </row>
        <row r="298">
          <cell r="C298">
            <v>48234</v>
          </cell>
          <cell r="D298">
            <v>47613</v>
          </cell>
          <cell r="E298">
            <v>47613</v>
          </cell>
          <cell r="F298">
            <v>0</v>
          </cell>
          <cell r="G298">
            <v>621</v>
          </cell>
          <cell r="AA298">
            <v>17159</v>
          </cell>
          <cell r="AB298">
            <v>12292</v>
          </cell>
          <cell r="AC298">
            <v>18783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L298">
            <v>97104140</v>
          </cell>
        </row>
        <row r="379">
          <cell r="C379">
            <v>57520</v>
          </cell>
          <cell r="D379">
            <v>57273</v>
          </cell>
          <cell r="E379">
            <v>57273</v>
          </cell>
          <cell r="F379">
            <v>0</v>
          </cell>
          <cell r="G379">
            <v>247</v>
          </cell>
          <cell r="AA379">
            <v>14444</v>
          </cell>
          <cell r="AB379">
            <v>22181</v>
          </cell>
          <cell r="AC379">
            <v>20895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24</v>
          </cell>
          <cell r="AJ379">
            <v>0</v>
          </cell>
          <cell r="AL379">
            <v>104443060</v>
          </cell>
        </row>
        <row r="425">
          <cell r="C425">
            <v>3970</v>
          </cell>
          <cell r="D425">
            <v>3963</v>
          </cell>
          <cell r="E425">
            <v>3963</v>
          </cell>
          <cell r="F425">
            <v>0</v>
          </cell>
          <cell r="G425">
            <v>7</v>
          </cell>
          <cell r="AA425">
            <v>251</v>
          </cell>
          <cell r="AB425">
            <v>3628</v>
          </cell>
          <cell r="AC425">
            <v>91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31</v>
          </cell>
          <cell r="AJ425">
            <v>0</v>
          </cell>
          <cell r="AL425">
            <v>21689400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</row>
        <row r="520">
          <cell r="C520">
            <v>3904</v>
          </cell>
          <cell r="D520">
            <v>3882</v>
          </cell>
          <cell r="E520">
            <v>3882</v>
          </cell>
          <cell r="F520">
            <v>0</v>
          </cell>
          <cell r="G520">
            <v>22</v>
          </cell>
          <cell r="AA520">
            <v>1169</v>
          </cell>
          <cell r="AB520">
            <v>1165</v>
          </cell>
          <cell r="AC520">
            <v>1570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288</v>
          </cell>
          <cell r="AJ520">
            <v>0</v>
          </cell>
          <cell r="AL520">
            <v>25076810</v>
          </cell>
        </row>
        <row r="580">
          <cell r="C580">
            <v>3851</v>
          </cell>
          <cell r="D580">
            <v>3842</v>
          </cell>
          <cell r="E580">
            <v>3842</v>
          </cell>
          <cell r="F580">
            <v>0</v>
          </cell>
          <cell r="G580">
            <v>9</v>
          </cell>
          <cell r="AA580">
            <v>740</v>
          </cell>
          <cell r="AB580">
            <v>2615</v>
          </cell>
          <cell r="AC580">
            <v>496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9</v>
          </cell>
          <cell r="AJ580">
            <v>0</v>
          </cell>
          <cell r="AL580">
            <v>17483210</v>
          </cell>
        </row>
        <row r="600">
          <cell r="C600">
            <v>27</v>
          </cell>
          <cell r="D600">
            <v>27</v>
          </cell>
          <cell r="E600">
            <v>27</v>
          </cell>
          <cell r="F600">
            <v>0</v>
          </cell>
          <cell r="G600">
            <v>0</v>
          </cell>
          <cell r="AA600">
            <v>2</v>
          </cell>
          <cell r="AB600">
            <v>24</v>
          </cell>
          <cell r="AC600">
            <v>1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1</v>
          </cell>
          <cell r="AJ600">
            <v>0</v>
          </cell>
          <cell r="AL600">
            <v>107140</v>
          </cell>
        </row>
        <row r="649">
          <cell r="C649">
            <v>2183</v>
          </cell>
          <cell r="D649">
            <v>2181</v>
          </cell>
          <cell r="E649">
            <v>2181</v>
          </cell>
          <cell r="F649">
            <v>0</v>
          </cell>
          <cell r="G649">
            <v>2</v>
          </cell>
          <cell r="AA649">
            <v>213</v>
          </cell>
          <cell r="AB649">
            <v>1316</v>
          </cell>
          <cell r="AC649">
            <v>654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33</v>
          </cell>
          <cell r="AJ649">
            <v>0</v>
          </cell>
          <cell r="AL649">
            <v>74899860</v>
          </cell>
        </row>
        <row r="659">
          <cell r="C659">
            <v>149</v>
          </cell>
          <cell r="D659">
            <v>140</v>
          </cell>
          <cell r="E659">
            <v>140</v>
          </cell>
          <cell r="F659">
            <v>0</v>
          </cell>
          <cell r="G659">
            <v>9</v>
          </cell>
          <cell r="AA659">
            <v>1</v>
          </cell>
          <cell r="AB659">
            <v>2</v>
          </cell>
          <cell r="AC659">
            <v>146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359510</v>
          </cell>
        </row>
        <row r="670">
          <cell r="C670">
            <v>6756</v>
          </cell>
          <cell r="D670">
            <v>6667</v>
          </cell>
          <cell r="E670">
            <v>6571</v>
          </cell>
          <cell r="F670">
            <v>96</v>
          </cell>
          <cell r="G670">
            <v>89</v>
          </cell>
          <cell r="AA670">
            <v>3620</v>
          </cell>
          <cell r="AB670">
            <v>1573</v>
          </cell>
          <cell r="AC670">
            <v>1563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114</v>
          </cell>
          <cell r="D720">
            <v>114</v>
          </cell>
          <cell r="E720">
            <v>114</v>
          </cell>
          <cell r="F720">
            <v>0</v>
          </cell>
          <cell r="G720">
            <v>0</v>
          </cell>
          <cell r="AA720">
            <v>21</v>
          </cell>
          <cell r="AB720">
            <v>69</v>
          </cell>
          <cell r="AC720">
            <v>24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40</v>
          </cell>
          <cell r="AJ720">
            <v>0</v>
          </cell>
          <cell r="AL720">
            <v>287800</v>
          </cell>
        </row>
        <row r="763">
          <cell r="C763">
            <v>3410</v>
          </cell>
          <cell r="D763">
            <v>3400</v>
          </cell>
          <cell r="E763">
            <v>3400</v>
          </cell>
          <cell r="F763">
            <v>0</v>
          </cell>
          <cell r="G763">
            <v>10</v>
          </cell>
          <cell r="AA763">
            <v>217</v>
          </cell>
          <cell r="AB763">
            <v>2469</v>
          </cell>
          <cell r="AC763">
            <v>724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L763">
            <v>6850960</v>
          </cell>
        </row>
        <row r="823">
          <cell r="C823">
            <v>2677</v>
          </cell>
          <cell r="D823">
            <v>2537</v>
          </cell>
          <cell r="E823">
            <v>2537</v>
          </cell>
          <cell r="F823">
            <v>0</v>
          </cell>
          <cell r="G823">
            <v>140</v>
          </cell>
          <cell r="AA823">
            <v>444</v>
          </cell>
          <cell r="AB823">
            <v>602</v>
          </cell>
          <cell r="AC823">
            <v>1631</v>
          </cell>
          <cell r="AD823">
            <v>0</v>
          </cell>
          <cell r="AE823">
            <v>8</v>
          </cell>
          <cell r="AF823">
            <v>0</v>
          </cell>
          <cell r="AG823">
            <v>0</v>
          </cell>
          <cell r="AH823">
            <v>0</v>
          </cell>
          <cell r="AI823">
            <v>2</v>
          </cell>
          <cell r="AJ823">
            <v>0</v>
          </cell>
          <cell r="AL823">
            <v>27524730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1416</v>
          </cell>
          <cell r="D876">
            <v>1368</v>
          </cell>
          <cell r="E876">
            <v>1368</v>
          </cell>
          <cell r="F876">
            <v>0</v>
          </cell>
          <cell r="G876">
            <v>48</v>
          </cell>
          <cell r="AA876">
            <v>201</v>
          </cell>
          <cell r="AB876">
            <v>184</v>
          </cell>
          <cell r="AC876">
            <v>1031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106</v>
          </cell>
          <cell r="AJ876">
            <v>0</v>
          </cell>
          <cell r="AL876">
            <v>108261260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119</v>
          </cell>
          <cell r="D879">
            <v>117</v>
          </cell>
          <cell r="E879">
            <v>117</v>
          </cell>
          <cell r="F879"/>
          <cell r="G879">
            <v>2</v>
          </cell>
          <cell r="AA879">
            <v>25</v>
          </cell>
          <cell r="AB879">
            <v>42</v>
          </cell>
          <cell r="AC879">
            <v>52</v>
          </cell>
          <cell r="AD879"/>
          <cell r="AE879"/>
          <cell r="AF879"/>
          <cell r="AG879"/>
          <cell r="AH879"/>
          <cell r="AI879"/>
          <cell r="AJ879"/>
          <cell r="AL879">
            <v>2953080</v>
          </cell>
        </row>
        <row r="901">
          <cell r="C901">
            <v>1326</v>
          </cell>
          <cell r="D901">
            <v>1311</v>
          </cell>
          <cell r="E901">
            <v>1311</v>
          </cell>
          <cell r="F901">
            <v>0</v>
          </cell>
          <cell r="G901">
            <v>15</v>
          </cell>
          <cell r="AA901">
            <v>503</v>
          </cell>
          <cell r="AB901">
            <v>557</v>
          </cell>
          <cell r="AC901">
            <v>266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27943600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6</v>
          </cell>
          <cell r="AJ943">
            <v>0</v>
          </cell>
          <cell r="AL943">
            <v>0</v>
          </cell>
        </row>
        <row r="987">
          <cell r="C987">
            <v>26</v>
          </cell>
          <cell r="D987">
            <v>26</v>
          </cell>
          <cell r="E987">
            <v>26</v>
          </cell>
          <cell r="F987">
            <v>0</v>
          </cell>
          <cell r="G987">
            <v>0</v>
          </cell>
          <cell r="AA987">
            <v>4</v>
          </cell>
          <cell r="AB987">
            <v>19</v>
          </cell>
          <cell r="AC987">
            <v>3</v>
          </cell>
          <cell r="AD987">
            <v>0</v>
          </cell>
          <cell r="AE987">
            <v>1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39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5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11353</v>
          </cell>
          <cell r="D1174">
            <v>11353</v>
          </cell>
          <cell r="E1174">
            <v>11353</v>
          </cell>
          <cell r="F1174">
            <v>0</v>
          </cell>
          <cell r="G1174">
            <v>0</v>
          </cell>
          <cell r="AA1174">
            <v>8472</v>
          </cell>
          <cell r="AB1174">
            <v>2881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1005</v>
          </cell>
          <cell r="E1219">
            <v>990</v>
          </cell>
          <cell r="AL1219">
            <v>5876730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552</v>
          </cell>
          <cell r="AJ1235">
            <v>0</v>
          </cell>
          <cell r="AL1235">
            <v>0</v>
          </cell>
        </row>
        <row r="1237">
          <cell r="C1237">
            <v>399</v>
          </cell>
          <cell r="E1237">
            <v>399</v>
          </cell>
          <cell r="AL1237">
            <v>1464330</v>
          </cell>
        </row>
        <row r="1238">
          <cell r="C1238">
            <v>384</v>
          </cell>
          <cell r="E1238">
            <v>384</v>
          </cell>
          <cell r="AL1238">
            <v>1409280</v>
          </cell>
        </row>
        <row r="1239">
          <cell r="C1239">
            <v>3</v>
          </cell>
          <cell r="E1239">
            <v>3</v>
          </cell>
          <cell r="AL1239">
            <v>43740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3</v>
          </cell>
          <cell r="E1241">
            <v>3</v>
          </cell>
          <cell r="AL1241">
            <v>116250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109</v>
          </cell>
          <cell r="E1268">
            <v>109</v>
          </cell>
        </row>
        <row r="1325">
          <cell r="C1325">
            <v>40</v>
          </cell>
          <cell r="D1325">
            <v>40</v>
          </cell>
          <cell r="E1325">
            <v>40</v>
          </cell>
          <cell r="F1325">
            <v>0</v>
          </cell>
          <cell r="G1325">
            <v>0</v>
          </cell>
          <cell r="AA1325">
            <v>6</v>
          </cell>
          <cell r="AB1325">
            <v>34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1</v>
          </cell>
          <cell r="H1408">
            <v>1</v>
          </cell>
          <cell r="I1408">
            <v>0</v>
          </cell>
          <cell r="J1408">
            <v>1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1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0</v>
          </cell>
        </row>
        <row r="1457">
          <cell r="C1457">
            <v>402</v>
          </cell>
          <cell r="D1457">
            <v>402</v>
          </cell>
          <cell r="E1457">
            <v>399</v>
          </cell>
          <cell r="F1457">
            <v>3</v>
          </cell>
          <cell r="G1457">
            <v>0</v>
          </cell>
          <cell r="AA1457">
            <v>16</v>
          </cell>
          <cell r="AB1457">
            <v>386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66</v>
          </cell>
          <cell r="H1542">
            <v>64</v>
          </cell>
          <cell r="I1542">
            <v>32</v>
          </cell>
          <cell r="J1542">
            <v>32</v>
          </cell>
          <cell r="K1542">
            <v>0</v>
          </cell>
          <cell r="L1542">
            <v>2</v>
          </cell>
          <cell r="M1542">
            <v>0</v>
          </cell>
          <cell r="N1542">
            <v>0</v>
          </cell>
          <cell r="P1542">
            <v>0</v>
          </cell>
          <cell r="Q1542">
            <v>1</v>
          </cell>
          <cell r="S1542">
            <v>0</v>
          </cell>
          <cell r="T1542">
            <v>54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21843110</v>
          </cell>
        </row>
        <row r="1613">
          <cell r="C1613">
            <v>1077</v>
          </cell>
          <cell r="D1613">
            <v>1077</v>
          </cell>
          <cell r="E1613">
            <v>1077</v>
          </cell>
          <cell r="F1613">
            <v>0</v>
          </cell>
          <cell r="G1613">
            <v>0</v>
          </cell>
          <cell r="AA1613">
            <v>861</v>
          </cell>
          <cell r="AB1613">
            <v>212</v>
          </cell>
          <cell r="AC1613">
            <v>4</v>
          </cell>
          <cell r="AD1613">
            <v>0</v>
          </cell>
          <cell r="AE1613">
            <v>56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72</v>
          </cell>
          <cell r="H1723">
            <v>58</v>
          </cell>
          <cell r="I1723">
            <v>29</v>
          </cell>
          <cell r="J1723">
            <v>29</v>
          </cell>
          <cell r="K1723">
            <v>1</v>
          </cell>
          <cell r="L1723">
            <v>5</v>
          </cell>
          <cell r="M1723">
            <v>4</v>
          </cell>
          <cell r="N1723">
            <v>4</v>
          </cell>
          <cell r="P1723">
            <v>32</v>
          </cell>
          <cell r="Q1723">
            <v>12</v>
          </cell>
          <cell r="S1723">
            <v>0</v>
          </cell>
          <cell r="T1723">
            <v>2</v>
          </cell>
          <cell r="V1723">
            <v>0</v>
          </cell>
          <cell r="W1723">
            <v>0</v>
          </cell>
          <cell r="Y1723">
            <v>0</v>
          </cell>
          <cell r="Z1723">
            <v>1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3568790</v>
          </cell>
        </row>
        <row r="1725">
          <cell r="C1725">
            <v>1</v>
          </cell>
          <cell r="D1725">
            <v>1</v>
          </cell>
          <cell r="E1725">
            <v>1</v>
          </cell>
          <cell r="F1725">
            <v>0</v>
          </cell>
          <cell r="G1725">
            <v>0</v>
          </cell>
          <cell r="AA1725">
            <v>0</v>
          </cell>
          <cell r="AB1725">
            <v>1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8</v>
          </cell>
          <cell r="H1787">
            <v>6</v>
          </cell>
          <cell r="I1787">
            <v>6</v>
          </cell>
          <cell r="J1787">
            <v>0</v>
          </cell>
          <cell r="K1787">
            <v>0</v>
          </cell>
          <cell r="L1787">
            <v>2</v>
          </cell>
          <cell r="M1787">
            <v>0</v>
          </cell>
          <cell r="N1787">
            <v>0</v>
          </cell>
          <cell r="P1787">
            <v>0</v>
          </cell>
          <cell r="Q1787">
            <v>5</v>
          </cell>
          <cell r="S1787">
            <v>1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1297930</v>
          </cell>
        </row>
        <row r="1861">
          <cell r="C1861">
            <v>39</v>
          </cell>
          <cell r="H1861">
            <v>30</v>
          </cell>
          <cell r="I1861">
            <v>28</v>
          </cell>
          <cell r="J1861">
            <v>2</v>
          </cell>
          <cell r="K1861">
            <v>4</v>
          </cell>
          <cell r="L1861">
            <v>4</v>
          </cell>
          <cell r="M1861">
            <v>1</v>
          </cell>
          <cell r="N1861">
            <v>0</v>
          </cell>
          <cell r="P1861">
            <v>1</v>
          </cell>
          <cell r="Q1861">
            <v>4</v>
          </cell>
          <cell r="S1861">
            <v>0</v>
          </cell>
          <cell r="T1861">
            <v>0</v>
          </cell>
          <cell r="V1861">
            <v>0</v>
          </cell>
          <cell r="W1861">
            <v>0</v>
          </cell>
          <cell r="Y1861">
            <v>0</v>
          </cell>
          <cell r="Z1861">
            <v>5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2434390</v>
          </cell>
        </row>
        <row r="1878">
          <cell r="C1878">
            <v>5</v>
          </cell>
          <cell r="D1878">
            <v>5</v>
          </cell>
          <cell r="E1878">
            <v>5</v>
          </cell>
          <cell r="F1878">
            <v>0</v>
          </cell>
          <cell r="G1878">
            <v>0</v>
          </cell>
          <cell r="AA1878">
            <v>0</v>
          </cell>
          <cell r="AB1878">
            <v>5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50</v>
          </cell>
          <cell r="H1904">
            <v>43</v>
          </cell>
          <cell r="I1904">
            <v>40</v>
          </cell>
          <cell r="J1904">
            <v>3</v>
          </cell>
          <cell r="K1904">
            <v>4</v>
          </cell>
          <cell r="L1904">
            <v>1</v>
          </cell>
          <cell r="M1904">
            <v>2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2649155</v>
          </cell>
        </row>
        <row r="1978">
          <cell r="C1978">
            <v>999</v>
          </cell>
          <cell r="D1978">
            <v>981</v>
          </cell>
          <cell r="E1978">
            <v>978</v>
          </cell>
          <cell r="F1978">
            <v>3</v>
          </cell>
          <cell r="G1978">
            <v>18</v>
          </cell>
          <cell r="AA1978">
            <v>320</v>
          </cell>
          <cell r="AB1978">
            <v>415</v>
          </cell>
          <cell r="AC1978">
            <v>264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23</v>
          </cell>
          <cell r="S2052">
            <v>0</v>
          </cell>
          <cell r="T2052">
            <v>3</v>
          </cell>
          <cell r="V2052">
            <v>0</v>
          </cell>
          <cell r="W2052">
            <v>0</v>
          </cell>
          <cell r="Y2052">
            <v>0</v>
          </cell>
          <cell r="Z2052">
            <v>2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29</v>
          </cell>
          <cell r="H2063">
            <v>22</v>
          </cell>
          <cell r="I2063">
            <v>12</v>
          </cell>
          <cell r="J2063">
            <v>10</v>
          </cell>
          <cell r="K2063">
            <v>0</v>
          </cell>
          <cell r="L2063">
            <v>0</v>
          </cell>
          <cell r="M2063">
            <v>7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17697490</v>
          </cell>
        </row>
        <row r="2162">
          <cell r="P2162">
            <v>0</v>
          </cell>
          <cell r="Q2162">
            <v>1</v>
          </cell>
          <cell r="S2162">
            <v>0</v>
          </cell>
          <cell r="T2162">
            <v>1</v>
          </cell>
          <cell r="V2162">
            <v>0</v>
          </cell>
          <cell r="W2162">
            <v>0</v>
          </cell>
          <cell r="Y2162">
            <v>0</v>
          </cell>
          <cell r="Z2162">
            <v>5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8</v>
          </cell>
          <cell r="H2165">
            <v>7</v>
          </cell>
          <cell r="I2165">
            <v>7</v>
          </cell>
          <cell r="J2165">
            <v>0</v>
          </cell>
          <cell r="K2165">
            <v>0</v>
          </cell>
          <cell r="L2165">
            <v>1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3290710</v>
          </cell>
        </row>
        <row r="2207">
          <cell r="C2207">
            <v>22664</v>
          </cell>
          <cell r="D2207">
            <v>22664</v>
          </cell>
          <cell r="E2207">
            <v>22146</v>
          </cell>
          <cell r="F2207">
            <v>518</v>
          </cell>
          <cell r="G2207">
            <v>0</v>
          </cell>
          <cell r="AA2207">
            <v>22654</v>
          </cell>
          <cell r="AB2207">
            <v>10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304</v>
          </cell>
          <cell r="D2277">
            <v>303</v>
          </cell>
          <cell r="E2277">
            <v>303</v>
          </cell>
          <cell r="F2277">
            <v>0</v>
          </cell>
          <cell r="G2277">
            <v>1</v>
          </cell>
          <cell r="AA2277">
            <v>117</v>
          </cell>
          <cell r="AB2277">
            <v>167</v>
          </cell>
          <cell r="AC2277">
            <v>20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5</v>
          </cell>
          <cell r="Q2389">
            <v>64</v>
          </cell>
          <cell r="S2389">
            <v>8</v>
          </cell>
          <cell r="T2389">
            <v>50</v>
          </cell>
          <cell r="V2389">
            <v>0</v>
          </cell>
          <cell r="W2389">
            <v>0</v>
          </cell>
          <cell r="Y2389">
            <v>8</v>
          </cell>
          <cell r="Z2389">
            <v>87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222</v>
          </cell>
          <cell r="H2396">
            <v>190</v>
          </cell>
          <cell r="I2396">
            <v>148</v>
          </cell>
          <cell r="J2396">
            <v>42</v>
          </cell>
          <cell r="K2396">
            <v>2</v>
          </cell>
          <cell r="L2396">
            <v>28</v>
          </cell>
          <cell r="M2396">
            <v>2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58818710</v>
          </cell>
        </row>
        <row r="2436">
          <cell r="C2436">
            <v>13</v>
          </cell>
          <cell r="H2436">
            <v>13</v>
          </cell>
          <cell r="I2436">
            <v>6</v>
          </cell>
          <cell r="J2436">
            <v>7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P2436">
            <v>1</v>
          </cell>
          <cell r="Q2436">
            <v>6</v>
          </cell>
          <cell r="S2436">
            <v>0</v>
          </cell>
          <cell r="T2436">
            <v>3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1131750</v>
          </cell>
        </row>
        <row r="2464">
          <cell r="C2464">
            <v>356</v>
          </cell>
          <cell r="D2464">
            <v>350</v>
          </cell>
          <cell r="E2464">
            <v>303</v>
          </cell>
          <cell r="F2464">
            <v>47</v>
          </cell>
          <cell r="G2464">
            <v>6</v>
          </cell>
          <cell r="AA2464">
            <v>178</v>
          </cell>
          <cell r="AB2464">
            <v>18</v>
          </cell>
          <cell r="AC2464">
            <v>160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22</v>
          </cell>
          <cell r="D2467">
            <v>22</v>
          </cell>
          <cell r="E2467">
            <v>22</v>
          </cell>
          <cell r="F2467">
            <v>0</v>
          </cell>
          <cell r="G2467">
            <v>0</v>
          </cell>
          <cell r="AA2467">
            <v>22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1239480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63</v>
          </cell>
          <cell r="H2559">
            <v>50</v>
          </cell>
          <cell r="I2559">
            <v>38</v>
          </cell>
          <cell r="J2559">
            <v>12</v>
          </cell>
          <cell r="K2559">
            <v>1</v>
          </cell>
          <cell r="L2559">
            <v>8</v>
          </cell>
          <cell r="M2559">
            <v>4</v>
          </cell>
          <cell r="N2559">
            <v>0</v>
          </cell>
          <cell r="P2559">
            <v>8</v>
          </cell>
          <cell r="Q2559">
            <v>21</v>
          </cell>
          <cell r="S2559">
            <v>25</v>
          </cell>
          <cell r="T2559">
            <v>6</v>
          </cell>
          <cell r="V2559">
            <v>0</v>
          </cell>
          <cell r="W2559">
            <v>0</v>
          </cell>
          <cell r="Y2559">
            <v>0</v>
          </cell>
          <cell r="Z2559">
            <v>3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9377760</v>
          </cell>
        </row>
        <row r="2591">
          <cell r="C2591">
            <v>804</v>
          </cell>
          <cell r="D2591">
            <v>799</v>
          </cell>
          <cell r="E2591">
            <v>309</v>
          </cell>
          <cell r="F2591">
            <v>490</v>
          </cell>
          <cell r="G2591">
            <v>5</v>
          </cell>
          <cell r="AA2591">
            <v>646</v>
          </cell>
          <cell r="AB2591">
            <v>122</v>
          </cell>
          <cell r="AC2591">
            <v>36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25</v>
          </cell>
          <cell r="H2598">
            <v>24</v>
          </cell>
          <cell r="I2598">
            <v>20</v>
          </cell>
          <cell r="J2598">
            <v>4</v>
          </cell>
          <cell r="K2598">
            <v>0</v>
          </cell>
          <cell r="L2598">
            <v>0</v>
          </cell>
          <cell r="M2598">
            <v>1</v>
          </cell>
          <cell r="N2598">
            <v>0</v>
          </cell>
          <cell r="P2598">
            <v>0</v>
          </cell>
          <cell r="Q2598">
            <v>19</v>
          </cell>
          <cell r="S2598">
            <v>0</v>
          </cell>
          <cell r="T2598">
            <v>5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5366040</v>
          </cell>
        </row>
        <row r="2639">
          <cell r="C2639">
            <v>67</v>
          </cell>
          <cell r="H2639">
            <v>56</v>
          </cell>
          <cell r="I2639">
            <v>41</v>
          </cell>
          <cell r="J2639">
            <v>15</v>
          </cell>
          <cell r="K2639">
            <v>1</v>
          </cell>
          <cell r="L2639">
            <v>10</v>
          </cell>
          <cell r="M2639">
            <v>0</v>
          </cell>
          <cell r="N2639">
            <v>0</v>
          </cell>
          <cell r="P2639">
            <v>0</v>
          </cell>
          <cell r="Q2639">
            <v>37</v>
          </cell>
          <cell r="S2639">
            <v>1</v>
          </cell>
          <cell r="T2639">
            <v>23</v>
          </cell>
          <cell r="V2639">
            <v>0</v>
          </cell>
          <cell r="W2639">
            <v>0</v>
          </cell>
          <cell r="Y2639">
            <v>0</v>
          </cell>
          <cell r="Z2639">
            <v>5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8818430</v>
          </cell>
        </row>
        <row r="2641">
          <cell r="C2641">
            <v>14</v>
          </cell>
          <cell r="D2641">
            <v>14</v>
          </cell>
          <cell r="E2641">
            <v>14</v>
          </cell>
          <cell r="F2641"/>
          <cell r="G2641"/>
          <cell r="AA2641">
            <v>14</v>
          </cell>
          <cell r="AB2641"/>
          <cell r="AC2641"/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16</v>
          </cell>
          <cell r="D2642">
            <v>15</v>
          </cell>
          <cell r="E2642">
            <v>14</v>
          </cell>
          <cell r="F2642">
            <v>1</v>
          </cell>
          <cell r="G2642">
            <v>1</v>
          </cell>
          <cell r="AA2642">
            <v>16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7</v>
          </cell>
          <cell r="D2643">
            <v>7</v>
          </cell>
          <cell r="E2643">
            <v>7</v>
          </cell>
          <cell r="F2643"/>
          <cell r="G2643"/>
          <cell r="AA2643">
            <v>7</v>
          </cell>
          <cell r="AB2643"/>
          <cell r="AC2643"/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63</v>
          </cell>
          <cell r="H2645">
            <v>62</v>
          </cell>
          <cell r="I2645">
            <v>17</v>
          </cell>
          <cell r="J2645">
            <v>45</v>
          </cell>
          <cell r="K2645">
            <v>1</v>
          </cell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2970070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48</v>
          </cell>
          <cell r="E2652">
            <v>41</v>
          </cell>
          <cell r="AL2652">
            <v>7162700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37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26</v>
          </cell>
        </row>
        <row r="2673">
          <cell r="C2673">
            <v>406</v>
          </cell>
          <cell r="D2673">
            <v>405</v>
          </cell>
          <cell r="E2673">
            <v>405</v>
          </cell>
          <cell r="F2673">
            <v>0</v>
          </cell>
          <cell r="G2673">
            <v>1</v>
          </cell>
          <cell r="AA2673">
            <v>0</v>
          </cell>
          <cell r="AB2673">
            <v>364</v>
          </cell>
          <cell r="AC2673">
            <v>42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10</v>
          </cell>
          <cell r="Q2882">
            <v>44</v>
          </cell>
          <cell r="S2882">
            <v>0</v>
          </cell>
          <cell r="T2882">
            <v>25</v>
          </cell>
          <cell r="V2882">
            <v>0</v>
          </cell>
          <cell r="W2882">
            <v>0</v>
          </cell>
          <cell r="Y2882">
            <v>0</v>
          </cell>
          <cell r="Z2882">
            <v>8</v>
          </cell>
        </row>
        <row r="2885">
          <cell r="C2885">
            <v>2</v>
          </cell>
          <cell r="I2885">
            <v>2</v>
          </cell>
        </row>
        <row r="2886">
          <cell r="C2886">
            <v>3</v>
          </cell>
          <cell r="I2886">
            <v>3</v>
          </cell>
        </row>
        <row r="2887">
          <cell r="C2887">
            <v>3</v>
          </cell>
          <cell r="I2887">
            <v>3</v>
          </cell>
        </row>
        <row r="2889">
          <cell r="C2889">
            <v>97</v>
          </cell>
          <cell r="H2889">
            <v>87</v>
          </cell>
          <cell r="I2889">
            <v>72</v>
          </cell>
          <cell r="J2889">
            <v>15</v>
          </cell>
          <cell r="K2889">
            <v>2</v>
          </cell>
          <cell r="L2889">
            <v>4</v>
          </cell>
          <cell r="M2889">
            <v>4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23409900</v>
          </cell>
        </row>
        <row r="2894">
          <cell r="C2894">
            <v>18</v>
          </cell>
          <cell r="H2894">
            <v>17</v>
          </cell>
          <cell r="I2894">
            <v>17</v>
          </cell>
          <cell r="J2894">
            <v>0</v>
          </cell>
          <cell r="K2894">
            <v>0</v>
          </cell>
          <cell r="L2894">
            <v>1</v>
          </cell>
          <cell r="M2894">
            <v>0</v>
          </cell>
          <cell r="N2894">
            <v>0</v>
          </cell>
          <cell r="P2894">
            <v>9</v>
          </cell>
          <cell r="Q2894">
            <v>5</v>
          </cell>
          <cell r="S2894">
            <v>2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1387810</v>
          </cell>
        </row>
        <row r="2960">
          <cell r="C2960">
            <v>29</v>
          </cell>
          <cell r="E2960">
            <v>29</v>
          </cell>
        </row>
        <row r="2964">
          <cell r="C2964">
            <v>32</v>
          </cell>
          <cell r="E2964">
            <v>25</v>
          </cell>
          <cell r="AL2964">
            <v>947500</v>
          </cell>
        </row>
        <row r="2970">
          <cell r="C2970">
            <v>807</v>
          </cell>
          <cell r="E2970">
            <v>575</v>
          </cell>
        </row>
        <row r="2972">
          <cell r="C2972">
            <v>89</v>
          </cell>
          <cell r="E2972">
            <v>89</v>
          </cell>
          <cell r="AL2972">
            <v>2222330</v>
          </cell>
        </row>
        <row r="2973">
          <cell r="C2973">
            <v>280</v>
          </cell>
          <cell r="E2973">
            <v>280</v>
          </cell>
          <cell r="AL2973">
            <v>21994000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301</v>
          </cell>
          <cell r="E2975">
            <v>298</v>
          </cell>
          <cell r="AL2975">
            <v>1022140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902</v>
          </cell>
          <cell r="E2997">
            <v>902</v>
          </cell>
          <cell r="AL2997">
            <v>4083840</v>
          </cell>
        </row>
        <row r="3016">
          <cell r="C3016">
            <v>418</v>
          </cell>
          <cell r="E3016">
            <v>418</v>
          </cell>
          <cell r="AL3016">
            <v>4154520</v>
          </cell>
        </row>
        <row r="3034">
          <cell r="C3034">
            <v>296</v>
          </cell>
          <cell r="E3034">
            <v>296</v>
          </cell>
          <cell r="AL3034">
            <v>2731250</v>
          </cell>
        </row>
        <row r="3066">
          <cell r="C3066">
            <v>102</v>
          </cell>
          <cell r="E3066">
            <v>102</v>
          </cell>
          <cell r="AL3066">
            <v>7823030</v>
          </cell>
        </row>
        <row r="3094">
          <cell r="C3094">
            <v>89</v>
          </cell>
          <cell r="I3094">
            <v>46</v>
          </cell>
          <cell r="L3094">
            <v>39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1493070</v>
          </cell>
        </row>
        <row r="3105">
          <cell r="C3105">
            <v>89</v>
          </cell>
          <cell r="H3105">
            <v>47</v>
          </cell>
          <cell r="I3105">
            <v>46</v>
          </cell>
          <cell r="J3105">
            <v>1</v>
          </cell>
          <cell r="K3105">
            <v>2</v>
          </cell>
          <cell r="L3105">
            <v>39</v>
          </cell>
          <cell r="M3105">
            <v>1</v>
          </cell>
          <cell r="N3105">
            <v>0</v>
          </cell>
        </row>
        <row r="3155">
          <cell r="C3155">
            <v>0</v>
          </cell>
        </row>
        <row r="3158">
          <cell r="C3158">
            <v>226</v>
          </cell>
          <cell r="E3158">
            <v>226</v>
          </cell>
          <cell r="AL3158">
            <v>5912160</v>
          </cell>
        </row>
        <row r="3159">
          <cell r="C3159">
            <v>37</v>
          </cell>
          <cell r="E3159">
            <v>37</v>
          </cell>
          <cell r="AL3159">
            <v>12133780</v>
          </cell>
        </row>
        <row r="3170">
          <cell r="C3170">
            <v>6</v>
          </cell>
          <cell r="E3170">
            <v>6</v>
          </cell>
          <cell r="AL3170">
            <v>56040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2</v>
          </cell>
          <cell r="E3172">
            <v>2</v>
          </cell>
          <cell r="AL3172">
            <v>37460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>
        <row r="6">
          <cell r="C6">
            <v>181</v>
          </cell>
          <cell r="E6">
            <v>181</v>
          </cell>
          <cell r="AL6">
            <v>1741220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177</v>
          </cell>
          <cell r="E9">
            <v>177</v>
          </cell>
          <cell r="AL9">
            <v>1702740</v>
          </cell>
        </row>
        <row r="10">
          <cell r="C10">
            <v>159</v>
          </cell>
          <cell r="E10">
            <v>159</v>
          </cell>
          <cell r="AL10">
            <v>1529580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131</v>
          </cell>
          <cell r="E12">
            <v>131</v>
          </cell>
          <cell r="AL12">
            <v>1260220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165</v>
          </cell>
          <cell r="E14">
            <v>165</v>
          </cell>
          <cell r="AL14">
            <v>1587300</v>
          </cell>
        </row>
        <row r="15">
          <cell r="C15">
            <v>174</v>
          </cell>
          <cell r="E15">
            <v>174</v>
          </cell>
          <cell r="AL15">
            <v>1673880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327</v>
          </cell>
          <cell r="E17">
            <v>327</v>
          </cell>
          <cell r="AL17">
            <v>3145740</v>
          </cell>
        </row>
        <row r="18">
          <cell r="C18">
            <v>59</v>
          </cell>
          <cell r="E18">
            <v>59</v>
          </cell>
          <cell r="AL18">
            <v>567580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451</v>
          </cell>
          <cell r="E20">
            <v>451</v>
          </cell>
          <cell r="AL20">
            <v>4338620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49</v>
          </cell>
          <cell r="E24">
            <v>49</v>
          </cell>
          <cell r="AL24">
            <v>471380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1471</v>
          </cell>
          <cell r="E26">
            <v>1471</v>
          </cell>
          <cell r="AL26">
            <v>14151020</v>
          </cell>
        </row>
        <row r="27">
          <cell r="C27">
            <v>710</v>
          </cell>
          <cell r="E27">
            <v>710</v>
          </cell>
          <cell r="AL27">
            <v>6830200</v>
          </cell>
        </row>
        <row r="28">
          <cell r="C28">
            <v>391</v>
          </cell>
          <cell r="E28">
            <v>391</v>
          </cell>
          <cell r="AL28">
            <v>3761420</v>
          </cell>
        </row>
        <row r="29">
          <cell r="C29">
            <v>907</v>
          </cell>
          <cell r="E29">
            <v>907</v>
          </cell>
          <cell r="AL29">
            <v>8725340</v>
          </cell>
        </row>
        <row r="30">
          <cell r="C30">
            <v>154</v>
          </cell>
          <cell r="E30">
            <v>154</v>
          </cell>
          <cell r="AL30">
            <v>1481480</v>
          </cell>
        </row>
        <row r="31">
          <cell r="C31">
            <v>782</v>
          </cell>
          <cell r="E31">
            <v>782</v>
          </cell>
          <cell r="AL31">
            <v>7522840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17</v>
          </cell>
          <cell r="E33">
            <v>17</v>
          </cell>
          <cell r="AL33">
            <v>163540</v>
          </cell>
        </row>
        <row r="34">
          <cell r="C34">
            <v>110</v>
          </cell>
          <cell r="E34">
            <v>110</v>
          </cell>
          <cell r="AL34">
            <v>1058200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192</v>
          </cell>
          <cell r="E36">
            <v>192</v>
          </cell>
          <cell r="AL36">
            <v>1847040</v>
          </cell>
        </row>
        <row r="37">
          <cell r="C37">
            <v>0</v>
          </cell>
          <cell r="E37"/>
          <cell r="AL37">
            <v>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101</v>
          </cell>
          <cell r="E40">
            <v>101</v>
          </cell>
          <cell r="AL40">
            <v>971620</v>
          </cell>
        </row>
        <row r="41">
          <cell r="C41">
            <v>44</v>
          </cell>
          <cell r="E41">
            <v>44</v>
          </cell>
          <cell r="AL41">
            <v>423280</v>
          </cell>
        </row>
        <row r="42">
          <cell r="C42">
            <v>56</v>
          </cell>
          <cell r="E42">
            <v>56</v>
          </cell>
          <cell r="AL42">
            <v>538720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233</v>
          </cell>
          <cell r="E48">
            <v>233</v>
          </cell>
          <cell r="AL48">
            <v>2241460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84</v>
          </cell>
          <cell r="E50">
            <v>84</v>
          </cell>
          <cell r="AL50">
            <v>808080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92</v>
          </cell>
          <cell r="E55">
            <v>92</v>
          </cell>
          <cell r="AL55">
            <v>1642200</v>
          </cell>
        </row>
        <row r="56">
          <cell r="C56">
            <v>4387</v>
          </cell>
          <cell r="E56">
            <v>4251</v>
          </cell>
          <cell r="AL56">
            <v>40894620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159</v>
          </cell>
          <cell r="E62">
            <v>159</v>
          </cell>
          <cell r="AL62">
            <v>324360</v>
          </cell>
        </row>
        <row r="63">
          <cell r="C63">
            <v>1065</v>
          </cell>
          <cell r="E63">
            <v>1065</v>
          </cell>
          <cell r="AL63">
            <v>1597500</v>
          </cell>
        </row>
        <row r="64">
          <cell r="C64">
            <v>912</v>
          </cell>
          <cell r="E64">
            <v>909</v>
          </cell>
          <cell r="AL64">
            <v>1363500</v>
          </cell>
        </row>
        <row r="65">
          <cell r="C65">
            <v>604</v>
          </cell>
          <cell r="E65">
            <v>604</v>
          </cell>
          <cell r="AL65">
            <v>906000</v>
          </cell>
        </row>
        <row r="67">
          <cell r="C67">
            <v>415</v>
          </cell>
        </row>
        <row r="68">
          <cell r="C68">
            <v>718</v>
          </cell>
        </row>
        <row r="119">
          <cell r="C119">
            <v>139</v>
          </cell>
          <cell r="E119">
            <v>139</v>
          </cell>
          <cell r="AL119">
            <v>1112000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4</v>
          </cell>
          <cell r="E126">
            <v>4</v>
          </cell>
          <cell r="AL126">
            <v>32000</v>
          </cell>
        </row>
        <row r="128">
          <cell r="C128">
            <v>25</v>
          </cell>
          <cell r="E128">
            <v>25</v>
          </cell>
          <cell r="AL128">
            <v>123250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166</v>
          </cell>
          <cell r="E130">
            <v>166</v>
          </cell>
          <cell r="AL130">
            <v>137780</v>
          </cell>
        </row>
        <row r="131">
          <cell r="C131">
            <v>556</v>
          </cell>
          <cell r="E131">
            <v>556</v>
          </cell>
          <cell r="AL131">
            <v>1506760</v>
          </cell>
        </row>
        <row r="132">
          <cell r="C132">
            <v>290</v>
          </cell>
          <cell r="E132">
            <v>290</v>
          </cell>
          <cell r="AL132">
            <v>785900</v>
          </cell>
        </row>
        <row r="133">
          <cell r="C133">
            <v>72</v>
          </cell>
          <cell r="E133">
            <v>72</v>
          </cell>
          <cell r="AL133">
            <v>195120</v>
          </cell>
        </row>
        <row r="135">
          <cell r="C135">
            <v>615</v>
          </cell>
        </row>
        <row r="139">
          <cell r="C139">
            <v>41</v>
          </cell>
          <cell r="E139">
            <v>41</v>
          </cell>
          <cell r="AL139">
            <v>96350</v>
          </cell>
        </row>
        <row r="140">
          <cell r="C140">
            <v>350</v>
          </cell>
          <cell r="E140">
            <v>350</v>
          </cell>
          <cell r="AL140">
            <v>472500</v>
          </cell>
        </row>
        <row r="141">
          <cell r="C141">
            <v>90</v>
          </cell>
          <cell r="E141">
            <v>90</v>
          </cell>
          <cell r="AL141">
            <v>211500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12</v>
          </cell>
          <cell r="E143">
            <v>12</v>
          </cell>
          <cell r="AL143">
            <v>28200</v>
          </cell>
        </row>
        <row r="145">
          <cell r="C145">
            <v>851</v>
          </cell>
        </row>
        <row r="146">
          <cell r="C146">
            <v>0</v>
          </cell>
        </row>
        <row r="150">
          <cell r="C150">
            <v>1710</v>
          </cell>
          <cell r="E150">
            <v>1674</v>
          </cell>
          <cell r="AL150">
            <v>1506600</v>
          </cell>
        </row>
        <row r="154">
          <cell r="C154">
            <v>722</v>
          </cell>
          <cell r="E154">
            <v>722</v>
          </cell>
        </row>
        <row r="155">
          <cell r="C155">
            <v>34</v>
          </cell>
          <cell r="E155">
            <v>31</v>
          </cell>
        </row>
        <row r="156">
          <cell r="C156">
            <v>0</v>
          </cell>
          <cell r="E156"/>
        </row>
        <row r="199">
          <cell r="C199">
            <v>1028</v>
          </cell>
          <cell r="E199">
            <v>1026</v>
          </cell>
          <cell r="AL199">
            <v>44025660</v>
          </cell>
        </row>
        <row r="200">
          <cell r="C200">
            <v>2389</v>
          </cell>
          <cell r="E200">
            <v>2388</v>
          </cell>
          <cell r="AL200">
            <v>115364280</v>
          </cell>
        </row>
        <row r="201">
          <cell r="C201">
            <v>658</v>
          </cell>
          <cell r="E201">
            <v>655</v>
          </cell>
          <cell r="AL201">
            <v>58845200</v>
          </cell>
        </row>
        <row r="202">
          <cell r="C202">
            <v>134</v>
          </cell>
          <cell r="E202">
            <v>132</v>
          </cell>
          <cell r="AL202">
            <v>11858880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322</v>
          </cell>
          <cell r="E204">
            <v>321</v>
          </cell>
          <cell r="AL204">
            <v>59702790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496</v>
          </cell>
          <cell r="E207">
            <v>493</v>
          </cell>
          <cell r="AL207">
            <v>21184210</v>
          </cell>
        </row>
        <row r="208">
          <cell r="C208">
            <v>109</v>
          </cell>
          <cell r="E208">
            <v>109</v>
          </cell>
          <cell r="AL208">
            <v>945030</v>
          </cell>
        </row>
        <row r="209">
          <cell r="C209">
            <v>60</v>
          </cell>
          <cell r="E209">
            <v>60</v>
          </cell>
          <cell r="AL209">
            <v>4836600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273</v>
          </cell>
          <cell r="E213">
            <v>273</v>
          </cell>
          <cell r="AL213">
            <v>17496570</v>
          </cell>
        </row>
        <row r="214">
          <cell r="C214">
            <v>421</v>
          </cell>
          <cell r="E214">
            <v>421</v>
          </cell>
          <cell r="AL214">
            <v>44941750</v>
          </cell>
        </row>
        <row r="298">
          <cell r="C298">
            <v>50406</v>
          </cell>
          <cell r="D298">
            <v>49782</v>
          </cell>
          <cell r="E298">
            <v>49782</v>
          </cell>
          <cell r="F298">
            <v>0</v>
          </cell>
          <cell r="G298">
            <v>624</v>
          </cell>
          <cell r="AA298">
            <v>18106</v>
          </cell>
          <cell r="AB298">
            <v>12651</v>
          </cell>
          <cell r="AC298">
            <v>19649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5</v>
          </cell>
          <cell r="AJ298">
            <v>0</v>
          </cell>
          <cell r="AL298">
            <v>101080060</v>
          </cell>
        </row>
        <row r="379">
          <cell r="C379">
            <v>57921</v>
          </cell>
          <cell r="D379">
            <v>57584</v>
          </cell>
          <cell r="E379">
            <v>57584</v>
          </cell>
          <cell r="F379">
            <v>0</v>
          </cell>
          <cell r="G379">
            <v>337</v>
          </cell>
          <cell r="AA379">
            <v>14989</v>
          </cell>
          <cell r="AB379">
            <v>22636</v>
          </cell>
          <cell r="AC379">
            <v>20296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37</v>
          </cell>
          <cell r="AJ379">
            <v>0</v>
          </cell>
          <cell r="AL379">
            <v>104215210</v>
          </cell>
        </row>
        <row r="425">
          <cell r="C425">
            <v>3920</v>
          </cell>
          <cell r="D425">
            <v>3918</v>
          </cell>
          <cell r="E425">
            <v>3918</v>
          </cell>
          <cell r="F425">
            <v>0</v>
          </cell>
          <cell r="G425">
            <v>2</v>
          </cell>
          <cell r="AA425">
            <v>162</v>
          </cell>
          <cell r="AB425">
            <v>3660</v>
          </cell>
          <cell r="AC425">
            <v>98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31</v>
          </cell>
          <cell r="AJ425">
            <v>0</v>
          </cell>
          <cell r="AL425">
            <v>20793810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4</v>
          </cell>
          <cell r="AJ440">
            <v>0</v>
          </cell>
          <cell r="AL440">
            <v>0</v>
          </cell>
        </row>
        <row r="520">
          <cell r="C520">
            <v>4095</v>
          </cell>
          <cell r="D520">
            <v>4076</v>
          </cell>
          <cell r="E520">
            <v>4076</v>
          </cell>
          <cell r="F520">
            <v>0</v>
          </cell>
          <cell r="G520">
            <v>19</v>
          </cell>
          <cell r="AA520">
            <v>1289</v>
          </cell>
          <cell r="AB520">
            <v>1191</v>
          </cell>
          <cell r="AC520">
            <v>1615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329</v>
          </cell>
          <cell r="AJ520">
            <v>0</v>
          </cell>
          <cell r="AL520">
            <v>26303450</v>
          </cell>
        </row>
        <row r="580">
          <cell r="C580">
            <v>3949</v>
          </cell>
          <cell r="D580">
            <v>3935</v>
          </cell>
          <cell r="E580">
            <v>3935</v>
          </cell>
          <cell r="F580">
            <v>0</v>
          </cell>
          <cell r="G580">
            <v>14</v>
          </cell>
          <cell r="AA580">
            <v>728</v>
          </cell>
          <cell r="AB580">
            <v>2709</v>
          </cell>
          <cell r="AC580">
            <v>512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14</v>
          </cell>
          <cell r="AJ580">
            <v>0</v>
          </cell>
          <cell r="AL580">
            <v>16986470</v>
          </cell>
        </row>
        <row r="600">
          <cell r="C600">
            <v>38</v>
          </cell>
          <cell r="D600">
            <v>38</v>
          </cell>
          <cell r="E600">
            <v>38</v>
          </cell>
          <cell r="F600">
            <v>0</v>
          </cell>
          <cell r="G600">
            <v>0</v>
          </cell>
          <cell r="AA600">
            <v>0</v>
          </cell>
          <cell r="AB600">
            <v>37</v>
          </cell>
          <cell r="AC600">
            <v>1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141880</v>
          </cell>
        </row>
        <row r="649">
          <cell r="C649">
            <v>2862</v>
          </cell>
          <cell r="D649">
            <v>2847</v>
          </cell>
          <cell r="E649">
            <v>2847</v>
          </cell>
          <cell r="F649">
            <v>0</v>
          </cell>
          <cell r="G649">
            <v>15</v>
          </cell>
          <cell r="AA649">
            <v>204</v>
          </cell>
          <cell r="AB649">
            <v>1669</v>
          </cell>
          <cell r="AC649">
            <v>989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19</v>
          </cell>
          <cell r="AJ649">
            <v>0</v>
          </cell>
          <cell r="AL649">
            <v>109641040</v>
          </cell>
        </row>
        <row r="659">
          <cell r="C659">
            <v>301</v>
          </cell>
          <cell r="D659">
            <v>292</v>
          </cell>
          <cell r="E659">
            <v>292</v>
          </cell>
          <cell r="F659">
            <v>0</v>
          </cell>
          <cell r="G659">
            <v>9</v>
          </cell>
          <cell r="AA659">
            <v>1</v>
          </cell>
          <cell r="AB659">
            <v>1</v>
          </cell>
          <cell r="AC659">
            <v>299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700580</v>
          </cell>
        </row>
        <row r="670">
          <cell r="C670">
            <v>7618</v>
          </cell>
          <cell r="D670">
            <v>7539</v>
          </cell>
          <cell r="E670">
            <v>7439</v>
          </cell>
          <cell r="F670">
            <v>100</v>
          </cell>
          <cell r="G670">
            <v>79</v>
          </cell>
          <cell r="AA670">
            <v>4175</v>
          </cell>
          <cell r="AB670">
            <v>1761</v>
          </cell>
          <cell r="AC670">
            <v>1682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134</v>
          </cell>
          <cell r="D720">
            <v>134</v>
          </cell>
          <cell r="E720">
            <v>134</v>
          </cell>
          <cell r="F720">
            <v>0</v>
          </cell>
          <cell r="G720">
            <v>0</v>
          </cell>
          <cell r="AA720">
            <v>32</v>
          </cell>
          <cell r="AB720">
            <v>69</v>
          </cell>
          <cell r="AC720">
            <v>33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23</v>
          </cell>
          <cell r="AJ720">
            <v>0</v>
          </cell>
          <cell r="AL720">
            <v>267040</v>
          </cell>
        </row>
        <row r="763">
          <cell r="C763">
            <v>2914</v>
          </cell>
          <cell r="D763">
            <v>2905</v>
          </cell>
          <cell r="E763">
            <v>2905</v>
          </cell>
          <cell r="F763">
            <v>0</v>
          </cell>
          <cell r="G763">
            <v>9</v>
          </cell>
          <cell r="AA763">
            <v>158</v>
          </cell>
          <cell r="AB763">
            <v>2009</v>
          </cell>
          <cell r="AC763">
            <v>747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5868170</v>
          </cell>
        </row>
        <row r="823">
          <cell r="C823">
            <v>3291</v>
          </cell>
          <cell r="D823">
            <v>3159</v>
          </cell>
          <cell r="E823">
            <v>3159</v>
          </cell>
          <cell r="F823">
            <v>0</v>
          </cell>
          <cell r="G823">
            <v>132</v>
          </cell>
          <cell r="AA823">
            <v>633</v>
          </cell>
          <cell r="AB823">
            <v>568</v>
          </cell>
          <cell r="AC823">
            <v>2090</v>
          </cell>
          <cell r="AD823">
            <v>0</v>
          </cell>
          <cell r="AE823">
            <v>15</v>
          </cell>
          <cell r="AF823">
            <v>0</v>
          </cell>
          <cell r="AG823">
            <v>0</v>
          </cell>
          <cell r="AH823">
            <v>0</v>
          </cell>
          <cell r="AI823">
            <v>1</v>
          </cell>
          <cell r="AJ823">
            <v>0</v>
          </cell>
          <cell r="AL823">
            <v>36868500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801</v>
          </cell>
          <cell r="D876">
            <v>770</v>
          </cell>
          <cell r="E876">
            <v>770</v>
          </cell>
          <cell r="F876">
            <v>0</v>
          </cell>
          <cell r="G876">
            <v>31</v>
          </cell>
          <cell r="AA876">
            <v>107</v>
          </cell>
          <cell r="AB876">
            <v>119</v>
          </cell>
          <cell r="AC876">
            <v>575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51</v>
          </cell>
          <cell r="AJ876">
            <v>0</v>
          </cell>
          <cell r="AL876">
            <v>60434300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124</v>
          </cell>
          <cell r="D879">
            <v>121</v>
          </cell>
          <cell r="E879">
            <v>121</v>
          </cell>
          <cell r="F879"/>
          <cell r="G879">
            <v>3</v>
          </cell>
          <cell r="AA879">
            <v>43</v>
          </cell>
          <cell r="AB879">
            <v>34</v>
          </cell>
          <cell r="AC879">
            <v>47</v>
          </cell>
          <cell r="AD879"/>
          <cell r="AE879"/>
          <cell r="AF879"/>
          <cell r="AG879"/>
          <cell r="AH879"/>
          <cell r="AI879"/>
          <cell r="AJ879"/>
          <cell r="AL879">
            <v>3054040</v>
          </cell>
        </row>
        <row r="901">
          <cell r="C901">
            <v>1066</v>
          </cell>
          <cell r="D901">
            <v>1048</v>
          </cell>
          <cell r="E901">
            <v>1048</v>
          </cell>
          <cell r="F901">
            <v>0</v>
          </cell>
          <cell r="G901">
            <v>18</v>
          </cell>
          <cell r="AA901">
            <v>321</v>
          </cell>
          <cell r="AB901">
            <v>505</v>
          </cell>
          <cell r="AC901">
            <v>240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25761460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48</v>
          </cell>
          <cell r="AJ943">
            <v>0</v>
          </cell>
          <cell r="AL943">
            <v>0</v>
          </cell>
        </row>
        <row r="987">
          <cell r="C987">
            <v>14</v>
          </cell>
          <cell r="D987">
            <v>13</v>
          </cell>
          <cell r="E987">
            <v>13</v>
          </cell>
          <cell r="F987">
            <v>0</v>
          </cell>
          <cell r="G987">
            <v>1</v>
          </cell>
          <cell r="AA987">
            <v>4</v>
          </cell>
          <cell r="AB987">
            <v>9</v>
          </cell>
          <cell r="AC987">
            <v>1</v>
          </cell>
          <cell r="AD987">
            <v>0</v>
          </cell>
          <cell r="AE987">
            <v>1</v>
          </cell>
          <cell r="AF987">
            <v>0</v>
          </cell>
          <cell r="AG987">
            <v>0</v>
          </cell>
          <cell r="AH987">
            <v>0</v>
          </cell>
          <cell r="AI987">
            <v>63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31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7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10818</v>
          </cell>
          <cell r="D1174">
            <v>10818</v>
          </cell>
          <cell r="E1174">
            <v>10818</v>
          </cell>
          <cell r="F1174">
            <v>0</v>
          </cell>
          <cell r="G1174">
            <v>0</v>
          </cell>
          <cell r="AA1174">
            <v>8425</v>
          </cell>
          <cell r="AB1174">
            <v>2393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1003</v>
          </cell>
          <cell r="E1219">
            <v>993</v>
          </cell>
          <cell r="AL1219">
            <v>6743920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1055</v>
          </cell>
          <cell r="AJ1235">
            <v>0</v>
          </cell>
          <cell r="AL1235">
            <v>0</v>
          </cell>
        </row>
        <row r="1237">
          <cell r="C1237">
            <v>386</v>
          </cell>
          <cell r="E1237">
            <v>386</v>
          </cell>
          <cell r="AL1237">
            <v>1416620</v>
          </cell>
        </row>
        <row r="1238">
          <cell r="C1238">
            <v>383</v>
          </cell>
          <cell r="E1238">
            <v>383</v>
          </cell>
          <cell r="AL1238">
            <v>1405610</v>
          </cell>
        </row>
        <row r="1239">
          <cell r="C1239">
            <v>12</v>
          </cell>
          <cell r="E1239">
            <v>12</v>
          </cell>
          <cell r="AL1239">
            <v>174960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6</v>
          </cell>
          <cell r="E1241">
            <v>6</v>
          </cell>
          <cell r="AL1241">
            <v>232500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80</v>
          </cell>
          <cell r="E1268">
            <v>80</v>
          </cell>
        </row>
        <row r="1325">
          <cell r="C1325">
            <v>32</v>
          </cell>
          <cell r="D1325">
            <v>32</v>
          </cell>
          <cell r="E1325">
            <v>32</v>
          </cell>
          <cell r="F1325">
            <v>0</v>
          </cell>
          <cell r="G1325">
            <v>0</v>
          </cell>
          <cell r="AA1325">
            <v>8</v>
          </cell>
          <cell r="AB1325">
            <v>24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0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0</v>
          </cell>
        </row>
        <row r="1457">
          <cell r="C1457">
            <v>399</v>
          </cell>
          <cell r="D1457">
            <v>393</v>
          </cell>
          <cell r="E1457">
            <v>392</v>
          </cell>
          <cell r="F1457">
            <v>1</v>
          </cell>
          <cell r="G1457">
            <v>6</v>
          </cell>
          <cell r="AA1457">
            <v>29</v>
          </cell>
          <cell r="AB1457">
            <v>370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152</v>
          </cell>
          <cell r="AJ1457">
            <v>0</v>
          </cell>
        </row>
        <row r="1542">
          <cell r="C1542">
            <v>93</v>
          </cell>
          <cell r="H1542">
            <v>73</v>
          </cell>
          <cell r="I1542">
            <v>57</v>
          </cell>
          <cell r="J1542">
            <v>16</v>
          </cell>
          <cell r="K1542">
            <v>0</v>
          </cell>
          <cell r="L1542">
            <v>20</v>
          </cell>
          <cell r="M1542">
            <v>0</v>
          </cell>
          <cell r="N1542">
            <v>0</v>
          </cell>
          <cell r="P1542">
            <v>0</v>
          </cell>
          <cell r="Q1542">
            <v>0</v>
          </cell>
          <cell r="S1542">
            <v>0</v>
          </cell>
          <cell r="T1542">
            <v>69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20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29867990</v>
          </cell>
        </row>
        <row r="1613">
          <cell r="C1613">
            <v>1035</v>
          </cell>
          <cell r="D1613">
            <v>1034</v>
          </cell>
          <cell r="E1613">
            <v>1034</v>
          </cell>
          <cell r="F1613">
            <v>0</v>
          </cell>
          <cell r="G1613">
            <v>1</v>
          </cell>
          <cell r="AA1613">
            <v>816</v>
          </cell>
          <cell r="AB1613">
            <v>218</v>
          </cell>
          <cell r="AC1613">
            <v>1</v>
          </cell>
          <cell r="AD1613">
            <v>0</v>
          </cell>
          <cell r="AE1613">
            <v>59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61</v>
          </cell>
          <cell r="H1723">
            <v>50</v>
          </cell>
          <cell r="I1723">
            <v>28</v>
          </cell>
          <cell r="J1723">
            <v>22</v>
          </cell>
          <cell r="K1723">
            <v>4</v>
          </cell>
          <cell r="L1723">
            <v>3</v>
          </cell>
          <cell r="M1723">
            <v>4</v>
          </cell>
          <cell r="N1723">
            <v>0</v>
          </cell>
          <cell r="P1723">
            <v>23</v>
          </cell>
          <cell r="Q1723">
            <v>5</v>
          </cell>
          <cell r="S1723">
            <v>0</v>
          </cell>
          <cell r="T1723">
            <v>1</v>
          </cell>
          <cell r="V1723">
            <v>0</v>
          </cell>
          <cell r="W1723">
            <v>0</v>
          </cell>
          <cell r="Y1723">
            <v>0</v>
          </cell>
          <cell r="Z1723">
            <v>2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2261290</v>
          </cell>
        </row>
        <row r="1725">
          <cell r="C1725">
            <v>7</v>
          </cell>
          <cell r="D1725">
            <v>7</v>
          </cell>
          <cell r="E1725">
            <v>7</v>
          </cell>
          <cell r="F1725">
            <v>0</v>
          </cell>
          <cell r="G1725">
            <v>0</v>
          </cell>
          <cell r="AA1725">
            <v>0</v>
          </cell>
          <cell r="AB1725">
            <v>7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10</v>
          </cell>
          <cell r="H1787">
            <v>5</v>
          </cell>
          <cell r="I1787">
            <v>5</v>
          </cell>
          <cell r="J1787">
            <v>0</v>
          </cell>
          <cell r="K1787">
            <v>0</v>
          </cell>
          <cell r="L1787">
            <v>5</v>
          </cell>
          <cell r="M1787">
            <v>0</v>
          </cell>
          <cell r="N1787">
            <v>0</v>
          </cell>
          <cell r="P1787">
            <v>1</v>
          </cell>
          <cell r="Q1787">
            <v>5</v>
          </cell>
          <cell r="S1787">
            <v>1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1121560</v>
          </cell>
        </row>
        <row r="1861">
          <cell r="C1861">
            <v>60</v>
          </cell>
          <cell r="H1861">
            <v>45</v>
          </cell>
          <cell r="I1861">
            <v>44</v>
          </cell>
          <cell r="J1861">
            <v>1</v>
          </cell>
          <cell r="K1861">
            <v>0</v>
          </cell>
          <cell r="L1861">
            <v>14</v>
          </cell>
          <cell r="M1861">
            <v>1</v>
          </cell>
          <cell r="N1861">
            <v>0</v>
          </cell>
          <cell r="P1861">
            <v>0</v>
          </cell>
          <cell r="Q1861">
            <v>8</v>
          </cell>
          <cell r="S1861">
            <v>0</v>
          </cell>
          <cell r="T1861">
            <v>2</v>
          </cell>
          <cell r="V1861">
            <v>0</v>
          </cell>
          <cell r="W1861">
            <v>0</v>
          </cell>
          <cell r="Y1861">
            <v>0</v>
          </cell>
          <cell r="Z1861">
            <v>3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4193355</v>
          </cell>
        </row>
        <row r="1878">
          <cell r="C1878">
            <v>1</v>
          </cell>
          <cell r="D1878">
            <v>1</v>
          </cell>
          <cell r="E1878">
            <v>1</v>
          </cell>
          <cell r="F1878">
            <v>0</v>
          </cell>
          <cell r="G1878">
            <v>0</v>
          </cell>
          <cell r="AA1878">
            <v>0</v>
          </cell>
          <cell r="AB1878">
            <v>1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78</v>
          </cell>
          <cell r="H1904">
            <v>68</v>
          </cell>
          <cell r="I1904">
            <v>64</v>
          </cell>
          <cell r="J1904">
            <v>4</v>
          </cell>
          <cell r="K1904">
            <v>0</v>
          </cell>
          <cell r="L1904">
            <v>6</v>
          </cell>
          <cell r="M1904">
            <v>3</v>
          </cell>
          <cell r="N1904">
            <v>1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5006905</v>
          </cell>
        </row>
        <row r="1978">
          <cell r="C1978">
            <v>1012</v>
          </cell>
          <cell r="D1978">
            <v>994</v>
          </cell>
          <cell r="E1978">
            <v>991</v>
          </cell>
          <cell r="F1978">
            <v>3</v>
          </cell>
          <cell r="G1978">
            <v>18</v>
          </cell>
          <cell r="AA1978">
            <v>287</v>
          </cell>
          <cell r="AB1978">
            <v>476</v>
          </cell>
          <cell r="AC1978">
            <v>249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11</v>
          </cell>
          <cell r="S2052">
            <v>0</v>
          </cell>
          <cell r="T2052">
            <v>2</v>
          </cell>
          <cell r="V2052">
            <v>0</v>
          </cell>
          <cell r="W2052">
            <v>0</v>
          </cell>
          <cell r="Y2052">
            <v>0</v>
          </cell>
          <cell r="Z2052">
            <v>3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16</v>
          </cell>
          <cell r="H2063">
            <v>16</v>
          </cell>
          <cell r="I2063">
            <v>9</v>
          </cell>
          <cell r="J2063">
            <v>7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14863740</v>
          </cell>
        </row>
        <row r="2162">
          <cell r="P2162">
            <v>0</v>
          </cell>
          <cell r="Q2162">
            <v>0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1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3</v>
          </cell>
          <cell r="H2165">
            <v>1</v>
          </cell>
          <cell r="I2165">
            <v>1</v>
          </cell>
          <cell r="J2165">
            <v>0</v>
          </cell>
          <cell r="K2165">
            <v>0</v>
          </cell>
          <cell r="L2165">
            <v>2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256630</v>
          </cell>
        </row>
        <row r="2207">
          <cell r="C2207">
            <v>26987</v>
          </cell>
          <cell r="D2207">
            <v>26914</v>
          </cell>
          <cell r="E2207">
            <v>26501</v>
          </cell>
          <cell r="F2207">
            <v>413</v>
          </cell>
          <cell r="G2207">
            <v>73</v>
          </cell>
          <cell r="AA2207">
            <v>26029</v>
          </cell>
          <cell r="AB2207">
            <v>19</v>
          </cell>
          <cell r="AC2207">
            <v>939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313</v>
          </cell>
          <cell r="D2277">
            <v>313</v>
          </cell>
          <cell r="E2277">
            <v>313</v>
          </cell>
          <cell r="F2277">
            <v>0</v>
          </cell>
          <cell r="G2277">
            <v>0</v>
          </cell>
          <cell r="AA2277">
            <v>124</v>
          </cell>
          <cell r="AB2277">
            <v>167</v>
          </cell>
          <cell r="AC2277">
            <v>22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8</v>
          </cell>
          <cell r="Q2389">
            <v>65</v>
          </cell>
          <cell r="S2389">
            <v>7</v>
          </cell>
          <cell r="T2389">
            <v>40</v>
          </cell>
          <cell r="V2389">
            <v>0</v>
          </cell>
          <cell r="W2389">
            <v>1</v>
          </cell>
          <cell r="Y2389">
            <v>5</v>
          </cell>
          <cell r="Z2389">
            <v>96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222</v>
          </cell>
          <cell r="H2396">
            <v>175</v>
          </cell>
          <cell r="I2396">
            <v>155</v>
          </cell>
          <cell r="J2396">
            <v>20</v>
          </cell>
          <cell r="K2396">
            <v>4</v>
          </cell>
          <cell r="L2396">
            <v>38</v>
          </cell>
          <cell r="M2396">
            <v>5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59423160</v>
          </cell>
        </row>
        <row r="2436">
          <cell r="C2436">
            <v>13</v>
          </cell>
          <cell r="H2436">
            <v>9</v>
          </cell>
          <cell r="I2436">
            <v>3</v>
          </cell>
          <cell r="J2436">
            <v>6</v>
          </cell>
          <cell r="K2436">
            <v>0</v>
          </cell>
          <cell r="L2436">
            <v>2</v>
          </cell>
          <cell r="M2436">
            <v>2</v>
          </cell>
          <cell r="N2436">
            <v>0</v>
          </cell>
          <cell r="P2436">
            <v>1</v>
          </cell>
          <cell r="Q2436">
            <v>9</v>
          </cell>
          <cell r="S2436">
            <v>0</v>
          </cell>
          <cell r="T2436">
            <v>3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1002470</v>
          </cell>
        </row>
        <row r="2464">
          <cell r="C2464">
            <v>352</v>
          </cell>
          <cell r="D2464">
            <v>348</v>
          </cell>
          <cell r="E2464">
            <v>294</v>
          </cell>
          <cell r="F2464">
            <v>54</v>
          </cell>
          <cell r="G2464">
            <v>4</v>
          </cell>
          <cell r="AA2464">
            <v>228</v>
          </cell>
          <cell r="AB2464">
            <v>3</v>
          </cell>
          <cell r="AC2464">
            <v>121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35</v>
          </cell>
          <cell r="D2467">
            <v>35</v>
          </cell>
          <cell r="E2467">
            <v>35</v>
          </cell>
          <cell r="F2467">
            <v>0</v>
          </cell>
          <cell r="G2467">
            <v>0</v>
          </cell>
          <cell r="AA2467">
            <v>35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1971900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66</v>
          </cell>
          <cell r="H2559">
            <v>55</v>
          </cell>
          <cell r="I2559">
            <v>30</v>
          </cell>
          <cell r="J2559">
            <v>25</v>
          </cell>
          <cell r="K2559">
            <v>0</v>
          </cell>
          <cell r="L2559">
            <v>9</v>
          </cell>
          <cell r="M2559">
            <v>2</v>
          </cell>
          <cell r="N2559">
            <v>0</v>
          </cell>
          <cell r="P2559">
            <v>16</v>
          </cell>
          <cell r="Q2559">
            <v>17</v>
          </cell>
          <cell r="S2559">
            <v>25</v>
          </cell>
          <cell r="T2559">
            <v>1</v>
          </cell>
          <cell r="V2559">
            <v>0</v>
          </cell>
          <cell r="W2559">
            <v>0</v>
          </cell>
          <cell r="Y2559">
            <v>0</v>
          </cell>
          <cell r="Z2559">
            <v>7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8692420</v>
          </cell>
        </row>
        <row r="2591">
          <cell r="C2591">
            <v>1456</v>
          </cell>
          <cell r="D2591">
            <v>1456</v>
          </cell>
          <cell r="E2591">
            <v>978</v>
          </cell>
          <cell r="F2591">
            <v>478</v>
          </cell>
          <cell r="G2591">
            <v>0</v>
          </cell>
          <cell r="AA2591">
            <v>1212</v>
          </cell>
          <cell r="AB2591">
            <v>196</v>
          </cell>
          <cell r="AC2591">
            <v>48</v>
          </cell>
          <cell r="AD2591">
            <v>0</v>
          </cell>
          <cell r="AE2591">
            <v>20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22</v>
          </cell>
          <cell r="H2598">
            <v>21</v>
          </cell>
          <cell r="I2598">
            <v>21</v>
          </cell>
          <cell r="J2598">
            <v>0</v>
          </cell>
          <cell r="K2598">
            <v>0</v>
          </cell>
          <cell r="L2598">
            <v>1</v>
          </cell>
          <cell r="M2598">
            <v>0</v>
          </cell>
          <cell r="N2598">
            <v>0</v>
          </cell>
          <cell r="P2598">
            <v>0</v>
          </cell>
          <cell r="Q2598">
            <v>12</v>
          </cell>
          <cell r="S2598">
            <v>0</v>
          </cell>
          <cell r="T2598">
            <v>6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2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5338115</v>
          </cell>
        </row>
        <row r="2639">
          <cell r="C2639">
            <v>51</v>
          </cell>
          <cell r="H2639">
            <v>44</v>
          </cell>
          <cell r="I2639">
            <v>35</v>
          </cell>
          <cell r="J2639">
            <v>9</v>
          </cell>
          <cell r="K2639">
            <v>0</v>
          </cell>
          <cell r="L2639">
            <v>4</v>
          </cell>
          <cell r="M2639">
            <v>3</v>
          </cell>
          <cell r="N2639">
            <v>0</v>
          </cell>
          <cell r="P2639">
            <v>0</v>
          </cell>
          <cell r="Q2639">
            <v>35</v>
          </cell>
          <cell r="S2639">
            <v>0</v>
          </cell>
          <cell r="T2639">
            <v>8</v>
          </cell>
          <cell r="V2639">
            <v>0</v>
          </cell>
          <cell r="W2639">
            <v>0</v>
          </cell>
          <cell r="Y2639">
            <v>0</v>
          </cell>
          <cell r="Z2639">
            <v>8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8526710</v>
          </cell>
        </row>
        <row r="2641">
          <cell r="C2641">
            <v>10</v>
          </cell>
          <cell r="D2641">
            <v>10</v>
          </cell>
          <cell r="E2641">
            <v>10</v>
          </cell>
          <cell r="F2641">
            <v>0</v>
          </cell>
          <cell r="G2641">
            <v>0</v>
          </cell>
          <cell r="AA2641">
            <v>10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11</v>
          </cell>
          <cell r="D2642">
            <v>11</v>
          </cell>
          <cell r="E2642">
            <v>11</v>
          </cell>
          <cell r="F2642"/>
          <cell r="G2642"/>
          <cell r="AA2642">
            <v>11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1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74</v>
          </cell>
          <cell r="H2645">
            <v>74</v>
          </cell>
          <cell r="I2645">
            <v>28</v>
          </cell>
          <cell r="J2645">
            <v>46</v>
          </cell>
          <cell r="K2645"/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4891880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62</v>
          </cell>
          <cell r="E2652">
            <v>52</v>
          </cell>
          <cell r="AL2652">
            <v>9084400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50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24</v>
          </cell>
        </row>
        <row r="2673">
          <cell r="C2673">
            <v>335</v>
          </cell>
          <cell r="D2673">
            <v>335</v>
          </cell>
          <cell r="E2673">
            <v>335</v>
          </cell>
          <cell r="F2673">
            <v>0</v>
          </cell>
          <cell r="G2673">
            <v>0</v>
          </cell>
          <cell r="AA2673">
            <v>0</v>
          </cell>
          <cell r="AB2673">
            <v>274</v>
          </cell>
          <cell r="AC2673">
            <v>61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15</v>
          </cell>
          <cell r="Q2882">
            <v>51</v>
          </cell>
          <cell r="S2882">
            <v>0</v>
          </cell>
          <cell r="T2882">
            <v>14</v>
          </cell>
          <cell r="V2882">
            <v>0</v>
          </cell>
          <cell r="W2882">
            <v>0</v>
          </cell>
          <cell r="Y2882">
            <v>2</v>
          </cell>
          <cell r="Z2882">
            <v>12</v>
          </cell>
        </row>
        <row r="2885">
          <cell r="C2885">
            <v>1</v>
          </cell>
          <cell r="I2885">
            <v>1</v>
          </cell>
        </row>
        <row r="2886">
          <cell r="C2886">
            <v>7</v>
          </cell>
          <cell r="I2886">
            <v>7</v>
          </cell>
        </row>
        <row r="2887">
          <cell r="C2887">
            <v>0</v>
          </cell>
          <cell r="I2887"/>
        </row>
        <row r="2889">
          <cell r="C2889">
            <v>102</v>
          </cell>
          <cell r="H2889">
            <v>87</v>
          </cell>
          <cell r="I2889">
            <v>77</v>
          </cell>
          <cell r="J2889">
            <v>10</v>
          </cell>
          <cell r="K2889">
            <v>4</v>
          </cell>
          <cell r="L2889">
            <v>10</v>
          </cell>
          <cell r="M2889">
            <v>1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27345530</v>
          </cell>
        </row>
        <row r="2894">
          <cell r="C2894">
            <v>4</v>
          </cell>
          <cell r="H2894">
            <v>2</v>
          </cell>
          <cell r="I2894">
            <v>2</v>
          </cell>
          <cell r="J2894">
            <v>0</v>
          </cell>
          <cell r="K2894">
            <v>0</v>
          </cell>
          <cell r="L2894">
            <v>2</v>
          </cell>
          <cell r="M2894">
            <v>0</v>
          </cell>
          <cell r="N2894">
            <v>0</v>
          </cell>
          <cell r="P2894">
            <v>0</v>
          </cell>
          <cell r="Q2894">
            <v>3</v>
          </cell>
          <cell r="S2894">
            <v>0</v>
          </cell>
          <cell r="T2894">
            <v>1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291760</v>
          </cell>
        </row>
        <row r="2960">
          <cell r="C2960">
            <v>17</v>
          </cell>
          <cell r="E2960">
            <v>17</v>
          </cell>
        </row>
        <row r="2964">
          <cell r="C2964">
            <v>41</v>
          </cell>
          <cell r="E2964">
            <v>41</v>
          </cell>
          <cell r="AL2964">
            <v>1553900</v>
          </cell>
        </row>
        <row r="2970">
          <cell r="C2970">
            <v>798</v>
          </cell>
          <cell r="E2970">
            <v>615</v>
          </cell>
        </row>
        <row r="2972">
          <cell r="C2972">
            <v>100</v>
          </cell>
          <cell r="E2972">
            <v>100</v>
          </cell>
          <cell r="AL2972">
            <v>2497000</v>
          </cell>
        </row>
        <row r="2973">
          <cell r="C2973">
            <v>226</v>
          </cell>
          <cell r="E2973">
            <v>226</v>
          </cell>
          <cell r="AL2973">
            <v>17752300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564</v>
          </cell>
          <cell r="E2975">
            <v>541</v>
          </cell>
          <cell r="AL2975">
            <v>1855630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1208</v>
          </cell>
          <cell r="E2997">
            <v>1208</v>
          </cell>
          <cell r="AL2997">
            <v>5511570</v>
          </cell>
        </row>
        <row r="3016">
          <cell r="C3016">
            <v>702</v>
          </cell>
          <cell r="E3016">
            <v>702</v>
          </cell>
          <cell r="AL3016">
            <v>5474320</v>
          </cell>
        </row>
        <row r="3034">
          <cell r="C3034">
            <v>365</v>
          </cell>
          <cell r="E3034">
            <v>365</v>
          </cell>
          <cell r="AL3034">
            <v>3409120</v>
          </cell>
        </row>
        <row r="3066">
          <cell r="C3066">
            <v>160</v>
          </cell>
          <cell r="E3066">
            <v>160</v>
          </cell>
          <cell r="AL3066">
            <v>12112040</v>
          </cell>
        </row>
        <row r="3094">
          <cell r="C3094">
            <v>137</v>
          </cell>
          <cell r="I3094">
            <v>54</v>
          </cell>
          <cell r="L3094">
            <v>82</v>
          </cell>
          <cell r="P3094">
            <v>0</v>
          </cell>
          <cell r="Q3094">
            <v>1</v>
          </cell>
          <cell r="S3094">
            <v>0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1998490</v>
          </cell>
        </row>
        <row r="3105">
          <cell r="C3105">
            <v>138</v>
          </cell>
          <cell r="H3105">
            <v>56</v>
          </cell>
          <cell r="I3105">
            <v>55</v>
          </cell>
          <cell r="J3105">
            <v>1</v>
          </cell>
          <cell r="K3105">
            <v>0</v>
          </cell>
          <cell r="L3105">
            <v>82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390</v>
          </cell>
          <cell r="E3158">
            <v>390</v>
          </cell>
          <cell r="AL3158">
            <v>10202400</v>
          </cell>
        </row>
        <row r="3159">
          <cell r="C3159">
            <v>22</v>
          </cell>
          <cell r="E3159">
            <v>22</v>
          </cell>
          <cell r="AL3159">
            <v>7214680</v>
          </cell>
        </row>
        <row r="3170">
          <cell r="C3170">
            <v>7</v>
          </cell>
          <cell r="E3170">
            <v>7</v>
          </cell>
          <cell r="AL3170">
            <v>65380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1</v>
          </cell>
          <cell r="E3172">
            <v>1</v>
          </cell>
          <cell r="AL3172">
            <v>18730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>
        <row r="6">
          <cell r="C6">
            <v>142</v>
          </cell>
          <cell r="E6">
            <v>142</v>
          </cell>
          <cell r="AL6">
            <v>1366040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199</v>
          </cell>
          <cell r="E9">
            <v>199</v>
          </cell>
          <cell r="AL9">
            <v>1914380</v>
          </cell>
        </row>
        <row r="10">
          <cell r="C10">
            <v>255</v>
          </cell>
          <cell r="E10">
            <v>255</v>
          </cell>
          <cell r="AL10">
            <v>2453100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49</v>
          </cell>
          <cell r="E12">
            <v>49</v>
          </cell>
          <cell r="AL12">
            <v>471380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182</v>
          </cell>
          <cell r="E14">
            <v>182</v>
          </cell>
          <cell r="AL14">
            <v>1750840</v>
          </cell>
        </row>
        <row r="15">
          <cell r="C15">
            <v>192</v>
          </cell>
          <cell r="E15">
            <v>192</v>
          </cell>
          <cell r="AL15">
            <v>1847040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435</v>
          </cell>
          <cell r="E17">
            <v>435</v>
          </cell>
          <cell r="AL17">
            <v>4184700</v>
          </cell>
        </row>
        <row r="18">
          <cell r="C18">
            <v>48</v>
          </cell>
          <cell r="E18">
            <v>48</v>
          </cell>
          <cell r="AL18">
            <v>461760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530</v>
          </cell>
          <cell r="E20">
            <v>530</v>
          </cell>
          <cell r="AL20">
            <v>5098600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39</v>
          </cell>
          <cell r="E24">
            <v>39</v>
          </cell>
          <cell r="AL24">
            <v>375180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1793</v>
          </cell>
          <cell r="E26">
            <v>1793</v>
          </cell>
          <cell r="AL26">
            <v>17248660</v>
          </cell>
        </row>
        <row r="27">
          <cell r="C27">
            <v>805</v>
          </cell>
          <cell r="E27">
            <v>805</v>
          </cell>
          <cell r="AL27">
            <v>7744100</v>
          </cell>
        </row>
        <row r="28">
          <cell r="C28">
            <v>472</v>
          </cell>
          <cell r="E28">
            <v>472</v>
          </cell>
          <cell r="AL28">
            <v>4540640</v>
          </cell>
        </row>
        <row r="29">
          <cell r="C29">
            <v>925</v>
          </cell>
          <cell r="E29">
            <v>925</v>
          </cell>
          <cell r="AL29">
            <v>8898500</v>
          </cell>
        </row>
        <row r="30">
          <cell r="C30">
            <v>193</v>
          </cell>
          <cell r="E30">
            <v>193</v>
          </cell>
          <cell r="AL30">
            <v>1856660</v>
          </cell>
        </row>
        <row r="31">
          <cell r="C31">
            <v>932</v>
          </cell>
          <cell r="E31">
            <v>932</v>
          </cell>
          <cell r="AL31">
            <v>8965840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26</v>
          </cell>
          <cell r="E34">
            <v>26</v>
          </cell>
          <cell r="AL34">
            <v>250120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155</v>
          </cell>
          <cell r="E36">
            <v>155</v>
          </cell>
          <cell r="AL36">
            <v>1491100</v>
          </cell>
        </row>
        <row r="37">
          <cell r="C37">
            <v>29</v>
          </cell>
          <cell r="E37">
            <v>29</v>
          </cell>
          <cell r="AL37">
            <v>278980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106</v>
          </cell>
          <cell r="E40">
            <v>106</v>
          </cell>
          <cell r="AL40">
            <v>1019720</v>
          </cell>
        </row>
        <row r="41">
          <cell r="C41">
            <v>61</v>
          </cell>
          <cell r="E41">
            <v>61</v>
          </cell>
          <cell r="AL41">
            <v>586820</v>
          </cell>
        </row>
        <row r="42">
          <cell r="C42">
            <v>75</v>
          </cell>
          <cell r="E42">
            <v>75</v>
          </cell>
          <cell r="AL42">
            <v>721500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215</v>
          </cell>
          <cell r="E48">
            <v>215</v>
          </cell>
          <cell r="AL48">
            <v>2068300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102</v>
          </cell>
          <cell r="E50">
            <v>102</v>
          </cell>
          <cell r="AL50">
            <v>981240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87</v>
          </cell>
          <cell r="E55">
            <v>36</v>
          </cell>
          <cell r="AL55">
            <v>642600</v>
          </cell>
        </row>
        <row r="56">
          <cell r="C56">
            <v>4390</v>
          </cell>
          <cell r="E56">
            <v>4279</v>
          </cell>
          <cell r="AL56">
            <v>41163980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177</v>
          </cell>
          <cell r="E62">
            <v>177</v>
          </cell>
          <cell r="AL62">
            <v>361080</v>
          </cell>
        </row>
        <row r="63">
          <cell r="C63">
            <v>1268</v>
          </cell>
          <cell r="E63">
            <v>1268</v>
          </cell>
          <cell r="AL63">
            <v>1902000</v>
          </cell>
        </row>
        <row r="64">
          <cell r="C64">
            <v>896</v>
          </cell>
          <cell r="E64">
            <v>892</v>
          </cell>
          <cell r="AL64">
            <v>1338000</v>
          </cell>
        </row>
        <row r="65">
          <cell r="C65">
            <v>654</v>
          </cell>
          <cell r="E65">
            <v>654</v>
          </cell>
          <cell r="AL65">
            <v>981000</v>
          </cell>
        </row>
        <row r="67">
          <cell r="C67">
            <v>461</v>
          </cell>
        </row>
        <row r="68">
          <cell r="C68">
            <v>459</v>
          </cell>
        </row>
        <row r="119">
          <cell r="C119">
            <v>92</v>
          </cell>
          <cell r="E119">
            <v>92</v>
          </cell>
          <cell r="AL119">
            <v>736000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5</v>
          </cell>
          <cell r="E126">
            <v>5</v>
          </cell>
          <cell r="AL126">
            <v>40000</v>
          </cell>
        </row>
        <row r="128">
          <cell r="C128">
            <v>34</v>
          </cell>
          <cell r="E128">
            <v>34</v>
          </cell>
          <cell r="AL128">
            <v>167620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363</v>
          </cell>
          <cell r="E130">
            <v>363</v>
          </cell>
          <cell r="AL130">
            <v>301290</v>
          </cell>
        </row>
        <row r="131">
          <cell r="C131">
            <v>386</v>
          </cell>
          <cell r="E131">
            <v>386</v>
          </cell>
          <cell r="AL131">
            <v>1046060</v>
          </cell>
        </row>
        <row r="132">
          <cell r="C132">
            <v>218</v>
          </cell>
          <cell r="E132">
            <v>218</v>
          </cell>
          <cell r="AL132">
            <v>590780</v>
          </cell>
        </row>
        <row r="133">
          <cell r="C133">
            <v>62</v>
          </cell>
          <cell r="E133">
            <v>62</v>
          </cell>
          <cell r="AL133">
            <v>168020</v>
          </cell>
        </row>
        <row r="135">
          <cell r="C135">
            <v>1106</v>
          </cell>
        </row>
        <row r="139">
          <cell r="C139">
            <v>34</v>
          </cell>
          <cell r="E139">
            <v>34</v>
          </cell>
          <cell r="AL139">
            <v>79900</v>
          </cell>
        </row>
        <row r="140">
          <cell r="C140">
            <v>327</v>
          </cell>
          <cell r="E140">
            <v>327</v>
          </cell>
          <cell r="AL140">
            <v>441450</v>
          </cell>
        </row>
        <row r="141">
          <cell r="C141">
            <v>32</v>
          </cell>
          <cell r="E141">
            <v>32</v>
          </cell>
          <cell r="AL141">
            <v>75200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7</v>
          </cell>
          <cell r="E143">
            <v>7</v>
          </cell>
          <cell r="AL143">
            <v>16450</v>
          </cell>
        </row>
        <row r="145">
          <cell r="C145">
            <v>1024</v>
          </cell>
        </row>
        <row r="146">
          <cell r="C146">
            <v>0</v>
          </cell>
        </row>
        <row r="150">
          <cell r="C150">
            <v>1509</v>
          </cell>
          <cell r="E150">
            <v>1485</v>
          </cell>
          <cell r="AL150">
            <v>1336500</v>
          </cell>
        </row>
        <row r="154">
          <cell r="C154">
            <v>728</v>
          </cell>
          <cell r="E154">
            <v>728</v>
          </cell>
        </row>
        <row r="155">
          <cell r="C155">
            <v>47</v>
          </cell>
          <cell r="E155">
            <v>44</v>
          </cell>
        </row>
        <row r="156">
          <cell r="C156">
            <v>0</v>
          </cell>
          <cell r="E156"/>
        </row>
        <row r="199">
          <cell r="C199">
            <v>978</v>
          </cell>
          <cell r="E199">
            <v>975</v>
          </cell>
          <cell r="AL199">
            <v>41837250</v>
          </cell>
        </row>
        <row r="200">
          <cell r="C200">
            <v>2288</v>
          </cell>
          <cell r="E200">
            <v>2284</v>
          </cell>
          <cell r="AL200">
            <v>110340040</v>
          </cell>
        </row>
        <row r="201">
          <cell r="C201">
            <v>636</v>
          </cell>
          <cell r="E201">
            <v>634</v>
          </cell>
          <cell r="AL201">
            <v>56958560</v>
          </cell>
        </row>
        <row r="202">
          <cell r="C202">
            <v>108</v>
          </cell>
          <cell r="E202">
            <v>108</v>
          </cell>
          <cell r="AL202">
            <v>9702720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369</v>
          </cell>
          <cell r="E204">
            <v>368</v>
          </cell>
          <cell r="AL204">
            <v>68444320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415</v>
          </cell>
          <cell r="E207">
            <v>414</v>
          </cell>
          <cell r="AL207">
            <v>17789580</v>
          </cell>
        </row>
        <row r="208">
          <cell r="C208">
            <v>75</v>
          </cell>
          <cell r="E208">
            <v>75</v>
          </cell>
          <cell r="AL208">
            <v>650250</v>
          </cell>
        </row>
        <row r="209">
          <cell r="C209">
            <v>66</v>
          </cell>
          <cell r="E209">
            <v>66</v>
          </cell>
          <cell r="AL209">
            <v>5320260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259</v>
          </cell>
          <cell r="E213">
            <v>259</v>
          </cell>
          <cell r="AL213">
            <v>16599310</v>
          </cell>
        </row>
        <row r="214">
          <cell r="C214">
            <v>486</v>
          </cell>
          <cell r="E214">
            <v>486</v>
          </cell>
          <cell r="AL214">
            <v>51880500</v>
          </cell>
        </row>
        <row r="298">
          <cell r="C298">
            <v>51738</v>
          </cell>
          <cell r="D298">
            <v>51133</v>
          </cell>
          <cell r="E298">
            <v>51133</v>
          </cell>
          <cell r="F298">
            <v>0</v>
          </cell>
          <cell r="G298">
            <v>605</v>
          </cell>
          <cell r="AA298">
            <v>19018</v>
          </cell>
          <cell r="AB298">
            <v>13837</v>
          </cell>
          <cell r="AC298">
            <v>18883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L298">
            <v>102937540</v>
          </cell>
        </row>
        <row r="379">
          <cell r="C379">
            <v>62284</v>
          </cell>
          <cell r="D379">
            <v>61882</v>
          </cell>
          <cell r="E379">
            <v>61882</v>
          </cell>
          <cell r="F379">
            <v>0</v>
          </cell>
          <cell r="G379">
            <v>402</v>
          </cell>
          <cell r="AA379">
            <v>16326</v>
          </cell>
          <cell r="AB379">
            <v>26062</v>
          </cell>
          <cell r="AC379">
            <v>19896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87</v>
          </cell>
          <cell r="AJ379">
            <v>0</v>
          </cell>
          <cell r="AL379">
            <v>111456170</v>
          </cell>
        </row>
        <row r="425">
          <cell r="C425">
            <v>4033</v>
          </cell>
          <cell r="D425">
            <v>4016</v>
          </cell>
          <cell r="E425">
            <v>4016</v>
          </cell>
          <cell r="F425">
            <v>0</v>
          </cell>
          <cell r="G425">
            <v>17</v>
          </cell>
          <cell r="AA425">
            <v>208</v>
          </cell>
          <cell r="AB425">
            <v>3734</v>
          </cell>
          <cell r="AC425">
            <v>91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47</v>
          </cell>
          <cell r="AJ425">
            <v>0</v>
          </cell>
          <cell r="AL425">
            <v>21627610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4</v>
          </cell>
          <cell r="AJ440">
            <v>0</v>
          </cell>
          <cell r="AL440">
            <v>0</v>
          </cell>
        </row>
        <row r="520">
          <cell r="C520">
            <v>4200</v>
          </cell>
          <cell r="D520">
            <v>4172</v>
          </cell>
          <cell r="E520">
            <v>4172</v>
          </cell>
          <cell r="F520">
            <v>0</v>
          </cell>
          <cell r="G520">
            <v>28</v>
          </cell>
          <cell r="AA520">
            <v>1288</v>
          </cell>
          <cell r="AB520">
            <v>1324</v>
          </cell>
          <cell r="AC520">
            <v>1588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442</v>
          </cell>
          <cell r="AJ520">
            <v>0</v>
          </cell>
          <cell r="AL520">
            <v>27205840</v>
          </cell>
        </row>
        <row r="580">
          <cell r="C580">
            <v>4071</v>
          </cell>
          <cell r="D580">
            <v>4058</v>
          </cell>
          <cell r="E580">
            <v>4058</v>
          </cell>
          <cell r="F580">
            <v>0</v>
          </cell>
          <cell r="G580">
            <v>13</v>
          </cell>
          <cell r="AA580">
            <v>732</v>
          </cell>
          <cell r="AB580">
            <v>2824</v>
          </cell>
          <cell r="AC580">
            <v>515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8</v>
          </cell>
          <cell r="AJ580">
            <v>0</v>
          </cell>
          <cell r="AL580">
            <v>18127800</v>
          </cell>
        </row>
        <row r="600">
          <cell r="C600">
            <v>41</v>
          </cell>
          <cell r="D600">
            <v>41</v>
          </cell>
          <cell r="E600">
            <v>41</v>
          </cell>
          <cell r="F600">
            <v>0</v>
          </cell>
          <cell r="G600">
            <v>0</v>
          </cell>
          <cell r="AA600">
            <v>1</v>
          </cell>
          <cell r="AB600">
            <v>40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</v>
          </cell>
          <cell r="AJ600">
            <v>0</v>
          </cell>
          <cell r="AL600">
            <v>148180</v>
          </cell>
        </row>
        <row r="649">
          <cell r="C649">
            <v>3253</v>
          </cell>
          <cell r="D649">
            <v>3249</v>
          </cell>
          <cell r="E649">
            <v>3249</v>
          </cell>
          <cell r="F649">
            <v>0</v>
          </cell>
          <cell r="G649">
            <v>4</v>
          </cell>
          <cell r="AA649">
            <v>180</v>
          </cell>
          <cell r="AB649">
            <v>1928</v>
          </cell>
          <cell r="AC649">
            <v>1145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45</v>
          </cell>
          <cell r="AJ649">
            <v>0</v>
          </cell>
          <cell r="AL649">
            <v>135201840</v>
          </cell>
        </row>
        <row r="659">
          <cell r="C659">
            <v>363</v>
          </cell>
          <cell r="D659">
            <v>339</v>
          </cell>
          <cell r="E659">
            <v>339</v>
          </cell>
          <cell r="F659">
            <v>0</v>
          </cell>
          <cell r="G659">
            <v>24</v>
          </cell>
          <cell r="AA659">
            <v>2</v>
          </cell>
          <cell r="AB659">
            <v>5</v>
          </cell>
          <cell r="AC659">
            <v>356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844330</v>
          </cell>
        </row>
        <row r="670">
          <cell r="C670">
            <v>7201</v>
          </cell>
          <cell r="D670">
            <v>7107</v>
          </cell>
          <cell r="E670">
            <v>7019</v>
          </cell>
          <cell r="F670">
            <v>88</v>
          </cell>
          <cell r="G670">
            <v>94</v>
          </cell>
          <cell r="AA670">
            <v>3946</v>
          </cell>
          <cell r="AB670">
            <v>1701</v>
          </cell>
          <cell r="AC670">
            <v>1554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140</v>
          </cell>
          <cell r="D720">
            <v>139</v>
          </cell>
          <cell r="E720">
            <v>139</v>
          </cell>
          <cell r="F720">
            <v>0</v>
          </cell>
          <cell r="G720">
            <v>1</v>
          </cell>
          <cell r="AA720">
            <v>28</v>
          </cell>
          <cell r="AB720">
            <v>84</v>
          </cell>
          <cell r="AC720">
            <v>28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52</v>
          </cell>
          <cell r="AJ720">
            <v>0</v>
          </cell>
          <cell r="AL720">
            <v>267880</v>
          </cell>
        </row>
        <row r="763">
          <cell r="C763">
            <v>2832</v>
          </cell>
          <cell r="D763">
            <v>2822</v>
          </cell>
          <cell r="E763">
            <v>2822</v>
          </cell>
          <cell r="F763">
            <v>0</v>
          </cell>
          <cell r="G763">
            <v>10</v>
          </cell>
          <cell r="AA763">
            <v>212</v>
          </cell>
          <cell r="AB763">
            <v>1884</v>
          </cell>
          <cell r="AC763">
            <v>736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9</v>
          </cell>
          <cell r="AJ763">
            <v>0</v>
          </cell>
          <cell r="AL763">
            <v>5627200</v>
          </cell>
        </row>
        <row r="823">
          <cell r="C823">
            <v>3364</v>
          </cell>
          <cell r="D823">
            <v>3203</v>
          </cell>
          <cell r="E823">
            <v>3203</v>
          </cell>
          <cell r="F823">
            <v>0</v>
          </cell>
          <cell r="G823">
            <v>161</v>
          </cell>
          <cell r="AA823">
            <v>516</v>
          </cell>
          <cell r="AB823">
            <v>772</v>
          </cell>
          <cell r="AC823">
            <v>2076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37645260</v>
          </cell>
        </row>
        <row r="846">
          <cell r="C846">
            <v>4</v>
          </cell>
          <cell r="D846">
            <v>4</v>
          </cell>
          <cell r="E846">
            <v>4</v>
          </cell>
          <cell r="F846">
            <v>0</v>
          </cell>
          <cell r="G846">
            <v>0</v>
          </cell>
          <cell r="AA846">
            <v>0</v>
          </cell>
          <cell r="AB846">
            <v>4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84680</v>
          </cell>
        </row>
        <row r="876">
          <cell r="C876">
            <v>485</v>
          </cell>
          <cell r="D876">
            <v>465</v>
          </cell>
          <cell r="E876">
            <v>465</v>
          </cell>
          <cell r="F876">
            <v>0</v>
          </cell>
          <cell r="G876">
            <v>20</v>
          </cell>
          <cell r="AA876">
            <v>67</v>
          </cell>
          <cell r="AB876">
            <v>46</v>
          </cell>
          <cell r="AC876">
            <v>372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92</v>
          </cell>
          <cell r="AJ876">
            <v>0</v>
          </cell>
          <cell r="AL876">
            <v>35822860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138</v>
          </cell>
          <cell r="D879">
            <v>135</v>
          </cell>
          <cell r="E879">
            <v>135</v>
          </cell>
          <cell r="F879"/>
          <cell r="G879">
            <v>3</v>
          </cell>
          <cell r="AA879">
            <v>40</v>
          </cell>
          <cell r="AB879">
            <v>43</v>
          </cell>
          <cell r="AC879">
            <v>55</v>
          </cell>
          <cell r="AD879"/>
          <cell r="AE879"/>
          <cell r="AF879"/>
          <cell r="AG879"/>
          <cell r="AH879"/>
          <cell r="AI879"/>
          <cell r="AJ879"/>
          <cell r="AL879">
            <v>3407400</v>
          </cell>
        </row>
        <row r="901">
          <cell r="C901">
            <v>1033</v>
          </cell>
          <cell r="D901">
            <v>1025</v>
          </cell>
          <cell r="E901">
            <v>1025</v>
          </cell>
          <cell r="F901">
            <v>0</v>
          </cell>
          <cell r="G901">
            <v>8</v>
          </cell>
          <cell r="AA901">
            <v>368</v>
          </cell>
          <cell r="AB901">
            <v>415</v>
          </cell>
          <cell r="AC901">
            <v>250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22602200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19</v>
          </cell>
          <cell r="AJ943">
            <v>0</v>
          </cell>
          <cell r="AL943">
            <v>0</v>
          </cell>
        </row>
        <row r="987">
          <cell r="C987">
            <v>21</v>
          </cell>
          <cell r="D987">
            <v>21</v>
          </cell>
          <cell r="E987">
            <v>21</v>
          </cell>
          <cell r="F987">
            <v>0</v>
          </cell>
          <cell r="G987">
            <v>0</v>
          </cell>
          <cell r="AA987">
            <v>2</v>
          </cell>
          <cell r="AB987">
            <v>18</v>
          </cell>
          <cell r="AC987">
            <v>1</v>
          </cell>
          <cell r="AD987">
            <v>0</v>
          </cell>
          <cell r="AE987">
            <v>5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38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12953</v>
          </cell>
          <cell r="D1174">
            <v>12953</v>
          </cell>
          <cell r="E1174">
            <v>12953</v>
          </cell>
          <cell r="F1174">
            <v>0</v>
          </cell>
          <cell r="G1174">
            <v>0</v>
          </cell>
          <cell r="AA1174">
            <v>9253</v>
          </cell>
          <cell r="AB1174">
            <v>3700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1049</v>
          </cell>
          <cell r="E1219">
            <v>1048</v>
          </cell>
          <cell r="AL1219">
            <v>8747820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1804</v>
          </cell>
          <cell r="AJ1235">
            <v>0</v>
          </cell>
          <cell r="AL1235">
            <v>0</v>
          </cell>
        </row>
        <row r="1237">
          <cell r="C1237">
            <v>430</v>
          </cell>
          <cell r="E1237">
            <v>430</v>
          </cell>
          <cell r="AL1237">
            <v>1578100</v>
          </cell>
        </row>
        <row r="1238">
          <cell r="C1238">
            <v>403</v>
          </cell>
          <cell r="E1238">
            <v>403</v>
          </cell>
          <cell r="AL1238">
            <v>1479010</v>
          </cell>
        </row>
        <row r="1239">
          <cell r="C1239">
            <v>17</v>
          </cell>
          <cell r="E1239">
            <v>17</v>
          </cell>
          <cell r="AL1239">
            <v>247860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3</v>
          </cell>
          <cell r="E1241">
            <v>3</v>
          </cell>
          <cell r="AL1241">
            <v>116250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115</v>
          </cell>
          <cell r="E1268">
            <v>115</v>
          </cell>
        </row>
        <row r="1325">
          <cell r="C1325">
            <v>36</v>
          </cell>
          <cell r="D1325">
            <v>36</v>
          </cell>
          <cell r="E1325">
            <v>36</v>
          </cell>
          <cell r="F1325">
            <v>0</v>
          </cell>
          <cell r="G1325">
            <v>0</v>
          </cell>
          <cell r="AA1325">
            <v>12</v>
          </cell>
          <cell r="AB1325">
            <v>24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10</v>
          </cell>
          <cell r="H1408">
            <v>10</v>
          </cell>
          <cell r="I1408">
            <v>9</v>
          </cell>
          <cell r="J1408">
            <v>1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10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1821960</v>
          </cell>
        </row>
        <row r="1457">
          <cell r="C1457">
            <v>657</v>
          </cell>
          <cell r="D1457">
            <v>656</v>
          </cell>
          <cell r="E1457">
            <v>653</v>
          </cell>
          <cell r="F1457">
            <v>3</v>
          </cell>
          <cell r="G1457">
            <v>1</v>
          </cell>
          <cell r="AA1457">
            <v>21</v>
          </cell>
          <cell r="AB1457">
            <v>636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44</v>
          </cell>
          <cell r="H1542">
            <v>44</v>
          </cell>
          <cell r="I1542">
            <v>40</v>
          </cell>
          <cell r="J1542">
            <v>4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P1542">
            <v>0</v>
          </cell>
          <cell r="Q1542">
            <v>4</v>
          </cell>
          <cell r="S1542">
            <v>0</v>
          </cell>
          <cell r="T1542">
            <v>16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16794950</v>
          </cell>
        </row>
        <row r="1613">
          <cell r="C1613">
            <v>1160</v>
          </cell>
          <cell r="D1613">
            <v>1159</v>
          </cell>
          <cell r="E1613">
            <v>1159</v>
          </cell>
          <cell r="F1613">
            <v>0</v>
          </cell>
          <cell r="G1613">
            <v>1</v>
          </cell>
          <cell r="AA1613">
            <v>861</v>
          </cell>
          <cell r="AB1613">
            <v>298</v>
          </cell>
          <cell r="AC1613">
            <v>1</v>
          </cell>
          <cell r="AD1613">
            <v>0</v>
          </cell>
          <cell r="AE1613">
            <v>108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64</v>
          </cell>
          <cell r="H1723">
            <v>56</v>
          </cell>
          <cell r="I1723">
            <v>34</v>
          </cell>
          <cell r="J1723">
            <v>22</v>
          </cell>
          <cell r="K1723">
            <v>0</v>
          </cell>
          <cell r="L1723">
            <v>7</v>
          </cell>
          <cell r="M1723">
            <v>1</v>
          </cell>
          <cell r="N1723">
            <v>0</v>
          </cell>
          <cell r="P1723">
            <v>24</v>
          </cell>
          <cell r="Q1723">
            <v>4</v>
          </cell>
          <cell r="S1723">
            <v>0</v>
          </cell>
          <cell r="T1723">
            <v>0</v>
          </cell>
          <cell r="V1723">
            <v>0</v>
          </cell>
          <cell r="W1723">
            <v>0</v>
          </cell>
          <cell r="Y1723">
            <v>1</v>
          </cell>
          <cell r="Z1723">
            <v>2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3142730</v>
          </cell>
        </row>
        <row r="1725">
          <cell r="C1725">
            <v>4</v>
          </cell>
          <cell r="D1725">
            <v>4</v>
          </cell>
          <cell r="E1725">
            <v>4</v>
          </cell>
          <cell r="F1725">
            <v>0</v>
          </cell>
          <cell r="G1725">
            <v>0</v>
          </cell>
          <cell r="AA1725">
            <v>0</v>
          </cell>
          <cell r="AB1725">
            <v>4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10</v>
          </cell>
          <cell r="H1787">
            <v>7</v>
          </cell>
          <cell r="I1787">
            <v>7</v>
          </cell>
          <cell r="J1787">
            <v>0</v>
          </cell>
          <cell r="K1787">
            <v>0</v>
          </cell>
          <cell r="L1787">
            <v>3</v>
          </cell>
          <cell r="M1787">
            <v>0</v>
          </cell>
          <cell r="N1787">
            <v>0</v>
          </cell>
          <cell r="P1787">
            <v>0</v>
          </cell>
          <cell r="Q1787">
            <v>3</v>
          </cell>
          <cell r="S1787">
            <v>2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1159735</v>
          </cell>
        </row>
        <row r="1861">
          <cell r="C1861">
            <v>66</v>
          </cell>
          <cell r="H1861">
            <v>56</v>
          </cell>
          <cell r="I1861">
            <v>55</v>
          </cell>
          <cell r="J1861">
            <v>1</v>
          </cell>
          <cell r="K1861">
            <v>1</v>
          </cell>
          <cell r="L1861">
            <v>8</v>
          </cell>
          <cell r="M1861">
            <v>1</v>
          </cell>
          <cell r="N1861">
            <v>0</v>
          </cell>
          <cell r="P1861">
            <v>0</v>
          </cell>
          <cell r="Q1861">
            <v>6</v>
          </cell>
          <cell r="S1861">
            <v>0</v>
          </cell>
          <cell r="T1861">
            <v>0</v>
          </cell>
          <cell r="V1861">
            <v>0</v>
          </cell>
          <cell r="W1861">
            <v>0</v>
          </cell>
          <cell r="Y1861">
            <v>0</v>
          </cell>
          <cell r="Z1861">
            <v>6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4227110</v>
          </cell>
        </row>
        <row r="1878">
          <cell r="C1878">
            <v>9</v>
          </cell>
          <cell r="D1878">
            <v>9</v>
          </cell>
          <cell r="E1878">
            <v>9</v>
          </cell>
          <cell r="F1878">
            <v>0</v>
          </cell>
          <cell r="G1878">
            <v>0</v>
          </cell>
          <cell r="AA1878">
            <v>0</v>
          </cell>
          <cell r="AB1878">
            <v>9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68</v>
          </cell>
          <cell r="H1904">
            <v>58</v>
          </cell>
          <cell r="I1904">
            <v>53</v>
          </cell>
          <cell r="J1904">
            <v>5</v>
          </cell>
          <cell r="K1904">
            <v>3</v>
          </cell>
          <cell r="L1904">
            <v>7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3602245</v>
          </cell>
        </row>
        <row r="1978">
          <cell r="C1978">
            <v>1140</v>
          </cell>
          <cell r="D1978">
            <v>1126</v>
          </cell>
          <cell r="E1978">
            <v>1122</v>
          </cell>
          <cell r="F1978">
            <v>4</v>
          </cell>
          <cell r="G1978">
            <v>14</v>
          </cell>
          <cell r="AA1978">
            <v>398</v>
          </cell>
          <cell r="AB1978">
            <v>508</v>
          </cell>
          <cell r="AC1978">
            <v>234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5</v>
          </cell>
          <cell r="AJ1978">
            <v>0</v>
          </cell>
        </row>
        <row r="2052">
          <cell r="P2052">
            <v>0</v>
          </cell>
          <cell r="Q2052">
            <v>25</v>
          </cell>
          <cell r="S2052">
            <v>0</v>
          </cell>
          <cell r="T2052">
            <v>2</v>
          </cell>
          <cell r="V2052">
            <v>0</v>
          </cell>
          <cell r="W2052">
            <v>0</v>
          </cell>
          <cell r="Y2052">
            <v>0</v>
          </cell>
          <cell r="Z2052">
            <v>2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29</v>
          </cell>
          <cell r="H2063">
            <v>22</v>
          </cell>
          <cell r="I2063">
            <v>15</v>
          </cell>
          <cell r="J2063">
            <v>7</v>
          </cell>
          <cell r="K2063">
            <v>0</v>
          </cell>
          <cell r="L2063">
            <v>0</v>
          </cell>
          <cell r="M2063">
            <v>7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18559370</v>
          </cell>
        </row>
        <row r="2162">
          <cell r="P2162">
            <v>0</v>
          </cell>
          <cell r="Q2162">
            <v>0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3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3</v>
          </cell>
          <cell r="H2165">
            <v>2</v>
          </cell>
          <cell r="I2165">
            <v>2</v>
          </cell>
          <cell r="J2165">
            <v>0</v>
          </cell>
          <cell r="K2165">
            <v>0</v>
          </cell>
          <cell r="L2165">
            <v>1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674750</v>
          </cell>
        </row>
        <row r="2207">
          <cell r="C2207">
            <v>26762</v>
          </cell>
          <cell r="D2207">
            <v>26705</v>
          </cell>
          <cell r="E2207">
            <v>26230</v>
          </cell>
          <cell r="F2207">
            <v>475</v>
          </cell>
          <cell r="G2207">
            <v>57</v>
          </cell>
          <cell r="AA2207">
            <v>24711</v>
          </cell>
          <cell r="AB2207">
            <v>1089</v>
          </cell>
          <cell r="AC2207">
            <v>962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356</v>
          </cell>
          <cell r="D2277">
            <v>355</v>
          </cell>
          <cell r="E2277">
            <v>355</v>
          </cell>
          <cell r="F2277">
            <v>0</v>
          </cell>
          <cell r="G2277">
            <v>1</v>
          </cell>
          <cell r="AA2277">
            <v>118</v>
          </cell>
          <cell r="AB2277">
            <v>220</v>
          </cell>
          <cell r="AC2277">
            <v>18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3</v>
          </cell>
          <cell r="Q2389">
            <v>85</v>
          </cell>
          <cell r="S2389">
            <v>8</v>
          </cell>
          <cell r="T2389">
            <v>46</v>
          </cell>
          <cell r="V2389">
            <v>0</v>
          </cell>
          <cell r="W2389">
            <v>1</v>
          </cell>
          <cell r="Y2389">
            <v>8</v>
          </cell>
          <cell r="Z2389">
            <v>82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233</v>
          </cell>
          <cell r="H2396">
            <v>203</v>
          </cell>
          <cell r="I2396">
            <v>159</v>
          </cell>
          <cell r="J2396">
            <v>44</v>
          </cell>
          <cell r="K2396">
            <v>1</v>
          </cell>
          <cell r="L2396">
            <v>27</v>
          </cell>
          <cell r="M2396">
            <v>2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64137765</v>
          </cell>
        </row>
        <row r="2436">
          <cell r="C2436">
            <v>24</v>
          </cell>
          <cell r="H2436">
            <v>19</v>
          </cell>
          <cell r="I2436">
            <v>4</v>
          </cell>
          <cell r="J2436">
            <v>15</v>
          </cell>
          <cell r="K2436">
            <v>2</v>
          </cell>
          <cell r="L2436">
            <v>0</v>
          </cell>
          <cell r="M2436">
            <v>2</v>
          </cell>
          <cell r="N2436">
            <v>1</v>
          </cell>
          <cell r="P2436">
            <v>0</v>
          </cell>
          <cell r="Q2436">
            <v>15</v>
          </cell>
          <cell r="S2436">
            <v>1</v>
          </cell>
          <cell r="T2436">
            <v>6</v>
          </cell>
          <cell r="V2436">
            <v>0</v>
          </cell>
          <cell r="W2436">
            <v>0</v>
          </cell>
          <cell r="Y2436">
            <v>0</v>
          </cell>
          <cell r="Z2436">
            <v>2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1062990</v>
          </cell>
        </row>
        <row r="2464">
          <cell r="C2464">
            <v>486</v>
          </cell>
          <cell r="D2464">
            <v>480</v>
          </cell>
          <cell r="E2464">
            <v>415</v>
          </cell>
          <cell r="F2464">
            <v>65</v>
          </cell>
          <cell r="G2464">
            <v>6</v>
          </cell>
          <cell r="AA2464">
            <v>341</v>
          </cell>
          <cell r="AB2464">
            <v>21</v>
          </cell>
          <cell r="AC2464">
            <v>124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90</v>
          </cell>
          <cell r="D2467">
            <v>90</v>
          </cell>
          <cell r="E2467">
            <v>90</v>
          </cell>
          <cell r="F2467">
            <v>0</v>
          </cell>
          <cell r="G2467">
            <v>0</v>
          </cell>
          <cell r="AA2467">
            <v>90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5070600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68</v>
          </cell>
          <cell r="H2559">
            <v>60</v>
          </cell>
          <cell r="I2559">
            <v>37</v>
          </cell>
          <cell r="J2559">
            <v>23</v>
          </cell>
          <cell r="K2559">
            <v>0</v>
          </cell>
          <cell r="L2559">
            <v>4</v>
          </cell>
          <cell r="M2559">
            <v>4</v>
          </cell>
          <cell r="N2559">
            <v>0</v>
          </cell>
          <cell r="P2559">
            <v>16</v>
          </cell>
          <cell r="Q2559">
            <v>19</v>
          </cell>
          <cell r="S2559">
            <v>30</v>
          </cell>
          <cell r="T2559">
            <v>2</v>
          </cell>
          <cell r="V2559">
            <v>0</v>
          </cell>
          <cell r="W2559">
            <v>0</v>
          </cell>
          <cell r="Y2559">
            <v>0</v>
          </cell>
          <cell r="Z2559">
            <v>1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8415870</v>
          </cell>
        </row>
        <row r="2591">
          <cell r="C2591">
            <v>1477</v>
          </cell>
          <cell r="D2591">
            <v>1472</v>
          </cell>
          <cell r="E2591">
            <v>707</v>
          </cell>
          <cell r="F2591">
            <v>765</v>
          </cell>
          <cell r="G2591">
            <v>5</v>
          </cell>
          <cell r="AA2591">
            <v>1056</v>
          </cell>
          <cell r="AB2591">
            <v>372</v>
          </cell>
          <cell r="AC2591">
            <v>49</v>
          </cell>
          <cell r="AD2591">
            <v>0</v>
          </cell>
          <cell r="AE2591">
            <v>5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32</v>
          </cell>
          <cell r="H2598">
            <v>26</v>
          </cell>
          <cell r="I2598">
            <v>24</v>
          </cell>
          <cell r="J2598">
            <v>2</v>
          </cell>
          <cell r="K2598">
            <v>0</v>
          </cell>
          <cell r="L2598">
            <v>6</v>
          </cell>
          <cell r="M2598">
            <v>0</v>
          </cell>
          <cell r="N2598">
            <v>0</v>
          </cell>
          <cell r="P2598">
            <v>0</v>
          </cell>
          <cell r="Q2598">
            <v>21</v>
          </cell>
          <cell r="S2598">
            <v>0</v>
          </cell>
          <cell r="T2598">
            <v>4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5047685</v>
          </cell>
        </row>
        <row r="2639">
          <cell r="C2639">
            <v>94</v>
          </cell>
          <cell r="H2639">
            <v>79</v>
          </cell>
          <cell r="I2639">
            <v>58</v>
          </cell>
          <cell r="J2639">
            <v>21</v>
          </cell>
          <cell r="K2639">
            <v>1</v>
          </cell>
          <cell r="L2639">
            <v>11</v>
          </cell>
          <cell r="M2639">
            <v>3</v>
          </cell>
          <cell r="N2639">
            <v>0</v>
          </cell>
          <cell r="P2639">
            <v>0</v>
          </cell>
          <cell r="Q2639">
            <v>56</v>
          </cell>
          <cell r="S2639">
            <v>0</v>
          </cell>
          <cell r="T2639">
            <v>29</v>
          </cell>
          <cell r="V2639">
            <v>0</v>
          </cell>
          <cell r="W2639">
            <v>0</v>
          </cell>
          <cell r="Y2639">
            <v>0</v>
          </cell>
          <cell r="Z2639">
            <v>6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13303495</v>
          </cell>
        </row>
        <row r="2641">
          <cell r="C2641">
            <v>10</v>
          </cell>
          <cell r="D2641">
            <v>10</v>
          </cell>
          <cell r="E2641">
            <v>10</v>
          </cell>
          <cell r="F2641">
            <v>0</v>
          </cell>
          <cell r="G2641">
            <v>0</v>
          </cell>
          <cell r="AA2641">
            <v>10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17</v>
          </cell>
          <cell r="D2642">
            <v>17</v>
          </cell>
          <cell r="E2642">
            <v>17</v>
          </cell>
          <cell r="F2642"/>
          <cell r="G2642"/>
          <cell r="AA2642">
            <v>17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2</v>
          </cell>
          <cell r="D2643">
            <v>2</v>
          </cell>
          <cell r="E2643">
            <v>2</v>
          </cell>
          <cell r="F2643">
            <v>0</v>
          </cell>
          <cell r="G2643">
            <v>0</v>
          </cell>
          <cell r="AA2643">
            <v>2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72</v>
          </cell>
          <cell r="H2645">
            <v>70</v>
          </cell>
          <cell r="I2645">
            <v>37</v>
          </cell>
          <cell r="J2645">
            <v>33</v>
          </cell>
          <cell r="K2645">
            <v>2</v>
          </cell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6464270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38</v>
          </cell>
          <cell r="E2652">
            <v>32</v>
          </cell>
          <cell r="AL2652">
            <v>5590400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45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27</v>
          </cell>
        </row>
        <row r="2673">
          <cell r="C2673">
            <v>535</v>
          </cell>
          <cell r="D2673">
            <v>534</v>
          </cell>
          <cell r="E2673">
            <v>534</v>
          </cell>
          <cell r="F2673">
            <v>0</v>
          </cell>
          <cell r="G2673">
            <v>1</v>
          </cell>
          <cell r="AA2673">
            <v>0</v>
          </cell>
          <cell r="AB2673">
            <v>484</v>
          </cell>
          <cell r="AC2673">
            <v>51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2</v>
          </cell>
          <cell r="Q2882">
            <v>65</v>
          </cell>
          <cell r="S2882">
            <v>3</v>
          </cell>
          <cell r="T2882">
            <v>33</v>
          </cell>
          <cell r="V2882">
            <v>0</v>
          </cell>
          <cell r="W2882">
            <v>1</v>
          </cell>
          <cell r="Y2882">
            <v>0</v>
          </cell>
          <cell r="Z2882">
            <v>3</v>
          </cell>
        </row>
        <row r="2885">
          <cell r="C2885">
            <v>2</v>
          </cell>
          <cell r="I2885">
            <v>2</v>
          </cell>
        </row>
        <row r="2886">
          <cell r="C2886">
            <v>3</v>
          </cell>
          <cell r="I2886">
            <v>3</v>
          </cell>
        </row>
        <row r="2887">
          <cell r="C2887">
            <v>4</v>
          </cell>
          <cell r="I2887">
            <v>4</v>
          </cell>
        </row>
        <row r="2889">
          <cell r="C2889">
            <v>126</v>
          </cell>
          <cell r="H2889">
            <v>111</v>
          </cell>
          <cell r="I2889">
            <v>98</v>
          </cell>
          <cell r="J2889">
            <v>13</v>
          </cell>
          <cell r="K2889">
            <v>1</v>
          </cell>
          <cell r="L2889">
            <v>14</v>
          </cell>
          <cell r="M2889">
            <v>0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17</v>
          </cell>
          <cell r="AH2889">
            <v>0</v>
          </cell>
          <cell r="AI2889">
            <v>0</v>
          </cell>
          <cell r="AJ2889">
            <v>0</v>
          </cell>
          <cell r="AL2889">
            <v>30077240</v>
          </cell>
        </row>
        <row r="2894">
          <cell r="C2894">
            <v>9</v>
          </cell>
          <cell r="H2894">
            <v>6</v>
          </cell>
          <cell r="I2894">
            <v>6</v>
          </cell>
          <cell r="J2894">
            <v>0</v>
          </cell>
          <cell r="K2894">
            <v>0</v>
          </cell>
          <cell r="L2894">
            <v>3</v>
          </cell>
          <cell r="M2894">
            <v>0</v>
          </cell>
          <cell r="N2894">
            <v>0</v>
          </cell>
          <cell r="P2894">
            <v>0</v>
          </cell>
          <cell r="Q2894">
            <v>5</v>
          </cell>
          <cell r="S2894">
            <v>1</v>
          </cell>
          <cell r="T2894">
            <v>3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627160</v>
          </cell>
        </row>
        <row r="2960">
          <cell r="C2960">
            <v>17</v>
          </cell>
          <cell r="E2960">
            <v>17</v>
          </cell>
        </row>
        <row r="2964">
          <cell r="C2964">
            <v>26</v>
          </cell>
          <cell r="E2964">
            <v>25</v>
          </cell>
          <cell r="AL2964">
            <v>947500</v>
          </cell>
        </row>
        <row r="2970">
          <cell r="C2970">
            <v>870</v>
          </cell>
          <cell r="E2970">
            <v>657</v>
          </cell>
        </row>
        <row r="2972">
          <cell r="C2972">
            <v>111</v>
          </cell>
          <cell r="E2972">
            <v>111</v>
          </cell>
          <cell r="AL2972">
            <v>2771670</v>
          </cell>
        </row>
        <row r="2973">
          <cell r="C2973">
            <v>237</v>
          </cell>
          <cell r="E2973">
            <v>237</v>
          </cell>
          <cell r="AL2973">
            <v>18616350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629</v>
          </cell>
          <cell r="E2975">
            <v>617</v>
          </cell>
          <cell r="AL2975">
            <v>2116310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1084</v>
          </cell>
          <cell r="E2997">
            <v>1084</v>
          </cell>
          <cell r="AL2997">
            <v>4962420</v>
          </cell>
        </row>
        <row r="3016">
          <cell r="C3016">
            <v>702</v>
          </cell>
          <cell r="E3016">
            <v>702</v>
          </cell>
          <cell r="AL3016">
            <v>5730540</v>
          </cell>
        </row>
        <row r="3034">
          <cell r="C3034">
            <v>185</v>
          </cell>
          <cell r="E3034">
            <v>185</v>
          </cell>
          <cell r="AL3034">
            <v>1764950</v>
          </cell>
        </row>
        <row r="3066">
          <cell r="C3066">
            <v>107</v>
          </cell>
          <cell r="E3066">
            <v>107</v>
          </cell>
          <cell r="AL3066">
            <v>5933630</v>
          </cell>
        </row>
        <row r="3094">
          <cell r="C3094">
            <v>118</v>
          </cell>
          <cell r="I3094">
            <v>58</v>
          </cell>
          <cell r="L3094">
            <v>55</v>
          </cell>
          <cell r="P3094">
            <v>0</v>
          </cell>
          <cell r="Q3094">
            <v>0</v>
          </cell>
          <cell r="S3094">
            <v>0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1890380</v>
          </cell>
        </row>
        <row r="3105">
          <cell r="C3105">
            <v>119</v>
          </cell>
          <cell r="H3105">
            <v>59</v>
          </cell>
          <cell r="I3105">
            <v>59</v>
          </cell>
          <cell r="J3105">
            <v>0</v>
          </cell>
          <cell r="K3105">
            <v>1</v>
          </cell>
          <cell r="L3105">
            <v>55</v>
          </cell>
          <cell r="M3105">
            <v>3</v>
          </cell>
          <cell r="N3105">
            <v>1</v>
          </cell>
        </row>
        <row r="3155">
          <cell r="C3155">
            <v>1</v>
          </cell>
        </row>
        <row r="3158">
          <cell r="C3158">
            <v>448</v>
          </cell>
          <cell r="E3158">
            <v>448</v>
          </cell>
          <cell r="AL3158">
            <v>11719680</v>
          </cell>
        </row>
        <row r="3159">
          <cell r="C3159">
            <v>47</v>
          </cell>
          <cell r="E3159">
            <v>47</v>
          </cell>
          <cell r="AL3159">
            <v>15413180</v>
          </cell>
        </row>
        <row r="3170">
          <cell r="C3170">
            <v>6</v>
          </cell>
          <cell r="E3170">
            <v>6</v>
          </cell>
          <cell r="AL3170">
            <v>56040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1</v>
          </cell>
          <cell r="E3172">
            <v>1</v>
          </cell>
          <cell r="AL3172">
            <v>18730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>
        <row r="6">
          <cell r="C6">
            <v>137</v>
          </cell>
          <cell r="E6">
            <v>137</v>
          </cell>
          <cell r="AL6">
            <v>1317940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175</v>
          </cell>
          <cell r="E9">
            <v>175</v>
          </cell>
          <cell r="AL9">
            <v>1683500</v>
          </cell>
        </row>
        <row r="10">
          <cell r="C10">
            <v>124</v>
          </cell>
          <cell r="E10">
            <v>124</v>
          </cell>
          <cell r="AL10">
            <v>1192880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39</v>
          </cell>
          <cell r="E12">
            <v>39</v>
          </cell>
          <cell r="AL12">
            <v>375180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205</v>
          </cell>
          <cell r="E14">
            <v>205</v>
          </cell>
          <cell r="AL14">
            <v>1972100</v>
          </cell>
        </row>
        <row r="15">
          <cell r="C15">
            <v>179</v>
          </cell>
          <cell r="E15">
            <v>179</v>
          </cell>
          <cell r="AL15">
            <v>1721980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359</v>
          </cell>
          <cell r="E17">
            <v>359</v>
          </cell>
          <cell r="AL17">
            <v>3453580</v>
          </cell>
        </row>
        <row r="18">
          <cell r="C18">
            <v>44</v>
          </cell>
          <cell r="E18">
            <v>44</v>
          </cell>
          <cell r="AL18">
            <v>423280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464</v>
          </cell>
          <cell r="E20">
            <v>464</v>
          </cell>
          <cell r="AL20">
            <v>4463680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19</v>
          </cell>
          <cell r="E24">
            <v>19</v>
          </cell>
          <cell r="AL24">
            <v>182780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1454</v>
          </cell>
          <cell r="E26">
            <v>1454</v>
          </cell>
          <cell r="AL26">
            <v>13987480</v>
          </cell>
        </row>
        <row r="27">
          <cell r="C27">
            <v>696</v>
          </cell>
          <cell r="E27">
            <v>696</v>
          </cell>
          <cell r="AL27">
            <v>6695520</v>
          </cell>
        </row>
        <row r="28">
          <cell r="C28">
            <v>490</v>
          </cell>
          <cell r="E28">
            <v>490</v>
          </cell>
          <cell r="AL28">
            <v>4713800</v>
          </cell>
        </row>
        <row r="29">
          <cell r="C29">
            <v>1150</v>
          </cell>
          <cell r="E29">
            <v>1150</v>
          </cell>
          <cell r="AL29">
            <v>11063000</v>
          </cell>
        </row>
        <row r="30">
          <cell r="C30">
            <v>185</v>
          </cell>
          <cell r="E30">
            <v>185</v>
          </cell>
          <cell r="AL30">
            <v>1779700</v>
          </cell>
        </row>
        <row r="31">
          <cell r="C31">
            <v>732</v>
          </cell>
          <cell r="E31">
            <v>732</v>
          </cell>
          <cell r="AL31">
            <v>7041840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50</v>
          </cell>
          <cell r="E34">
            <v>50</v>
          </cell>
          <cell r="AL34">
            <v>481000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158</v>
          </cell>
          <cell r="E36">
            <v>158</v>
          </cell>
          <cell r="AL36">
            <v>1519960</v>
          </cell>
        </row>
        <row r="37">
          <cell r="C37">
            <v>15</v>
          </cell>
          <cell r="E37">
            <v>15</v>
          </cell>
          <cell r="AL37">
            <v>144300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108</v>
          </cell>
          <cell r="E40">
            <v>108</v>
          </cell>
          <cell r="AL40">
            <v>1038960</v>
          </cell>
        </row>
        <row r="41">
          <cell r="C41">
            <v>43</v>
          </cell>
          <cell r="E41">
            <v>43</v>
          </cell>
          <cell r="AL41">
            <v>413660</v>
          </cell>
        </row>
        <row r="42">
          <cell r="C42">
            <v>62</v>
          </cell>
          <cell r="E42">
            <v>62</v>
          </cell>
          <cell r="AL42">
            <v>596440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281</v>
          </cell>
          <cell r="E48">
            <v>281</v>
          </cell>
          <cell r="AL48">
            <v>2703220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76</v>
          </cell>
          <cell r="E50">
            <v>76</v>
          </cell>
          <cell r="AL50">
            <v>731120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99</v>
          </cell>
          <cell r="E55">
            <v>42</v>
          </cell>
          <cell r="AL55">
            <v>749700</v>
          </cell>
        </row>
        <row r="56">
          <cell r="C56">
            <v>4298</v>
          </cell>
          <cell r="E56">
            <v>4169</v>
          </cell>
          <cell r="AL56">
            <v>40105780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184</v>
          </cell>
          <cell r="E62">
            <v>184</v>
          </cell>
          <cell r="AL62">
            <v>375360</v>
          </cell>
        </row>
        <row r="63">
          <cell r="C63">
            <v>1186</v>
          </cell>
          <cell r="E63">
            <v>1186</v>
          </cell>
          <cell r="AL63">
            <v>1779000</v>
          </cell>
        </row>
        <row r="64">
          <cell r="C64">
            <v>873</v>
          </cell>
          <cell r="E64">
            <v>871</v>
          </cell>
          <cell r="AL64">
            <v>1306500</v>
          </cell>
        </row>
        <row r="65">
          <cell r="C65">
            <v>634</v>
          </cell>
          <cell r="E65">
            <v>634</v>
          </cell>
          <cell r="AL65">
            <v>951000</v>
          </cell>
        </row>
        <row r="67">
          <cell r="C67">
            <v>350</v>
          </cell>
        </row>
        <row r="68">
          <cell r="C68">
            <v>589</v>
          </cell>
        </row>
        <row r="119">
          <cell r="C119">
            <v>115</v>
          </cell>
          <cell r="E119">
            <v>115</v>
          </cell>
          <cell r="AL119">
            <v>920000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7</v>
          </cell>
          <cell r="E126">
            <v>7</v>
          </cell>
          <cell r="AL126">
            <v>56000</v>
          </cell>
        </row>
        <row r="128">
          <cell r="C128">
            <v>30</v>
          </cell>
          <cell r="E128">
            <v>30</v>
          </cell>
          <cell r="AL128">
            <v>147900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36</v>
          </cell>
          <cell r="E130">
            <v>36</v>
          </cell>
          <cell r="AL130">
            <v>29880</v>
          </cell>
        </row>
        <row r="131">
          <cell r="C131">
            <v>508</v>
          </cell>
          <cell r="E131">
            <v>508</v>
          </cell>
          <cell r="AL131">
            <v>1376680</v>
          </cell>
        </row>
        <row r="132">
          <cell r="C132">
            <v>239</v>
          </cell>
          <cell r="E132">
            <v>239</v>
          </cell>
          <cell r="AL132">
            <v>647690</v>
          </cell>
        </row>
        <row r="133">
          <cell r="C133">
            <v>52</v>
          </cell>
          <cell r="E133">
            <v>52</v>
          </cell>
          <cell r="AL133">
            <v>140920</v>
          </cell>
        </row>
        <row r="135">
          <cell r="C135">
            <v>901</v>
          </cell>
        </row>
        <row r="139">
          <cell r="C139">
            <v>20</v>
          </cell>
          <cell r="E139">
            <v>20</v>
          </cell>
          <cell r="AL139">
            <v>47000</v>
          </cell>
        </row>
        <row r="140">
          <cell r="C140">
            <v>259</v>
          </cell>
          <cell r="E140">
            <v>259</v>
          </cell>
          <cell r="AL140">
            <v>349650</v>
          </cell>
        </row>
        <row r="141">
          <cell r="C141">
            <v>31</v>
          </cell>
          <cell r="E141">
            <v>31</v>
          </cell>
          <cell r="AL141">
            <v>72850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6</v>
          </cell>
          <cell r="E143">
            <v>6</v>
          </cell>
          <cell r="AL143">
            <v>14100</v>
          </cell>
        </row>
        <row r="145">
          <cell r="C145">
            <v>1120</v>
          </cell>
        </row>
        <row r="146">
          <cell r="C146">
            <v>0</v>
          </cell>
        </row>
        <row r="150">
          <cell r="C150">
            <v>1823</v>
          </cell>
          <cell r="E150">
            <v>1774</v>
          </cell>
          <cell r="AL150">
            <v>1596600</v>
          </cell>
        </row>
        <row r="154">
          <cell r="C154">
            <v>724</v>
          </cell>
          <cell r="E154">
            <v>724</v>
          </cell>
        </row>
        <row r="155">
          <cell r="C155">
            <v>59</v>
          </cell>
          <cell r="E155">
            <v>56</v>
          </cell>
        </row>
        <row r="156">
          <cell r="C156">
            <v>0</v>
          </cell>
          <cell r="E156"/>
        </row>
        <row r="199">
          <cell r="C199">
            <v>920</v>
          </cell>
          <cell r="E199">
            <v>919</v>
          </cell>
          <cell r="AL199">
            <v>39434290</v>
          </cell>
        </row>
        <row r="200">
          <cell r="C200">
            <v>2385</v>
          </cell>
          <cell r="E200">
            <v>2382</v>
          </cell>
          <cell r="AL200">
            <v>115074420</v>
          </cell>
        </row>
        <row r="201">
          <cell r="C201">
            <v>571</v>
          </cell>
          <cell r="E201">
            <v>568</v>
          </cell>
          <cell r="AL201">
            <v>51029120</v>
          </cell>
        </row>
        <row r="202">
          <cell r="C202">
            <v>127</v>
          </cell>
          <cell r="E202">
            <v>127</v>
          </cell>
          <cell r="AL202">
            <v>11409680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453</v>
          </cell>
          <cell r="E204">
            <v>453</v>
          </cell>
          <cell r="AL204">
            <v>84253470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474</v>
          </cell>
          <cell r="E207">
            <v>461</v>
          </cell>
          <cell r="AL207">
            <v>19809170</v>
          </cell>
        </row>
        <row r="208">
          <cell r="C208">
            <v>150</v>
          </cell>
          <cell r="E208">
            <v>150</v>
          </cell>
          <cell r="AL208">
            <v>1300500</v>
          </cell>
        </row>
        <row r="209">
          <cell r="C209">
            <v>71</v>
          </cell>
          <cell r="E209">
            <v>71</v>
          </cell>
          <cell r="AL209">
            <v>5723310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4</v>
          </cell>
          <cell r="E212">
            <v>4</v>
          </cell>
          <cell r="AL212">
            <v>167520</v>
          </cell>
        </row>
        <row r="213">
          <cell r="C213">
            <v>249</v>
          </cell>
          <cell r="E213">
            <v>249</v>
          </cell>
          <cell r="AL213">
            <v>15958410</v>
          </cell>
        </row>
        <row r="214">
          <cell r="C214">
            <v>491</v>
          </cell>
          <cell r="E214">
            <v>491</v>
          </cell>
          <cell r="AL214">
            <v>52414250</v>
          </cell>
        </row>
        <row r="298">
          <cell r="C298">
            <v>51599</v>
          </cell>
          <cell r="D298">
            <v>50980</v>
          </cell>
          <cell r="E298">
            <v>50980</v>
          </cell>
          <cell r="F298">
            <v>0</v>
          </cell>
          <cell r="G298">
            <v>619</v>
          </cell>
          <cell r="AA298">
            <v>19512</v>
          </cell>
          <cell r="AB298">
            <v>12721</v>
          </cell>
          <cell r="AC298">
            <v>19366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105112850</v>
          </cell>
        </row>
        <row r="379">
          <cell r="C379">
            <v>60791</v>
          </cell>
          <cell r="D379">
            <v>60414</v>
          </cell>
          <cell r="E379">
            <v>60414</v>
          </cell>
          <cell r="F379">
            <v>0</v>
          </cell>
          <cell r="G379">
            <v>377</v>
          </cell>
          <cell r="AA379">
            <v>16870</v>
          </cell>
          <cell r="AB379">
            <v>24942</v>
          </cell>
          <cell r="AC379">
            <v>18979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50</v>
          </cell>
          <cell r="AJ379">
            <v>0</v>
          </cell>
          <cell r="AL379">
            <v>109093120</v>
          </cell>
        </row>
        <row r="425">
          <cell r="C425">
            <v>3927</v>
          </cell>
          <cell r="D425">
            <v>3925</v>
          </cell>
          <cell r="E425">
            <v>3925</v>
          </cell>
          <cell r="F425">
            <v>0</v>
          </cell>
          <cell r="G425">
            <v>2</v>
          </cell>
          <cell r="AA425">
            <v>212</v>
          </cell>
          <cell r="AB425">
            <v>3631</v>
          </cell>
          <cell r="AC425">
            <v>84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33</v>
          </cell>
          <cell r="AJ425">
            <v>0</v>
          </cell>
          <cell r="AL425">
            <v>21405050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4</v>
          </cell>
          <cell r="AJ440">
            <v>0</v>
          </cell>
          <cell r="AL440">
            <v>0</v>
          </cell>
        </row>
        <row r="520">
          <cell r="C520">
            <v>4346</v>
          </cell>
          <cell r="D520">
            <v>4316</v>
          </cell>
          <cell r="E520">
            <v>4316</v>
          </cell>
          <cell r="F520">
            <v>0</v>
          </cell>
          <cell r="G520">
            <v>30</v>
          </cell>
          <cell r="AA520">
            <v>1431</v>
          </cell>
          <cell r="AB520">
            <v>1347</v>
          </cell>
          <cell r="AC520">
            <v>1568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327</v>
          </cell>
          <cell r="AJ520">
            <v>0</v>
          </cell>
          <cell r="AL520">
            <v>28380800</v>
          </cell>
        </row>
        <row r="580">
          <cell r="C580">
            <v>4016</v>
          </cell>
          <cell r="D580">
            <v>4004</v>
          </cell>
          <cell r="E580">
            <v>4004</v>
          </cell>
          <cell r="F580">
            <v>0</v>
          </cell>
          <cell r="G580">
            <v>12</v>
          </cell>
          <cell r="AA580">
            <v>700</v>
          </cell>
          <cell r="AB580">
            <v>2819</v>
          </cell>
          <cell r="AC580">
            <v>497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10</v>
          </cell>
          <cell r="AJ580">
            <v>0</v>
          </cell>
          <cell r="AL580">
            <v>18117520</v>
          </cell>
        </row>
        <row r="600">
          <cell r="C600">
            <v>45</v>
          </cell>
          <cell r="D600">
            <v>45</v>
          </cell>
          <cell r="E600">
            <v>45</v>
          </cell>
          <cell r="F600">
            <v>0</v>
          </cell>
          <cell r="G600">
            <v>0</v>
          </cell>
          <cell r="AA600">
            <v>1</v>
          </cell>
          <cell r="AB600">
            <v>44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</v>
          </cell>
          <cell r="AJ600">
            <v>0</v>
          </cell>
          <cell r="AL600">
            <v>166280</v>
          </cell>
        </row>
        <row r="649">
          <cell r="C649">
            <v>4098</v>
          </cell>
          <cell r="D649">
            <v>4090</v>
          </cell>
          <cell r="E649">
            <v>4090</v>
          </cell>
          <cell r="F649">
            <v>0</v>
          </cell>
          <cell r="G649">
            <v>8</v>
          </cell>
          <cell r="AA649">
            <v>201</v>
          </cell>
          <cell r="AB649">
            <v>2730</v>
          </cell>
          <cell r="AC649">
            <v>1167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54</v>
          </cell>
          <cell r="AJ649">
            <v>0</v>
          </cell>
          <cell r="AL649">
            <v>178612060</v>
          </cell>
        </row>
        <row r="659">
          <cell r="C659">
            <v>389</v>
          </cell>
          <cell r="D659">
            <v>368</v>
          </cell>
          <cell r="E659">
            <v>368</v>
          </cell>
          <cell r="F659">
            <v>0</v>
          </cell>
          <cell r="G659">
            <v>21</v>
          </cell>
          <cell r="AA659">
            <v>0</v>
          </cell>
          <cell r="AB659">
            <v>4</v>
          </cell>
          <cell r="AC659">
            <v>385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900040</v>
          </cell>
        </row>
        <row r="670">
          <cell r="C670">
            <v>7461</v>
          </cell>
          <cell r="D670">
            <v>7354</v>
          </cell>
          <cell r="E670">
            <v>7273</v>
          </cell>
          <cell r="F670">
            <v>81</v>
          </cell>
          <cell r="G670">
            <v>107</v>
          </cell>
          <cell r="AA670">
            <v>3915</v>
          </cell>
          <cell r="AB670">
            <v>1872</v>
          </cell>
          <cell r="AC670">
            <v>1674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140</v>
          </cell>
          <cell r="D720">
            <v>140</v>
          </cell>
          <cell r="E720">
            <v>140</v>
          </cell>
          <cell r="F720">
            <v>0</v>
          </cell>
          <cell r="G720">
            <v>0</v>
          </cell>
          <cell r="AA720">
            <v>32</v>
          </cell>
          <cell r="AB720">
            <v>61</v>
          </cell>
          <cell r="AC720">
            <v>47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30</v>
          </cell>
          <cell r="AJ720">
            <v>0</v>
          </cell>
          <cell r="AL720">
            <v>324500</v>
          </cell>
        </row>
        <row r="763">
          <cell r="C763">
            <v>2899</v>
          </cell>
          <cell r="D763">
            <v>2884</v>
          </cell>
          <cell r="E763">
            <v>2884</v>
          </cell>
          <cell r="F763">
            <v>0</v>
          </cell>
          <cell r="G763">
            <v>15</v>
          </cell>
          <cell r="AA763">
            <v>215</v>
          </cell>
          <cell r="AB763">
            <v>1970</v>
          </cell>
          <cell r="AC763">
            <v>714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3</v>
          </cell>
          <cell r="AJ763">
            <v>0</v>
          </cell>
          <cell r="AL763">
            <v>5813970</v>
          </cell>
        </row>
        <row r="823">
          <cell r="C823">
            <v>3428</v>
          </cell>
          <cell r="D823">
            <v>3283</v>
          </cell>
          <cell r="E823">
            <v>3283</v>
          </cell>
          <cell r="F823">
            <v>0</v>
          </cell>
          <cell r="G823">
            <v>145</v>
          </cell>
          <cell r="AA823">
            <v>332</v>
          </cell>
          <cell r="AB823">
            <v>1093</v>
          </cell>
          <cell r="AC823">
            <v>2003</v>
          </cell>
          <cell r="AD823">
            <v>0</v>
          </cell>
          <cell r="AE823">
            <v>12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38800260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1475</v>
          </cell>
          <cell r="D876">
            <v>1437</v>
          </cell>
          <cell r="E876">
            <v>1437</v>
          </cell>
          <cell r="F876">
            <v>0</v>
          </cell>
          <cell r="G876">
            <v>38</v>
          </cell>
          <cell r="AA876">
            <v>219</v>
          </cell>
          <cell r="AB876">
            <v>205</v>
          </cell>
          <cell r="AC876">
            <v>1051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325</v>
          </cell>
          <cell r="AJ876">
            <v>0</v>
          </cell>
          <cell r="AL876">
            <v>113972730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65</v>
          </cell>
          <cell r="D879">
            <v>64</v>
          </cell>
          <cell r="E879">
            <v>64</v>
          </cell>
          <cell r="F879"/>
          <cell r="G879">
            <v>1</v>
          </cell>
          <cell r="AA879">
            <v>12</v>
          </cell>
          <cell r="AB879">
            <v>36</v>
          </cell>
          <cell r="AC879">
            <v>17</v>
          </cell>
          <cell r="AD879"/>
          <cell r="AE879"/>
          <cell r="AF879"/>
          <cell r="AG879"/>
          <cell r="AH879"/>
          <cell r="AI879"/>
          <cell r="AJ879"/>
          <cell r="AL879">
            <v>1615360</v>
          </cell>
        </row>
        <row r="901">
          <cell r="C901">
            <v>1014</v>
          </cell>
          <cell r="D901">
            <v>1005</v>
          </cell>
          <cell r="E901">
            <v>1005</v>
          </cell>
          <cell r="F901">
            <v>0</v>
          </cell>
          <cell r="G901">
            <v>9</v>
          </cell>
          <cell r="AA901">
            <v>253</v>
          </cell>
          <cell r="AB901">
            <v>635</v>
          </cell>
          <cell r="AC901">
            <v>126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49</v>
          </cell>
          <cell r="AJ901">
            <v>0</v>
          </cell>
          <cell r="AL901">
            <v>23192020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27</v>
          </cell>
          <cell r="AJ943">
            <v>0</v>
          </cell>
          <cell r="AL943">
            <v>0</v>
          </cell>
        </row>
        <row r="987">
          <cell r="C987">
            <v>7</v>
          </cell>
          <cell r="D987">
            <v>7</v>
          </cell>
          <cell r="E987">
            <v>7</v>
          </cell>
          <cell r="F987">
            <v>0</v>
          </cell>
          <cell r="G987">
            <v>0</v>
          </cell>
          <cell r="AA987">
            <v>1</v>
          </cell>
          <cell r="AB987">
            <v>6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44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24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9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11529</v>
          </cell>
          <cell r="D1174">
            <v>11529</v>
          </cell>
          <cell r="E1174">
            <v>11529</v>
          </cell>
          <cell r="F1174">
            <v>0</v>
          </cell>
          <cell r="G1174">
            <v>0</v>
          </cell>
          <cell r="AA1174">
            <v>7786</v>
          </cell>
          <cell r="AB1174">
            <v>3743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960</v>
          </cell>
          <cell r="E1219">
            <v>942</v>
          </cell>
          <cell r="AL1219">
            <v>8218520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689</v>
          </cell>
          <cell r="AJ1235">
            <v>0</v>
          </cell>
          <cell r="AL1235">
            <v>0</v>
          </cell>
        </row>
        <row r="1237">
          <cell r="C1237">
            <v>284</v>
          </cell>
          <cell r="E1237">
            <v>284</v>
          </cell>
          <cell r="AL1237">
            <v>1042280</v>
          </cell>
        </row>
        <row r="1238">
          <cell r="C1238">
            <v>334</v>
          </cell>
          <cell r="E1238">
            <v>334</v>
          </cell>
          <cell r="AL1238">
            <v>1225780</v>
          </cell>
        </row>
        <row r="1239">
          <cell r="C1239">
            <v>9</v>
          </cell>
          <cell r="E1239">
            <v>9</v>
          </cell>
          <cell r="AL1239">
            <v>131220</v>
          </cell>
        </row>
        <row r="1240">
          <cell r="C1240">
            <v>0</v>
          </cell>
          <cell r="E1240">
            <v>0</v>
          </cell>
          <cell r="AL1240">
            <v>0</v>
          </cell>
        </row>
        <row r="1241">
          <cell r="C1241">
            <v>5</v>
          </cell>
          <cell r="E1241">
            <v>5</v>
          </cell>
          <cell r="AL1241">
            <v>193750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102</v>
          </cell>
          <cell r="E1268">
            <v>102</v>
          </cell>
        </row>
        <row r="1325">
          <cell r="C1325">
            <v>49</v>
          </cell>
          <cell r="D1325">
            <v>49</v>
          </cell>
          <cell r="E1325">
            <v>49</v>
          </cell>
          <cell r="F1325">
            <v>0</v>
          </cell>
          <cell r="G1325">
            <v>0</v>
          </cell>
          <cell r="AA1325">
            <v>25</v>
          </cell>
          <cell r="AB1325">
            <v>24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9</v>
          </cell>
          <cell r="H1408">
            <v>9</v>
          </cell>
          <cell r="I1408">
            <v>9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9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1821960</v>
          </cell>
        </row>
        <row r="1457">
          <cell r="C1457">
            <v>600</v>
          </cell>
          <cell r="D1457">
            <v>598</v>
          </cell>
          <cell r="E1457">
            <v>591</v>
          </cell>
          <cell r="F1457">
            <v>7</v>
          </cell>
          <cell r="G1457">
            <v>2</v>
          </cell>
          <cell r="AA1457">
            <v>47</v>
          </cell>
          <cell r="AB1457">
            <v>553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59</v>
          </cell>
          <cell r="H1542">
            <v>53</v>
          </cell>
          <cell r="I1542">
            <v>40</v>
          </cell>
          <cell r="J1542">
            <v>13</v>
          </cell>
          <cell r="K1542">
            <v>1</v>
          </cell>
          <cell r="L1542">
            <v>5</v>
          </cell>
          <cell r="M1542">
            <v>0</v>
          </cell>
          <cell r="N1542">
            <v>0</v>
          </cell>
          <cell r="P1542">
            <v>0</v>
          </cell>
          <cell r="Q1542">
            <v>3</v>
          </cell>
          <cell r="S1542">
            <v>0</v>
          </cell>
          <cell r="T1542">
            <v>33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17273255</v>
          </cell>
        </row>
        <row r="1613">
          <cell r="C1613">
            <v>1187</v>
          </cell>
          <cell r="D1613">
            <v>1180</v>
          </cell>
          <cell r="E1613">
            <v>1180</v>
          </cell>
          <cell r="F1613">
            <v>0</v>
          </cell>
          <cell r="G1613">
            <v>7</v>
          </cell>
          <cell r="AA1613">
            <v>894</v>
          </cell>
          <cell r="AB1613">
            <v>292</v>
          </cell>
          <cell r="AC1613">
            <v>1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61</v>
          </cell>
          <cell r="H1723">
            <v>45</v>
          </cell>
          <cell r="I1723">
            <v>25</v>
          </cell>
          <cell r="J1723">
            <v>20</v>
          </cell>
          <cell r="K1723">
            <v>1</v>
          </cell>
          <cell r="L1723">
            <v>10</v>
          </cell>
          <cell r="M1723">
            <v>5</v>
          </cell>
          <cell r="N1723">
            <v>0</v>
          </cell>
          <cell r="P1723">
            <v>20</v>
          </cell>
          <cell r="Q1723">
            <v>14</v>
          </cell>
          <cell r="S1723">
            <v>0</v>
          </cell>
          <cell r="T1723">
            <v>0</v>
          </cell>
          <cell r="V1723">
            <v>0</v>
          </cell>
          <cell r="W1723">
            <v>0</v>
          </cell>
          <cell r="Y1723">
            <v>0</v>
          </cell>
          <cell r="Z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2913070</v>
          </cell>
        </row>
        <row r="1725">
          <cell r="C1725">
            <v>1</v>
          </cell>
          <cell r="D1725">
            <v>1</v>
          </cell>
          <cell r="E1725">
            <v>1</v>
          </cell>
          <cell r="F1725">
            <v>0</v>
          </cell>
          <cell r="G1725">
            <v>0</v>
          </cell>
          <cell r="AA1725">
            <v>0</v>
          </cell>
          <cell r="AB1725">
            <v>1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7</v>
          </cell>
          <cell r="H1787">
            <v>4</v>
          </cell>
          <cell r="I1787">
            <v>4</v>
          </cell>
          <cell r="J1787">
            <v>0</v>
          </cell>
          <cell r="K1787">
            <v>0</v>
          </cell>
          <cell r="L1787">
            <v>3</v>
          </cell>
          <cell r="M1787">
            <v>0</v>
          </cell>
          <cell r="N1787">
            <v>0</v>
          </cell>
          <cell r="P1787">
            <v>0</v>
          </cell>
          <cell r="Q1787">
            <v>5</v>
          </cell>
          <cell r="S1787">
            <v>1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1011340</v>
          </cell>
        </row>
        <row r="1861">
          <cell r="C1861">
            <v>72</v>
          </cell>
          <cell r="H1861">
            <v>62</v>
          </cell>
          <cell r="I1861">
            <v>61</v>
          </cell>
          <cell r="J1861">
            <v>1</v>
          </cell>
          <cell r="K1861">
            <v>4</v>
          </cell>
          <cell r="L1861">
            <v>4</v>
          </cell>
          <cell r="M1861">
            <v>1</v>
          </cell>
          <cell r="N1861">
            <v>1</v>
          </cell>
          <cell r="P1861">
            <v>0</v>
          </cell>
          <cell r="Q1861">
            <v>8</v>
          </cell>
          <cell r="S1861">
            <v>0</v>
          </cell>
          <cell r="T1861">
            <v>1</v>
          </cell>
          <cell r="V1861">
            <v>0</v>
          </cell>
          <cell r="W1861">
            <v>0</v>
          </cell>
          <cell r="Y1861">
            <v>0</v>
          </cell>
          <cell r="Z1861">
            <v>12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5094820</v>
          </cell>
        </row>
        <row r="1878">
          <cell r="C1878">
            <v>11</v>
          </cell>
          <cell r="D1878">
            <v>11</v>
          </cell>
          <cell r="E1878">
            <v>10</v>
          </cell>
          <cell r="F1878">
            <v>1</v>
          </cell>
          <cell r="G1878">
            <v>0</v>
          </cell>
          <cell r="AA1878">
            <v>1</v>
          </cell>
          <cell r="AB1878">
            <v>10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49</v>
          </cell>
          <cell r="H1904">
            <v>42</v>
          </cell>
          <cell r="I1904">
            <v>39</v>
          </cell>
          <cell r="J1904">
            <v>3</v>
          </cell>
          <cell r="K1904">
            <v>4</v>
          </cell>
          <cell r="L1904">
            <v>3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2685720</v>
          </cell>
        </row>
        <row r="1978">
          <cell r="C1978">
            <v>1833</v>
          </cell>
          <cell r="D1978">
            <v>1813</v>
          </cell>
          <cell r="E1978">
            <v>1808</v>
          </cell>
          <cell r="F1978">
            <v>5</v>
          </cell>
          <cell r="G1978">
            <v>20</v>
          </cell>
          <cell r="AA1978">
            <v>1010</v>
          </cell>
          <cell r="AB1978">
            <v>544</v>
          </cell>
          <cell r="AC1978">
            <v>279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17</v>
          </cell>
          <cell r="S2052">
            <v>0</v>
          </cell>
          <cell r="T2052">
            <v>1</v>
          </cell>
          <cell r="V2052">
            <v>0</v>
          </cell>
          <cell r="W2052">
            <v>0</v>
          </cell>
          <cell r="Y2052">
            <v>0</v>
          </cell>
          <cell r="Z2052">
            <v>1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22</v>
          </cell>
          <cell r="H2063">
            <v>18</v>
          </cell>
          <cell r="I2063">
            <v>15</v>
          </cell>
          <cell r="J2063">
            <v>3</v>
          </cell>
          <cell r="K2063">
            <v>0</v>
          </cell>
          <cell r="L2063">
            <v>1</v>
          </cell>
          <cell r="M2063">
            <v>3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18624145</v>
          </cell>
        </row>
        <row r="2162">
          <cell r="P2162">
            <v>0</v>
          </cell>
          <cell r="Q2162">
            <v>2</v>
          </cell>
          <cell r="S2162">
            <v>0</v>
          </cell>
          <cell r="T2162">
            <v>0</v>
          </cell>
          <cell r="V2162">
            <v>0</v>
          </cell>
          <cell r="W2162">
            <v>1</v>
          </cell>
          <cell r="Y2162">
            <v>0</v>
          </cell>
          <cell r="Z2162">
            <v>4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10</v>
          </cell>
          <cell r="H2165">
            <v>6</v>
          </cell>
          <cell r="I2165">
            <v>6</v>
          </cell>
          <cell r="J2165">
            <v>0</v>
          </cell>
          <cell r="K2165">
            <v>1</v>
          </cell>
          <cell r="L2165">
            <v>3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2367430</v>
          </cell>
        </row>
        <row r="2207">
          <cell r="C2207">
            <v>25832</v>
          </cell>
          <cell r="D2207">
            <v>25771</v>
          </cell>
          <cell r="E2207">
            <v>25358</v>
          </cell>
          <cell r="F2207">
            <v>413</v>
          </cell>
          <cell r="G2207">
            <v>61</v>
          </cell>
          <cell r="AA2207">
            <v>23648</v>
          </cell>
          <cell r="AB2207">
            <v>1042</v>
          </cell>
          <cell r="AC2207">
            <v>1142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324</v>
          </cell>
          <cell r="D2277">
            <v>323</v>
          </cell>
          <cell r="E2277">
            <v>323</v>
          </cell>
          <cell r="F2277">
            <v>0</v>
          </cell>
          <cell r="G2277">
            <v>1</v>
          </cell>
          <cell r="AA2277">
            <v>126</v>
          </cell>
          <cell r="AB2277">
            <v>182</v>
          </cell>
          <cell r="AC2277">
            <v>16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1</v>
          </cell>
          <cell r="Q2389">
            <v>71</v>
          </cell>
          <cell r="S2389">
            <v>11</v>
          </cell>
          <cell r="T2389">
            <v>30</v>
          </cell>
          <cell r="V2389">
            <v>0</v>
          </cell>
          <cell r="W2389">
            <v>1</v>
          </cell>
          <cell r="Y2389">
            <v>5</v>
          </cell>
          <cell r="Z2389">
            <v>109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228</v>
          </cell>
          <cell r="H2396">
            <v>203</v>
          </cell>
          <cell r="I2396">
            <v>168</v>
          </cell>
          <cell r="J2396">
            <v>35</v>
          </cell>
          <cell r="K2396">
            <v>4</v>
          </cell>
          <cell r="L2396">
            <v>19</v>
          </cell>
          <cell r="M2396">
            <v>1</v>
          </cell>
          <cell r="N2396">
            <v>1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60188900</v>
          </cell>
        </row>
        <row r="2436">
          <cell r="C2436">
            <v>21</v>
          </cell>
          <cell r="H2436">
            <v>18</v>
          </cell>
          <cell r="I2436">
            <v>4</v>
          </cell>
          <cell r="J2436">
            <v>14</v>
          </cell>
          <cell r="K2436">
            <v>1</v>
          </cell>
          <cell r="L2436">
            <v>0</v>
          </cell>
          <cell r="M2436">
            <v>2</v>
          </cell>
          <cell r="N2436">
            <v>0</v>
          </cell>
          <cell r="P2436">
            <v>0</v>
          </cell>
          <cell r="Q2436">
            <v>16</v>
          </cell>
          <cell r="S2436">
            <v>0</v>
          </cell>
          <cell r="T2436">
            <v>4</v>
          </cell>
          <cell r="V2436">
            <v>0</v>
          </cell>
          <cell r="W2436">
            <v>0</v>
          </cell>
          <cell r="Y2436">
            <v>0</v>
          </cell>
          <cell r="Z2436">
            <v>1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1176910</v>
          </cell>
        </row>
        <row r="2464">
          <cell r="C2464">
            <v>589</v>
          </cell>
          <cell r="D2464">
            <v>583</v>
          </cell>
          <cell r="E2464">
            <v>526</v>
          </cell>
          <cell r="F2464">
            <v>57</v>
          </cell>
          <cell r="G2464">
            <v>6</v>
          </cell>
          <cell r="AA2464">
            <v>437</v>
          </cell>
          <cell r="AB2464">
            <v>26</v>
          </cell>
          <cell r="AC2464">
            <v>126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57</v>
          </cell>
          <cell r="D2467">
            <v>57</v>
          </cell>
          <cell r="E2467">
            <v>57</v>
          </cell>
          <cell r="F2467">
            <v>0</v>
          </cell>
          <cell r="G2467">
            <v>0</v>
          </cell>
          <cell r="AA2467">
            <v>57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3211380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78</v>
          </cell>
          <cell r="H2559">
            <v>65</v>
          </cell>
          <cell r="I2559">
            <v>44</v>
          </cell>
          <cell r="J2559">
            <v>21</v>
          </cell>
          <cell r="K2559">
            <v>0</v>
          </cell>
          <cell r="L2559">
            <v>11</v>
          </cell>
          <cell r="M2559">
            <v>2</v>
          </cell>
          <cell r="N2559">
            <v>0</v>
          </cell>
          <cell r="P2559">
            <v>13</v>
          </cell>
          <cell r="Q2559">
            <v>24</v>
          </cell>
          <cell r="S2559">
            <v>34</v>
          </cell>
          <cell r="T2559">
            <v>4</v>
          </cell>
          <cell r="V2559">
            <v>0</v>
          </cell>
          <cell r="W2559">
            <v>0</v>
          </cell>
          <cell r="Y2559">
            <v>0</v>
          </cell>
          <cell r="Z2559">
            <v>3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12918200</v>
          </cell>
        </row>
        <row r="2591">
          <cell r="C2591">
            <v>1362</v>
          </cell>
          <cell r="D2591">
            <v>1358</v>
          </cell>
          <cell r="E2591">
            <v>1058</v>
          </cell>
          <cell r="F2591">
            <v>300</v>
          </cell>
          <cell r="G2591">
            <v>4</v>
          </cell>
          <cell r="AA2591">
            <v>1055</v>
          </cell>
          <cell r="AB2591">
            <v>215</v>
          </cell>
          <cell r="AC2591">
            <v>92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16</v>
          </cell>
          <cell r="H2598">
            <v>16</v>
          </cell>
          <cell r="I2598">
            <v>16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P2598">
            <v>0</v>
          </cell>
          <cell r="Q2598">
            <v>5</v>
          </cell>
          <cell r="S2598">
            <v>0</v>
          </cell>
          <cell r="T2598">
            <v>9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3009070</v>
          </cell>
        </row>
        <row r="2639">
          <cell r="C2639">
            <v>68</v>
          </cell>
          <cell r="H2639">
            <v>55</v>
          </cell>
          <cell r="I2639">
            <v>35</v>
          </cell>
          <cell r="J2639">
            <v>20</v>
          </cell>
          <cell r="K2639">
            <v>0</v>
          </cell>
          <cell r="L2639">
            <v>10</v>
          </cell>
          <cell r="M2639">
            <v>3</v>
          </cell>
          <cell r="N2639">
            <v>0</v>
          </cell>
          <cell r="P2639">
            <v>0</v>
          </cell>
          <cell r="Q2639">
            <v>48</v>
          </cell>
          <cell r="S2639">
            <v>0</v>
          </cell>
          <cell r="T2639">
            <v>16</v>
          </cell>
          <cell r="V2639">
            <v>0</v>
          </cell>
          <cell r="W2639">
            <v>0</v>
          </cell>
          <cell r="Y2639">
            <v>0</v>
          </cell>
          <cell r="Z2639">
            <v>3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8478590</v>
          </cell>
        </row>
        <row r="2641">
          <cell r="C2641">
            <v>16</v>
          </cell>
          <cell r="D2641">
            <v>16</v>
          </cell>
          <cell r="E2641">
            <v>16</v>
          </cell>
          <cell r="F2641">
            <v>0</v>
          </cell>
          <cell r="G2641">
            <v>0</v>
          </cell>
          <cell r="AA2641">
            <v>16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12</v>
          </cell>
          <cell r="D2642">
            <v>11</v>
          </cell>
          <cell r="E2642">
            <v>10</v>
          </cell>
          <cell r="F2642">
            <v>1</v>
          </cell>
          <cell r="G2642">
            <v>1</v>
          </cell>
          <cell r="AA2642">
            <v>12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0</v>
          </cell>
          <cell r="D2643">
            <v>0</v>
          </cell>
          <cell r="E2643"/>
          <cell r="F2643"/>
          <cell r="G2643"/>
          <cell r="AA2643"/>
          <cell r="AB2643"/>
          <cell r="AC2643"/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80</v>
          </cell>
          <cell r="H2645">
            <v>79</v>
          </cell>
          <cell r="I2645">
            <v>30</v>
          </cell>
          <cell r="J2645">
            <v>49</v>
          </cell>
          <cell r="K2645">
            <v>1</v>
          </cell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5241300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50</v>
          </cell>
          <cell r="E2652">
            <v>43</v>
          </cell>
          <cell r="AL2652">
            <v>7512100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52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28</v>
          </cell>
        </row>
        <row r="2673">
          <cell r="C2673">
            <v>469</v>
          </cell>
          <cell r="D2673">
            <v>463</v>
          </cell>
          <cell r="E2673">
            <v>462</v>
          </cell>
          <cell r="F2673">
            <v>1</v>
          </cell>
          <cell r="G2673">
            <v>6</v>
          </cell>
          <cell r="AA2673">
            <v>1</v>
          </cell>
          <cell r="AB2673">
            <v>410</v>
          </cell>
          <cell r="AC2673">
            <v>58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11</v>
          </cell>
          <cell r="Q2882">
            <v>52</v>
          </cell>
          <cell r="S2882">
            <v>3</v>
          </cell>
          <cell r="T2882">
            <v>23</v>
          </cell>
          <cell r="V2882">
            <v>0</v>
          </cell>
          <cell r="W2882">
            <v>0</v>
          </cell>
          <cell r="Y2882">
            <v>0</v>
          </cell>
          <cell r="Z2882">
            <v>11</v>
          </cell>
        </row>
        <row r="2885">
          <cell r="C2885">
            <v>6</v>
          </cell>
          <cell r="I2885">
            <v>6</v>
          </cell>
        </row>
        <row r="2886">
          <cell r="C2886">
            <v>7</v>
          </cell>
          <cell r="I2886">
            <v>7</v>
          </cell>
        </row>
        <row r="2887">
          <cell r="C2887">
            <v>4</v>
          </cell>
          <cell r="I2887">
            <v>4</v>
          </cell>
        </row>
        <row r="2889">
          <cell r="C2889">
            <v>115</v>
          </cell>
          <cell r="H2889">
            <v>98</v>
          </cell>
          <cell r="I2889">
            <v>97</v>
          </cell>
          <cell r="J2889">
            <v>1</v>
          </cell>
          <cell r="K2889">
            <v>1</v>
          </cell>
          <cell r="L2889">
            <v>16</v>
          </cell>
          <cell r="M2889">
            <v>0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36852890</v>
          </cell>
        </row>
        <row r="2894">
          <cell r="C2894">
            <v>13</v>
          </cell>
          <cell r="H2894">
            <v>11</v>
          </cell>
          <cell r="I2894">
            <v>11</v>
          </cell>
          <cell r="J2894">
            <v>0</v>
          </cell>
          <cell r="K2894">
            <v>0</v>
          </cell>
          <cell r="L2894">
            <v>2</v>
          </cell>
          <cell r="M2894">
            <v>0</v>
          </cell>
          <cell r="N2894">
            <v>0</v>
          </cell>
          <cell r="P2894">
            <v>7</v>
          </cell>
          <cell r="Q2894">
            <v>5</v>
          </cell>
          <cell r="S2894">
            <v>1</v>
          </cell>
          <cell r="T2894">
            <v>0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876580</v>
          </cell>
        </row>
        <row r="2960">
          <cell r="C2960">
            <v>43</v>
          </cell>
          <cell r="E2960">
            <v>43</v>
          </cell>
        </row>
        <row r="2964">
          <cell r="C2964">
            <v>36</v>
          </cell>
          <cell r="E2964">
            <v>36</v>
          </cell>
          <cell r="AL2964">
            <v>1364400</v>
          </cell>
        </row>
        <row r="2970">
          <cell r="C2970">
            <v>843</v>
          </cell>
          <cell r="E2970">
            <v>638</v>
          </cell>
        </row>
        <row r="2972">
          <cell r="C2972">
            <v>127</v>
          </cell>
          <cell r="E2972">
            <v>127</v>
          </cell>
          <cell r="AL2972">
            <v>3171190</v>
          </cell>
        </row>
        <row r="2973">
          <cell r="C2973">
            <v>266</v>
          </cell>
          <cell r="E2973">
            <v>266</v>
          </cell>
          <cell r="AL2973">
            <v>20894300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260</v>
          </cell>
          <cell r="E2975">
            <v>255</v>
          </cell>
          <cell r="AL2975">
            <v>874650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1116</v>
          </cell>
          <cell r="E2997">
            <v>1116</v>
          </cell>
          <cell r="AL2997">
            <v>5093220</v>
          </cell>
        </row>
        <row r="3016">
          <cell r="C3016">
            <v>635</v>
          </cell>
          <cell r="E3016">
            <v>635</v>
          </cell>
          <cell r="AL3016">
            <v>4826720</v>
          </cell>
        </row>
        <row r="3034">
          <cell r="C3034">
            <v>330</v>
          </cell>
          <cell r="E3034">
            <v>330</v>
          </cell>
          <cell r="AL3034">
            <v>3017040</v>
          </cell>
        </row>
        <row r="3066">
          <cell r="C3066">
            <v>117</v>
          </cell>
          <cell r="E3066">
            <v>117</v>
          </cell>
          <cell r="AL3066">
            <v>8777900</v>
          </cell>
        </row>
        <row r="3094">
          <cell r="C3094">
            <v>91</v>
          </cell>
          <cell r="I3094">
            <v>48</v>
          </cell>
          <cell r="L3094">
            <v>43</v>
          </cell>
          <cell r="P3094">
            <v>0</v>
          </cell>
          <cell r="Q3094">
            <v>1</v>
          </cell>
          <cell r="S3094">
            <v>1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1942260</v>
          </cell>
        </row>
        <row r="3105">
          <cell r="C3105">
            <v>91</v>
          </cell>
          <cell r="H3105">
            <v>48</v>
          </cell>
          <cell r="I3105">
            <v>48</v>
          </cell>
          <cell r="J3105">
            <v>0</v>
          </cell>
          <cell r="K3105">
            <v>0</v>
          </cell>
          <cell r="L3105">
            <v>43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222</v>
          </cell>
          <cell r="E3158">
            <v>222</v>
          </cell>
          <cell r="AL3158">
            <v>5807520</v>
          </cell>
        </row>
        <row r="3159">
          <cell r="C3159">
            <v>16</v>
          </cell>
          <cell r="E3159">
            <v>16</v>
          </cell>
          <cell r="AL3159">
            <v>5247040</v>
          </cell>
        </row>
        <row r="3170">
          <cell r="C3170">
            <v>6</v>
          </cell>
          <cell r="E3170">
            <v>6</v>
          </cell>
          <cell r="AL3170">
            <v>56040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1</v>
          </cell>
          <cell r="E3172">
            <v>1</v>
          </cell>
          <cell r="AL3172">
            <v>18730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>
        <row r="6">
          <cell r="C6">
            <v>149</v>
          </cell>
          <cell r="E6">
            <v>149</v>
          </cell>
          <cell r="AL6">
            <v>1433380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422</v>
          </cell>
          <cell r="E9">
            <v>422</v>
          </cell>
          <cell r="AL9">
            <v>4059640</v>
          </cell>
        </row>
        <row r="10">
          <cell r="C10">
            <v>301</v>
          </cell>
          <cell r="E10">
            <v>301</v>
          </cell>
          <cell r="AL10">
            <v>2895620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0</v>
          </cell>
          <cell r="E12"/>
          <cell r="AL12">
            <v>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282</v>
          </cell>
          <cell r="E14">
            <v>282</v>
          </cell>
          <cell r="AL14">
            <v>2712840</v>
          </cell>
        </row>
        <row r="15">
          <cell r="C15">
            <v>286</v>
          </cell>
          <cell r="E15">
            <v>286</v>
          </cell>
          <cell r="AL15">
            <v>2751320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339</v>
          </cell>
          <cell r="E17">
            <v>339</v>
          </cell>
          <cell r="AL17">
            <v>3261180</v>
          </cell>
        </row>
        <row r="18">
          <cell r="C18">
            <v>15</v>
          </cell>
          <cell r="E18">
            <v>15</v>
          </cell>
          <cell r="AL18">
            <v>144300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322</v>
          </cell>
          <cell r="E20">
            <v>322</v>
          </cell>
          <cell r="AL20">
            <v>3097640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28</v>
          </cell>
          <cell r="E24">
            <v>28</v>
          </cell>
          <cell r="AL24">
            <v>269360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1646</v>
          </cell>
          <cell r="E26">
            <v>1646</v>
          </cell>
          <cell r="AL26">
            <v>15834520</v>
          </cell>
        </row>
        <row r="27">
          <cell r="C27">
            <v>629</v>
          </cell>
          <cell r="E27">
            <v>629</v>
          </cell>
          <cell r="AL27">
            <v>6050980</v>
          </cell>
        </row>
        <row r="28">
          <cell r="C28">
            <v>295</v>
          </cell>
          <cell r="E28">
            <v>295</v>
          </cell>
          <cell r="AL28">
            <v>2837900</v>
          </cell>
        </row>
        <row r="29">
          <cell r="C29">
            <v>1125</v>
          </cell>
          <cell r="E29">
            <v>1125</v>
          </cell>
          <cell r="AL29">
            <v>10822500</v>
          </cell>
        </row>
        <row r="30">
          <cell r="C30">
            <v>237</v>
          </cell>
          <cell r="E30">
            <v>237</v>
          </cell>
          <cell r="AL30">
            <v>2279940</v>
          </cell>
        </row>
        <row r="31">
          <cell r="C31">
            <v>886</v>
          </cell>
          <cell r="E31">
            <v>886</v>
          </cell>
          <cell r="AL31">
            <v>8523320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0</v>
          </cell>
          <cell r="E34"/>
          <cell r="AL34">
            <v>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203</v>
          </cell>
          <cell r="E36">
            <v>203</v>
          </cell>
          <cell r="AL36">
            <v>1952860</v>
          </cell>
        </row>
        <row r="37">
          <cell r="C37">
            <v>15</v>
          </cell>
          <cell r="E37">
            <v>15</v>
          </cell>
          <cell r="AL37">
            <v>144300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139</v>
          </cell>
          <cell r="E40">
            <v>139</v>
          </cell>
          <cell r="AL40">
            <v>1337180</v>
          </cell>
        </row>
        <row r="41">
          <cell r="C41">
            <v>57</v>
          </cell>
          <cell r="E41">
            <v>57</v>
          </cell>
          <cell r="AL41">
            <v>548340</v>
          </cell>
        </row>
        <row r="42">
          <cell r="C42">
            <v>76</v>
          </cell>
          <cell r="E42">
            <v>76</v>
          </cell>
          <cell r="AL42">
            <v>731120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274</v>
          </cell>
          <cell r="E48">
            <v>274</v>
          </cell>
          <cell r="AL48">
            <v>2635880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108</v>
          </cell>
          <cell r="E50">
            <v>108</v>
          </cell>
          <cell r="AL50">
            <v>1038960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85</v>
          </cell>
          <cell r="E55">
            <v>42</v>
          </cell>
          <cell r="AL55">
            <v>749700</v>
          </cell>
        </row>
        <row r="56">
          <cell r="C56">
            <v>4533</v>
          </cell>
          <cell r="E56">
            <v>4406</v>
          </cell>
          <cell r="AL56">
            <v>42385720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175</v>
          </cell>
          <cell r="E62">
            <v>175</v>
          </cell>
          <cell r="AL62">
            <v>357000</v>
          </cell>
        </row>
        <row r="63">
          <cell r="C63">
            <v>1176</v>
          </cell>
          <cell r="E63">
            <v>1176</v>
          </cell>
          <cell r="AL63">
            <v>1764000</v>
          </cell>
        </row>
        <row r="64">
          <cell r="C64">
            <v>697</v>
          </cell>
          <cell r="E64">
            <v>693</v>
          </cell>
          <cell r="AL64">
            <v>1039500</v>
          </cell>
        </row>
        <row r="65">
          <cell r="C65">
            <v>477</v>
          </cell>
          <cell r="E65">
            <v>477</v>
          </cell>
          <cell r="AL65">
            <v>715500</v>
          </cell>
        </row>
        <row r="67">
          <cell r="C67">
            <v>516</v>
          </cell>
        </row>
        <row r="68">
          <cell r="C68">
            <v>453</v>
          </cell>
        </row>
        <row r="119">
          <cell r="C119">
            <v>100</v>
          </cell>
          <cell r="E119">
            <v>100</v>
          </cell>
          <cell r="AL119">
            <v>800000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10</v>
          </cell>
          <cell r="E126">
            <v>10</v>
          </cell>
          <cell r="AL126">
            <v>80000</v>
          </cell>
        </row>
        <row r="128">
          <cell r="C128">
            <v>15</v>
          </cell>
          <cell r="E128">
            <v>15</v>
          </cell>
          <cell r="AL128">
            <v>73950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161</v>
          </cell>
          <cell r="E130">
            <v>161</v>
          </cell>
          <cell r="AL130">
            <v>133630</v>
          </cell>
        </row>
        <row r="131">
          <cell r="C131">
            <v>342</v>
          </cell>
          <cell r="E131">
            <v>342</v>
          </cell>
          <cell r="AL131">
            <v>926820</v>
          </cell>
        </row>
        <row r="132">
          <cell r="C132">
            <v>224</v>
          </cell>
          <cell r="E132">
            <v>224</v>
          </cell>
          <cell r="AL132">
            <v>607040</v>
          </cell>
        </row>
        <row r="133">
          <cell r="C133">
            <v>81</v>
          </cell>
          <cell r="E133">
            <v>81</v>
          </cell>
          <cell r="AL133">
            <v>219510</v>
          </cell>
        </row>
        <row r="135">
          <cell r="C135">
            <v>474</v>
          </cell>
        </row>
        <row r="139">
          <cell r="C139">
            <v>27</v>
          </cell>
          <cell r="E139">
            <v>27</v>
          </cell>
          <cell r="AL139">
            <v>63450</v>
          </cell>
        </row>
        <row r="140">
          <cell r="C140">
            <v>358</v>
          </cell>
          <cell r="E140">
            <v>358</v>
          </cell>
          <cell r="AL140">
            <v>483300</v>
          </cell>
        </row>
        <row r="141">
          <cell r="C141">
            <v>36</v>
          </cell>
          <cell r="E141">
            <v>36</v>
          </cell>
          <cell r="AL141">
            <v>84600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4</v>
          </cell>
          <cell r="E143">
            <v>4</v>
          </cell>
          <cell r="AL143">
            <v>9400</v>
          </cell>
        </row>
        <row r="145">
          <cell r="C145">
            <v>1103</v>
          </cell>
        </row>
        <row r="146">
          <cell r="C146">
            <v>0</v>
          </cell>
        </row>
        <row r="150">
          <cell r="C150">
            <v>2153</v>
          </cell>
          <cell r="E150">
            <v>2106</v>
          </cell>
          <cell r="AL150">
            <v>1895400</v>
          </cell>
        </row>
        <row r="154">
          <cell r="C154">
            <v>755</v>
          </cell>
          <cell r="E154">
            <v>755</v>
          </cell>
        </row>
        <row r="155">
          <cell r="C155">
            <v>34</v>
          </cell>
          <cell r="E155">
            <v>31</v>
          </cell>
        </row>
        <row r="156">
          <cell r="C156">
            <v>0</v>
          </cell>
          <cell r="E156"/>
        </row>
        <row r="199">
          <cell r="C199">
            <v>1274</v>
          </cell>
          <cell r="E199">
            <v>1272</v>
          </cell>
          <cell r="AL199">
            <v>54581520</v>
          </cell>
        </row>
        <row r="200">
          <cell r="C200">
            <v>2442</v>
          </cell>
          <cell r="E200">
            <v>2439</v>
          </cell>
          <cell r="AL200">
            <v>117828090</v>
          </cell>
        </row>
        <row r="201">
          <cell r="C201">
            <v>521</v>
          </cell>
          <cell r="E201">
            <v>520</v>
          </cell>
          <cell r="AL201">
            <v>46716800</v>
          </cell>
        </row>
        <row r="202">
          <cell r="C202">
            <v>170</v>
          </cell>
          <cell r="E202">
            <v>169</v>
          </cell>
          <cell r="AL202">
            <v>15182960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500</v>
          </cell>
          <cell r="E204">
            <v>499</v>
          </cell>
          <cell r="AL204">
            <v>92809010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405</v>
          </cell>
          <cell r="E207">
            <v>404</v>
          </cell>
          <cell r="AL207">
            <v>17359880</v>
          </cell>
        </row>
        <row r="208">
          <cell r="C208">
            <v>192</v>
          </cell>
          <cell r="E208">
            <v>192</v>
          </cell>
          <cell r="AL208">
            <v>1664640</v>
          </cell>
        </row>
        <row r="209">
          <cell r="C209">
            <v>76</v>
          </cell>
          <cell r="E209">
            <v>76</v>
          </cell>
          <cell r="AL209">
            <v>6126360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146</v>
          </cell>
          <cell r="E213">
            <v>146</v>
          </cell>
          <cell r="AL213">
            <v>9357140</v>
          </cell>
        </row>
        <row r="214">
          <cell r="C214">
            <v>613</v>
          </cell>
          <cell r="E214">
            <v>613</v>
          </cell>
          <cell r="AL214">
            <v>65437750</v>
          </cell>
        </row>
        <row r="298">
          <cell r="C298">
            <v>57653</v>
          </cell>
          <cell r="D298">
            <v>56664</v>
          </cell>
          <cell r="E298">
            <v>56664</v>
          </cell>
          <cell r="F298">
            <v>0</v>
          </cell>
          <cell r="G298">
            <v>989</v>
          </cell>
          <cell r="AA298">
            <v>21310</v>
          </cell>
          <cell r="AB298">
            <v>16001</v>
          </cell>
          <cell r="AC298">
            <v>20342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4</v>
          </cell>
          <cell r="AJ298">
            <v>0</v>
          </cell>
          <cell r="AL298">
            <v>113257580</v>
          </cell>
        </row>
        <row r="379">
          <cell r="C379">
            <v>66621</v>
          </cell>
          <cell r="D379">
            <v>66034</v>
          </cell>
          <cell r="E379">
            <v>66034</v>
          </cell>
          <cell r="F379">
            <v>0</v>
          </cell>
          <cell r="G379">
            <v>587</v>
          </cell>
          <cell r="AA379">
            <v>21257</v>
          </cell>
          <cell r="AB379">
            <v>25127</v>
          </cell>
          <cell r="AC379">
            <v>20237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45</v>
          </cell>
          <cell r="AJ379">
            <v>0</v>
          </cell>
          <cell r="AL379">
            <v>164858580</v>
          </cell>
        </row>
        <row r="425">
          <cell r="C425">
            <v>4371</v>
          </cell>
          <cell r="D425">
            <v>4357</v>
          </cell>
          <cell r="E425">
            <v>4357</v>
          </cell>
          <cell r="F425">
            <v>0</v>
          </cell>
          <cell r="G425">
            <v>14</v>
          </cell>
          <cell r="AA425">
            <v>270</v>
          </cell>
          <cell r="AB425">
            <v>4008</v>
          </cell>
          <cell r="AC425">
            <v>93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42</v>
          </cell>
          <cell r="AJ425">
            <v>0</v>
          </cell>
          <cell r="AL425">
            <v>24046670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2</v>
          </cell>
          <cell r="AJ440">
            <v>0</v>
          </cell>
          <cell r="AL440">
            <v>0</v>
          </cell>
        </row>
        <row r="520">
          <cell r="C520">
            <v>4417</v>
          </cell>
          <cell r="D520">
            <v>4364</v>
          </cell>
          <cell r="E520">
            <v>4364</v>
          </cell>
          <cell r="F520">
            <v>0</v>
          </cell>
          <cell r="G520">
            <v>53</v>
          </cell>
          <cell r="AA520">
            <v>1510</v>
          </cell>
          <cell r="AB520">
            <v>1258</v>
          </cell>
          <cell r="AC520">
            <v>1649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239</v>
          </cell>
          <cell r="AJ520">
            <v>0</v>
          </cell>
          <cell r="AL520">
            <v>28456240</v>
          </cell>
        </row>
        <row r="580">
          <cell r="C580">
            <v>4364</v>
          </cell>
          <cell r="D580">
            <v>4350</v>
          </cell>
          <cell r="E580">
            <v>4350</v>
          </cell>
          <cell r="F580">
            <v>0</v>
          </cell>
          <cell r="G580">
            <v>14</v>
          </cell>
          <cell r="AA580">
            <v>827</v>
          </cell>
          <cell r="AB580">
            <v>2880</v>
          </cell>
          <cell r="AC580">
            <v>657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9</v>
          </cell>
          <cell r="AJ580">
            <v>0</v>
          </cell>
          <cell r="AL580">
            <v>19832860</v>
          </cell>
        </row>
        <row r="600">
          <cell r="C600">
            <v>42</v>
          </cell>
          <cell r="D600">
            <v>42</v>
          </cell>
          <cell r="E600">
            <v>42</v>
          </cell>
          <cell r="F600">
            <v>0</v>
          </cell>
          <cell r="G600">
            <v>0</v>
          </cell>
          <cell r="AA600">
            <v>2</v>
          </cell>
          <cell r="AB600">
            <v>40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161920</v>
          </cell>
        </row>
        <row r="649">
          <cell r="C649">
            <v>3732</v>
          </cell>
          <cell r="D649">
            <v>3732</v>
          </cell>
          <cell r="E649">
            <v>3732</v>
          </cell>
          <cell r="F649">
            <v>0</v>
          </cell>
          <cell r="G649">
            <v>0</v>
          </cell>
          <cell r="AA649">
            <v>183</v>
          </cell>
          <cell r="AB649">
            <v>2391</v>
          </cell>
          <cell r="AC649">
            <v>1158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</v>
          </cell>
          <cell r="AJ649">
            <v>0</v>
          </cell>
          <cell r="AL649">
            <v>163307200</v>
          </cell>
        </row>
        <row r="659">
          <cell r="C659">
            <v>299</v>
          </cell>
          <cell r="D659">
            <v>293</v>
          </cell>
          <cell r="E659">
            <v>293</v>
          </cell>
          <cell r="F659">
            <v>0</v>
          </cell>
          <cell r="G659">
            <v>6</v>
          </cell>
          <cell r="AA659">
            <v>0</v>
          </cell>
          <cell r="AB659">
            <v>3</v>
          </cell>
          <cell r="AC659">
            <v>296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714470</v>
          </cell>
        </row>
        <row r="670">
          <cell r="C670">
            <v>6908</v>
          </cell>
          <cell r="D670">
            <v>6823</v>
          </cell>
          <cell r="E670">
            <v>6767</v>
          </cell>
          <cell r="F670">
            <v>56</v>
          </cell>
          <cell r="G670">
            <v>85</v>
          </cell>
          <cell r="AA670">
            <v>3534</v>
          </cell>
          <cell r="AB670">
            <v>1601</v>
          </cell>
          <cell r="AC670">
            <v>1773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134</v>
          </cell>
          <cell r="D720">
            <v>134</v>
          </cell>
          <cell r="E720">
            <v>134</v>
          </cell>
          <cell r="F720">
            <v>0</v>
          </cell>
          <cell r="G720">
            <v>0</v>
          </cell>
          <cell r="AA720">
            <v>25</v>
          </cell>
          <cell r="AB720">
            <v>64</v>
          </cell>
          <cell r="AC720">
            <v>45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46</v>
          </cell>
          <cell r="AJ720">
            <v>0</v>
          </cell>
          <cell r="AL720">
            <v>337840</v>
          </cell>
        </row>
        <row r="763">
          <cell r="C763">
            <v>2101</v>
          </cell>
          <cell r="D763">
            <v>2086</v>
          </cell>
          <cell r="E763">
            <v>2086</v>
          </cell>
          <cell r="F763">
            <v>0</v>
          </cell>
          <cell r="G763">
            <v>15</v>
          </cell>
          <cell r="AA763">
            <v>227</v>
          </cell>
          <cell r="AB763">
            <v>1132</v>
          </cell>
          <cell r="AC763">
            <v>742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L763">
            <v>4086540</v>
          </cell>
        </row>
        <row r="823">
          <cell r="C823">
            <v>3550</v>
          </cell>
          <cell r="D823">
            <v>3431</v>
          </cell>
          <cell r="E823">
            <v>3430</v>
          </cell>
          <cell r="F823">
            <v>1</v>
          </cell>
          <cell r="G823">
            <v>119</v>
          </cell>
          <cell r="AA823">
            <v>385</v>
          </cell>
          <cell r="AB823">
            <v>1035</v>
          </cell>
          <cell r="AC823">
            <v>2130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41520370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1685</v>
          </cell>
          <cell r="D876">
            <v>1641</v>
          </cell>
          <cell r="E876">
            <v>1641</v>
          </cell>
          <cell r="F876">
            <v>0</v>
          </cell>
          <cell r="G876">
            <v>44</v>
          </cell>
          <cell r="AA876">
            <v>272</v>
          </cell>
          <cell r="AB876">
            <v>297</v>
          </cell>
          <cell r="AC876">
            <v>1116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389</v>
          </cell>
          <cell r="AJ876">
            <v>0</v>
          </cell>
          <cell r="AL876">
            <v>130696560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44</v>
          </cell>
          <cell r="D879">
            <v>43</v>
          </cell>
          <cell r="E879">
            <v>43</v>
          </cell>
          <cell r="F879"/>
          <cell r="G879">
            <v>1</v>
          </cell>
          <cell r="AA879">
            <v>10</v>
          </cell>
          <cell r="AB879">
            <v>18</v>
          </cell>
          <cell r="AC879">
            <v>16</v>
          </cell>
          <cell r="AD879"/>
          <cell r="AE879"/>
          <cell r="AF879"/>
          <cell r="AG879"/>
          <cell r="AH879"/>
          <cell r="AI879">
            <v>62</v>
          </cell>
          <cell r="AJ879"/>
          <cell r="AL879">
            <v>1085320</v>
          </cell>
        </row>
        <row r="901">
          <cell r="C901">
            <v>989</v>
          </cell>
          <cell r="D901">
            <v>983</v>
          </cell>
          <cell r="E901">
            <v>983</v>
          </cell>
          <cell r="F901">
            <v>0</v>
          </cell>
          <cell r="G901">
            <v>6</v>
          </cell>
          <cell r="AA901">
            <v>519</v>
          </cell>
          <cell r="AB901">
            <v>355</v>
          </cell>
          <cell r="AC901">
            <v>115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100</v>
          </cell>
          <cell r="AJ901">
            <v>0</v>
          </cell>
          <cell r="AL901">
            <v>19379070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31</v>
          </cell>
          <cell r="AJ943">
            <v>0</v>
          </cell>
          <cell r="AL943">
            <v>0</v>
          </cell>
        </row>
        <row r="987">
          <cell r="C987">
            <v>4</v>
          </cell>
          <cell r="D987">
            <v>4</v>
          </cell>
          <cell r="E987">
            <v>4</v>
          </cell>
          <cell r="F987">
            <v>0</v>
          </cell>
          <cell r="G987">
            <v>0</v>
          </cell>
          <cell r="AA987">
            <v>0</v>
          </cell>
          <cell r="AB987">
            <v>0</v>
          </cell>
          <cell r="AC987">
            <v>4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2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31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3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14706</v>
          </cell>
          <cell r="D1174">
            <v>14668</v>
          </cell>
          <cell r="E1174">
            <v>14668</v>
          </cell>
          <cell r="F1174">
            <v>0</v>
          </cell>
          <cell r="G1174">
            <v>38</v>
          </cell>
          <cell r="AA1174">
            <v>10381</v>
          </cell>
          <cell r="AB1174">
            <v>3788</v>
          </cell>
          <cell r="AC1174">
            <v>537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867</v>
          </cell>
          <cell r="E1219">
            <v>842</v>
          </cell>
          <cell r="AL1219">
            <v>5143030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527</v>
          </cell>
          <cell r="AJ1235">
            <v>0</v>
          </cell>
          <cell r="AL1235">
            <v>0</v>
          </cell>
        </row>
        <row r="1237">
          <cell r="C1237">
            <v>367</v>
          </cell>
          <cell r="E1237">
            <v>367</v>
          </cell>
          <cell r="AL1237">
            <v>1346890</v>
          </cell>
        </row>
        <row r="1238">
          <cell r="C1238">
            <v>372</v>
          </cell>
          <cell r="E1238">
            <v>372</v>
          </cell>
          <cell r="AL1238">
            <v>1365240</v>
          </cell>
        </row>
        <row r="1239">
          <cell r="C1239">
            <v>13</v>
          </cell>
          <cell r="E1239">
            <v>13</v>
          </cell>
          <cell r="AL1239">
            <v>189540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4</v>
          </cell>
          <cell r="E1241">
            <v>4</v>
          </cell>
          <cell r="AL1241">
            <v>155000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147</v>
          </cell>
          <cell r="E1268">
            <v>147</v>
          </cell>
        </row>
        <row r="1325">
          <cell r="C1325">
            <v>33</v>
          </cell>
          <cell r="D1325">
            <v>33</v>
          </cell>
          <cell r="E1325">
            <v>33</v>
          </cell>
          <cell r="F1325">
            <v>0</v>
          </cell>
          <cell r="G1325">
            <v>0</v>
          </cell>
          <cell r="AA1325">
            <v>12</v>
          </cell>
          <cell r="AB1325">
            <v>21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13</v>
          </cell>
          <cell r="H1408">
            <v>12</v>
          </cell>
          <cell r="I1408">
            <v>10</v>
          </cell>
          <cell r="J1408">
            <v>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13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2047390</v>
          </cell>
        </row>
        <row r="1457">
          <cell r="C1457">
            <v>564</v>
          </cell>
          <cell r="D1457">
            <v>564</v>
          </cell>
          <cell r="E1457">
            <v>559</v>
          </cell>
          <cell r="F1457">
            <v>5</v>
          </cell>
          <cell r="G1457">
            <v>0</v>
          </cell>
          <cell r="AA1457">
            <v>43</v>
          </cell>
          <cell r="AB1457">
            <v>521</v>
          </cell>
          <cell r="AC1457">
            <v>0</v>
          </cell>
          <cell r="AD1457">
            <v>0</v>
          </cell>
          <cell r="AE1457">
            <v>73</v>
          </cell>
          <cell r="AF1457">
            <v>0</v>
          </cell>
          <cell r="AG1457">
            <v>0</v>
          </cell>
          <cell r="AH1457">
            <v>0</v>
          </cell>
          <cell r="AI1457">
            <v>100</v>
          </cell>
          <cell r="AJ1457">
            <v>0</v>
          </cell>
        </row>
        <row r="1542">
          <cell r="C1542">
            <v>106</v>
          </cell>
          <cell r="H1542">
            <v>98</v>
          </cell>
          <cell r="I1542">
            <v>78</v>
          </cell>
          <cell r="J1542">
            <v>20</v>
          </cell>
          <cell r="K1542">
            <v>3</v>
          </cell>
          <cell r="L1542">
            <v>5</v>
          </cell>
          <cell r="M1542">
            <v>0</v>
          </cell>
          <cell r="N1542">
            <v>0</v>
          </cell>
          <cell r="P1542">
            <v>0</v>
          </cell>
          <cell r="Q1542">
            <v>5</v>
          </cell>
          <cell r="S1542">
            <v>1</v>
          </cell>
          <cell r="T1542">
            <v>42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22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21768100</v>
          </cell>
        </row>
        <row r="1613">
          <cell r="C1613">
            <v>615</v>
          </cell>
          <cell r="D1613">
            <v>614</v>
          </cell>
          <cell r="E1613">
            <v>613</v>
          </cell>
          <cell r="F1613">
            <v>1</v>
          </cell>
          <cell r="G1613">
            <v>1</v>
          </cell>
          <cell r="AA1613">
            <v>301</v>
          </cell>
          <cell r="AB1613">
            <v>313</v>
          </cell>
          <cell r="AC1613">
            <v>1</v>
          </cell>
          <cell r="AD1613">
            <v>0</v>
          </cell>
          <cell r="AE1613">
            <v>108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65</v>
          </cell>
          <cell r="H1723">
            <v>64</v>
          </cell>
          <cell r="I1723">
            <v>44</v>
          </cell>
          <cell r="J1723">
            <v>20</v>
          </cell>
          <cell r="K1723">
            <v>0</v>
          </cell>
          <cell r="L1723">
            <v>1</v>
          </cell>
          <cell r="M1723">
            <v>0</v>
          </cell>
          <cell r="N1723">
            <v>0</v>
          </cell>
          <cell r="P1723">
            <v>17</v>
          </cell>
          <cell r="Q1723">
            <v>12</v>
          </cell>
          <cell r="S1723">
            <v>1</v>
          </cell>
          <cell r="T1723">
            <v>0</v>
          </cell>
          <cell r="V1723">
            <v>0</v>
          </cell>
          <cell r="W1723">
            <v>0</v>
          </cell>
          <cell r="Y1723">
            <v>0</v>
          </cell>
          <cell r="Z1723">
            <v>3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3793595</v>
          </cell>
        </row>
        <row r="1725">
          <cell r="C1725">
            <v>0</v>
          </cell>
          <cell r="D1725">
            <v>0</v>
          </cell>
          <cell r="E1725"/>
          <cell r="F1725"/>
          <cell r="G1725"/>
          <cell r="AA1725"/>
          <cell r="AB1725"/>
          <cell r="AC1725"/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6</v>
          </cell>
          <cell r="H1787">
            <v>5</v>
          </cell>
          <cell r="I1787">
            <v>5</v>
          </cell>
          <cell r="J1787">
            <v>0</v>
          </cell>
          <cell r="K1787">
            <v>0</v>
          </cell>
          <cell r="L1787">
            <v>1</v>
          </cell>
          <cell r="M1787">
            <v>0</v>
          </cell>
          <cell r="N1787">
            <v>0</v>
          </cell>
          <cell r="P1787">
            <v>0</v>
          </cell>
          <cell r="Q1787">
            <v>3</v>
          </cell>
          <cell r="S1787">
            <v>1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1032965</v>
          </cell>
        </row>
        <row r="1861">
          <cell r="C1861">
            <v>59</v>
          </cell>
          <cell r="H1861">
            <v>51</v>
          </cell>
          <cell r="I1861">
            <v>50</v>
          </cell>
          <cell r="J1861">
            <v>1</v>
          </cell>
          <cell r="K1861">
            <v>0</v>
          </cell>
          <cell r="L1861">
            <v>7</v>
          </cell>
          <cell r="M1861">
            <v>1</v>
          </cell>
          <cell r="N1861">
            <v>0</v>
          </cell>
          <cell r="P1861">
            <v>0</v>
          </cell>
          <cell r="Q1861">
            <v>9</v>
          </cell>
          <cell r="S1861">
            <v>0</v>
          </cell>
          <cell r="T1861">
            <v>3</v>
          </cell>
          <cell r="V1861">
            <v>0</v>
          </cell>
          <cell r="W1861">
            <v>0</v>
          </cell>
          <cell r="Y1861">
            <v>0</v>
          </cell>
          <cell r="Z1861">
            <v>12</v>
          </cell>
          <cell r="AD1861">
            <v>0</v>
          </cell>
          <cell r="AE1861">
            <v>1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5114165</v>
          </cell>
        </row>
        <row r="1878">
          <cell r="C1878">
            <v>1</v>
          </cell>
          <cell r="D1878">
            <v>1</v>
          </cell>
          <cell r="E1878">
            <v>1</v>
          </cell>
          <cell r="F1878">
            <v>0</v>
          </cell>
          <cell r="G1878">
            <v>0</v>
          </cell>
          <cell r="AA1878">
            <v>0</v>
          </cell>
          <cell r="AB1878">
            <v>1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74</v>
          </cell>
          <cell r="H1904">
            <v>71</v>
          </cell>
          <cell r="I1904">
            <v>66</v>
          </cell>
          <cell r="J1904">
            <v>5</v>
          </cell>
          <cell r="K1904">
            <v>3</v>
          </cell>
          <cell r="L1904">
            <v>0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1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4570580</v>
          </cell>
        </row>
        <row r="1978">
          <cell r="C1978">
            <v>1121</v>
          </cell>
          <cell r="D1978">
            <v>1101</v>
          </cell>
          <cell r="E1978">
            <v>1095</v>
          </cell>
          <cell r="F1978">
            <v>6</v>
          </cell>
          <cell r="G1978">
            <v>20</v>
          </cell>
          <cell r="AA1978">
            <v>330</v>
          </cell>
          <cell r="AB1978">
            <v>490</v>
          </cell>
          <cell r="AC1978">
            <v>301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2</v>
          </cell>
          <cell r="S2052">
            <v>0</v>
          </cell>
          <cell r="T2052">
            <v>2</v>
          </cell>
          <cell r="V2052">
            <v>0</v>
          </cell>
          <cell r="W2052">
            <v>0</v>
          </cell>
          <cell r="Y2052">
            <v>0</v>
          </cell>
          <cell r="Z2052">
            <v>1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5</v>
          </cell>
          <cell r="H2063">
            <v>3</v>
          </cell>
          <cell r="I2063">
            <v>1</v>
          </cell>
          <cell r="J2063">
            <v>2</v>
          </cell>
          <cell r="K2063">
            <v>0</v>
          </cell>
          <cell r="L2063">
            <v>0</v>
          </cell>
          <cell r="M2063">
            <v>2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455700</v>
          </cell>
        </row>
        <row r="2162">
          <cell r="P2162">
            <v>0</v>
          </cell>
          <cell r="Q2162">
            <v>2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1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5</v>
          </cell>
          <cell r="H2165">
            <v>4</v>
          </cell>
          <cell r="I2165">
            <v>4</v>
          </cell>
          <cell r="J2165">
            <v>0</v>
          </cell>
          <cell r="K2165">
            <v>0</v>
          </cell>
          <cell r="L2165">
            <v>1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978650</v>
          </cell>
        </row>
        <row r="2207">
          <cell r="C2207">
            <v>25127</v>
          </cell>
          <cell r="D2207">
            <v>25082</v>
          </cell>
          <cell r="E2207">
            <v>24814</v>
          </cell>
          <cell r="F2207">
            <v>268</v>
          </cell>
          <cell r="G2207">
            <v>45</v>
          </cell>
          <cell r="AA2207">
            <v>23029</v>
          </cell>
          <cell r="AB2207">
            <v>1099</v>
          </cell>
          <cell r="AC2207">
            <v>999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429</v>
          </cell>
          <cell r="D2277">
            <v>427</v>
          </cell>
          <cell r="E2277">
            <v>427</v>
          </cell>
          <cell r="F2277">
            <v>0</v>
          </cell>
          <cell r="G2277">
            <v>2</v>
          </cell>
          <cell r="AA2277">
            <v>147</v>
          </cell>
          <cell r="AB2277">
            <v>263</v>
          </cell>
          <cell r="AC2277">
            <v>19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150</v>
          </cell>
          <cell r="AJ2277">
            <v>0</v>
          </cell>
        </row>
        <row r="2389">
          <cell r="P2389">
            <v>0</v>
          </cell>
          <cell r="Q2389">
            <v>69</v>
          </cell>
          <cell r="S2389">
            <v>5</v>
          </cell>
          <cell r="T2389">
            <v>80</v>
          </cell>
          <cell r="V2389">
            <v>0</v>
          </cell>
          <cell r="W2389">
            <v>1</v>
          </cell>
          <cell r="Y2389">
            <v>14</v>
          </cell>
          <cell r="Z2389">
            <v>91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260</v>
          </cell>
          <cell r="H2396">
            <v>235</v>
          </cell>
          <cell r="I2396">
            <v>192</v>
          </cell>
          <cell r="J2396">
            <v>43</v>
          </cell>
          <cell r="K2396">
            <v>3</v>
          </cell>
          <cell r="L2396">
            <v>21</v>
          </cell>
          <cell r="M2396">
            <v>1</v>
          </cell>
          <cell r="N2396">
            <v>0</v>
          </cell>
          <cell r="AD2396">
            <v>0</v>
          </cell>
          <cell r="AE2396">
            <v>39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73973045</v>
          </cell>
        </row>
        <row r="2436">
          <cell r="C2436">
            <v>19</v>
          </cell>
          <cell r="H2436">
            <v>17</v>
          </cell>
          <cell r="I2436">
            <v>6</v>
          </cell>
          <cell r="J2436">
            <v>11</v>
          </cell>
          <cell r="K2436">
            <v>1</v>
          </cell>
          <cell r="L2436">
            <v>0</v>
          </cell>
          <cell r="M2436">
            <v>1</v>
          </cell>
          <cell r="N2436">
            <v>0</v>
          </cell>
          <cell r="P2436">
            <v>1</v>
          </cell>
          <cell r="Q2436">
            <v>2</v>
          </cell>
          <cell r="S2436">
            <v>0</v>
          </cell>
          <cell r="T2436">
            <v>15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1377160</v>
          </cell>
        </row>
        <row r="2464">
          <cell r="C2464">
            <v>454</v>
          </cell>
          <cell r="D2464">
            <v>452</v>
          </cell>
          <cell r="E2464">
            <v>414</v>
          </cell>
          <cell r="F2464">
            <v>38</v>
          </cell>
          <cell r="G2464">
            <v>2</v>
          </cell>
          <cell r="AA2464">
            <v>312</v>
          </cell>
          <cell r="AB2464">
            <v>36</v>
          </cell>
          <cell r="AC2464">
            <v>106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18</v>
          </cell>
          <cell r="D2467">
            <v>18</v>
          </cell>
          <cell r="E2467">
            <v>18</v>
          </cell>
          <cell r="F2467">
            <v>0</v>
          </cell>
          <cell r="G2467">
            <v>0</v>
          </cell>
          <cell r="AA2467">
            <v>18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1014120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91</v>
          </cell>
          <cell r="H2559">
            <v>84</v>
          </cell>
          <cell r="I2559">
            <v>72</v>
          </cell>
          <cell r="J2559">
            <v>12</v>
          </cell>
          <cell r="K2559">
            <v>2</v>
          </cell>
          <cell r="L2559">
            <v>4</v>
          </cell>
          <cell r="M2559">
            <v>1</v>
          </cell>
          <cell r="N2559">
            <v>0</v>
          </cell>
          <cell r="P2559">
            <v>4</v>
          </cell>
          <cell r="Q2559">
            <v>9</v>
          </cell>
          <cell r="S2559">
            <v>66</v>
          </cell>
          <cell r="T2559">
            <v>7</v>
          </cell>
          <cell r="V2559">
            <v>0</v>
          </cell>
          <cell r="W2559">
            <v>0</v>
          </cell>
          <cell r="Y2559">
            <v>0</v>
          </cell>
          <cell r="Z2559">
            <v>5</v>
          </cell>
          <cell r="AD2559">
            <v>0</v>
          </cell>
          <cell r="AE2559">
            <v>0</v>
          </cell>
          <cell r="AF2559">
            <v>0</v>
          </cell>
          <cell r="AG2559">
            <v>25</v>
          </cell>
          <cell r="AH2559">
            <v>0</v>
          </cell>
          <cell r="AI2559">
            <v>0</v>
          </cell>
          <cell r="AJ2559">
            <v>0</v>
          </cell>
          <cell r="AL2559">
            <v>16671200</v>
          </cell>
        </row>
        <row r="2591">
          <cell r="C2591">
            <v>1144</v>
          </cell>
          <cell r="D2591">
            <v>1143</v>
          </cell>
          <cell r="E2591">
            <v>797</v>
          </cell>
          <cell r="F2591">
            <v>346</v>
          </cell>
          <cell r="G2591">
            <v>1</v>
          </cell>
          <cell r="AA2591">
            <v>962</v>
          </cell>
          <cell r="AB2591">
            <v>128</v>
          </cell>
          <cell r="AC2591">
            <v>54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36</v>
          </cell>
          <cell r="AJ2591">
            <v>0</v>
          </cell>
        </row>
        <row r="2598">
          <cell r="C2598">
            <v>31</v>
          </cell>
          <cell r="H2598">
            <v>24</v>
          </cell>
          <cell r="I2598">
            <v>23</v>
          </cell>
          <cell r="J2598">
            <v>1</v>
          </cell>
          <cell r="K2598">
            <v>0</v>
          </cell>
          <cell r="L2598">
            <v>6</v>
          </cell>
          <cell r="M2598">
            <v>1</v>
          </cell>
          <cell r="N2598">
            <v>0</v>
          </cell>
          <cell r="P2598">
            <v>0</v>
          </cell>
          <cell r="Q2598">
            <v>24</v>
          </cell>
          <cell r="S2598">
            <v>0</v>
          </cell>
          <cell r="T2598">
            <v>5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6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6521180</v>
          </cell>
        </row>
        <row r="2639">
          <cell r="C2639">
            <v>54</v>
          </cell>
          <cell r="H2639">
            <v>47</v>
          </cell>
          <cell r="I2639">
            <v>38</v>
          </cell>
          <cell r="J2639">
            <v>9</v>
          </cell>
          <cell r="K2639">
            <v>0</v>
          </cell>
          <cell r="L2639">
            <v>6</v>
          </cell>
          <cell r="M2639">
            <v>1</v>
          </cell>
          <cell r="N2639">
            <v>0</v>
          </cell>
          <cell r="P2639">
            <v>0</v>
          </cell>
          <cell r="Q2639">
            <v>28</v>
          </cell>
          <cell r="S2639">
            <v>0</v>
          </cell>
          <cell r="T2639">
            <v>21</v>
          </cell>
          <cell r="V2639">
            <v>0</v>
          </cell>
          <cell r="W2639">
            <v>0</v>
          </cell>
          <cell r="Y2639">
            <v>1</v>
          </cell>
          <cell r="Z2639">
            <v>4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8417450</v>
          </cell>
        </row>
        <row r="2641">
          <cell r="C2641">
            <v>10</v>
          </cell>
          <cell r="D2641">
            <v>10</v>
          </cell>
          <cell r="E2641">
            <v>10</v>
          </cell>
          <cell r="F2641">
            <v>0</v>
          </cell>
          <cell r="G2641">
            <v>0</v>
          </cell>
          <cell r="AA2641">
            <v>10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27</v>
          </cell>
          <cell r="D2642">
            <v>26</v>
          </cell>
          <cell r="E2642">
            <v>24</v>
          </cell>
          <cell r="F2642">
            <v>2</v>
          </cell>
          <cell r="G2642">
            <v>1</v>
          </cell>
          <cell r="AA2642">
            <v>27</v>
          </cell>
          <cell r="AB2642">
            <v>0</v>
          </cell>
          <cell r="AC2642">
            <v>0</v>
          </cell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4</v>
          </cell>
          <cell r="D2643">
            <v>4</v>
          </cell>
          <cell r="E2643">
            <v>4</v>
          </cell>
          <cell r="F2643"/>
          <cell r="G2643"/>
          <cell r="AA2643">
            <v>4</v>
          </cell>
          <cell r="AB2643"/>
          <cell r="AC2643"/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60</v>
          </cell>
          <cell r="H2645">
            <v>60</v>
          </cell>
          <cell r="I2645">
            <v>25</v>
          </cell>
          <cell r="J2645">
            <v>35</v>
          </cell>
          <cell r="K2645"/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4367750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45</v>
          </cell>
          <cell r="E2652">
            <v>37</v>
          </cell>
          <cell r="AL2652">
            <v>6463900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41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19</v>
          </cell>
        </row>
        <row r="2673">
          <cell r="C2673">
            <v>364</v>
          </cell>
          <cell r="D2673">
            <v>361</v>
          </cell>
          <cell r="E2673">
            <v>361</v>
          </cell>
          <cell r="F2673">
            <v>0</v>
          </cell>
          <cell r="G2673">
            <v>3</v>
          </cell>
          <cell r="AA2673">
            <v>1</v>
          </cell>
          <cell r="AB2673">
            <v>304</v>
          </cell>
          <cell r="AC2673">
            <v>59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4</v>
          </cell>
          <cell r="Q2882">
            <v>59</v>
          </cell>
          <cell r="S2882">
            <v>3</v>
          </cell>
          <cell r="T2882">
            <v>24</v>
          </cell>
          <cell r="V2882">
            <v>0</v>
          </cell>
          <cell r="W2882">
            <v>0</v>
          </cell>
          <cell r="Y2882">
            <v>0</v>
          </cell>
          <cell r="Z2882">
            <v>5</v>
          </cell>
        </row>
        <row r="2885">
          <cell r="C2885">
            <v>1</v>
          </cell>
          <cell r="I2885">
            <v>1</v>
          </cell>
        </row>
        <row r="2886">
          <cell r="C2886">
            <v>2</v>
          </cell>
          <cell r="I2886">
            <v>2</v>
          </cell>
        </row>
        <row r="2887">
          <cell r="C2887">
            <v>6</v>
          </cell>
          <cell r="I2887">
            <v>6</v>
          </cell>
        </row>
        <row r="2889">
          <cell r="C2889">
            <v>107</v>
          </cell>
          <cell r="H2889">
            <v>100</v>
          </cell>
          <cell r="I2889">
            <v>92</v>
          </cell>
          <cell r="J2889">
            <v>8</v>
          </cell>
          <cell r="K2889">
            <v>4</v>
          </cell>
          <cell r="L2889">
            <v>2</v>
          </cell>
          <cell r="M2889">
            <v>1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35992780</v>
          </cell>
        </row>
        <row r="2894">
          <cell r="C2894">
            <v>8</v>
          </cell>
          <cell r="H2894">
            <v>5</v>
          </cell>
          <cell r="I2894">
            <v>5</v>
          </cell>
          <cell r="J2894">
            <v>0</v>
          </cell>
          <cell r="K2894">
            <v>0</v>
          </cell>
          <cell r="L2894">
            <v>3</v>
          </cell>
          <cell r="M2894">
            <v>0</v>
          </cell>
          <cell r="N2894">
            <v>0</v>
          </cell>
          <cell r="P2894">
            <v>0</v>
          </cell>
          <cell r="Q2894">
            <v>3</v>
          </cell>
          <cell r="S2894">
            <v>2</v>
          </cell>
          <cell r="T2894">
            <v>2</v>
          </cell>
          <cell r="V2894">
            <v>0</v>
          </cell>
          <cell r="W2894">
            <v>1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438160</v>
          </cell>
        </row>
        <row r="2960">
          <cell r="C2960">
            <v>32</v>
          </cell>
          <cell r="E2960">
            <v>32</v>
          </cell>
        </row>
        <row r="2964">
          <cell r="C2964">
            <v>33</v>
          </cell>
          <cell r="E2964">
            <v>25</v>
          </cell>
          <cell r="AL2964">
            <v>947500</v>
          </cell>
        </row>
        <row r="2970">
          <cell r="C2970">
            <v>930</v>
          </cell>
          <cell r="E2970">
            <v>732</v>
          </cell>
        </row>
        <row r="2972">
          <cell r="C2972">
            <v>131</v>
          </cell>
          <cell r="E2972">
            <v>131</v>
          </cell>
          <cell r="AL2972">
            <v>3271070</v>
          </cell>
        </row>
        <row r="2973">
          <cell r="C2973">
            <v>479</v>
          </cell>
          <cell r="E2973">
            <v>479</v>
          </cell>
          <cell r="AL2973">
            <v>37625450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349</v>
          </cell>
          <cell r="E2975">
            <v>348</v>
          </cell>
          <cell r="AL2975">
            <v>1193640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1185</v>
          </cell>
          <cell r="E2997">
            <v>1185</v>
          </cell>
          <cell r="AL2997">
            <v>5384070</v>
          </cell>
        </row>
        <row r="3016">
          <cell r="C3016">
            <v>495</v>
          </cell>
          <cell r="E3016">
            <v>495</v>
          </cell>
          <cell r="AL3016">
            <v>4828660</v>
          </cell>
        </row>
        <row r="3034">
          <cell r="C3034">
            <v>323</v>
          </cell>
          <cell r="E3034">
            <v>323</v>
          </cell>
          <cell r="AL3034">
            <v>3093070</v>
          </cell>
        </row>
        <row r="3066">
          <cell r="C3066">
            <v>114</v>
          </cell>
          <cell r="E3066">
            <v>114</v>
          </cell>
          <cell r="AL3066">
            <v>9363230</v>
          </cell>
        </row>
        <row r="3094">
          <cell r="C3094">
            <v>107</v>
          </cell>
          <cell r="I3094">
            <v>107</v>
          </cell>
          <cell r="L3094">
            <v>0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4090780</v>
          </cell>
        </row>
        <row r="3105">
          <cell r="C3105">
            <v>107</v>
          </cell>
          <cell r="H3105">
            <v>107</v>
          </cell>
          <cell r="I3105">
            <v>107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466</v>
          </cell>
          <cell r="E3158">
            <v>466</v>
          </cell>
          <cell r="AL3158">
            <v>12190560</v>
          </cell>
        </row>
        <row r="3159">
          <cell r="C3159">
            <v>67</v>
          </cell>
          <cell r="E3159">
            <v>67</v>
          </cell>
          <cell r="AL3159">
            <v>21971980</v>
          </cell>
        </row>
        <row r="3170">
          <cell r="C3170">
            <v>3</v>
          </cell>
          <cell r="E3170">
            <v>3</v>
          </cell>
          <cell r="AL3170">
            <v>28020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0</v>
          </cell>
          <cell r="E3172"/>
          <cell r="AL3172">
            <v>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>
        <row r="6">
          <cell r="C6">
            <v>48</v>
          </cell>
          <cell r="E6">
            <v>48</v>
          </cell>
          <cell r="AL6">
            <v>461760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389</v>
          </cell>
          <cell r="E9">
            <v>389</v>
          </cell>
          <cell r="AL9">
            <v>3742180</v>
          </cell>
        </row>
        <row r="10">
          <cell r="C10">
            <v>228</v>
          </cell>
          <cell r="E10">
            <v>228</v>
          </cell>
          <cell r="AL10">
            <v>2193360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60</v>
          </cell>
          <cell r="E12">
            <v>60</v>
          </cell>
          <cell r="AL12">
            <v>577200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208</v>
          </cell>
          <cell r="E14">
            <v>208</v>
          </cell>
          <cell r="AL14">
            <v>2000960</v>
          </cell>
        </row>
        <row r="15">
          <cell r="C15">
            <v>131</v>
          </cell>
          <cell r="E15">
            <v>131</v>
          </cell>
          <cell r="AL15">
            <v>1260220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355</v>
          </cell>
          <cell r="E17">
            <v>355</v>
          </cell>
          <cell r="AL17">
            <v>3415100</v>
          </cell>
        </row>
        <row r="18">
          <cell r="C18">
            <v>16</v>
          </cell>
          <cell r="E18">
            <v>16</v>
          </cell>
          <cell r="AL18">
            <v>153920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274</v>
          </cell>
          <cell r="E20">
            <v>274</v>
          </cell>
          <cell r="AL20">
            <v>2635880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17</v>
          </cell>
          <cell r="E24">
            <v>17</v>
          </cell>
          <cell r="AL24">
            <v>163540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1282</v>
          </cell>
          <cell r="E26">
            <v>1282</v>
          </cell>
          <cell r="AL26">
            <v>12332840</v>
          </cell>
        </row>
        <row r="27">
          <cell r="C27">
            <v>371</v>
          </cell>
          <cell r="E27">
            <v>371</v>
          </cell>
          <cell r="AL27">
            <v>3569020</v>
          </cell>
        </row>
        <row r="28">
          <cell r="C28">
            <v>295</v>
          </cell>
          <cell r="E28">
            <v>295</v>
          </cell>
          <cell r="AL28">
            <v>2837900</v>
          </cell>
        </row>
        <row r="29">
          <cell r="C29">
            <v>903</v>
          </cell>
          <cell r="E29">
            <v>903</v>
          </cell>
          <cell r="AL29">
            <v>8686860</v>
          </cell>
        </row>
        <row r="30">
          <cell r="C30">
            <v>229</v>
          </cell>
          <cell r="E30">
            <v>229</v>
          </cell>
          <cell r="AL30">
            <v>2202980</v>
          </cell>
        </row>
        <row r="31">
          <cell r="C31">
            <v>626</v>
          </cell>
          <cell r="E31">
            <v>626</v>
          </cell>
          <cell r="AL31">
            <v>6022120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0</v>
          </cell>
          <cell r="E34"/>
          <cell r="AL34">
            <v>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171</v>
          </cell>
          <cell r="E36">
            <v>171</v>
          </cell>
          <cell r="AL36">
            <v>1645020</v>
          </cell>
        </row>
        <row r="37">
          <cell r="C37">
            <v>32</v>
          </cell>
          <cell r="E37">
            <v>32</v>
          </cell>
          <cell r="AL37">
            <v>307840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78</v>
          </cell>
          <cell r="E40">
            <v>78</v>
          </cell>
          <cell r="AL40">
            <v>750360</v>
          </cell>
        </row>
        <row r="41">
          <cell r="C41">
            <v>43</v>
          </cell>
          <cell r="E41">
            <v>43</v>
          </cell>
          <cell r="AL41">
            <v>413660</v>
          </cell>
        </row>
        <row r="42">
          <cell r="C42">
            <v>43</v>
          </cell>
          <cell r="E42">
            <v>43</v>
          </cell>
          <cell r="AL42">
            <v>413660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215</v>
          </cell>
          <cell r="E48">
            <v>215</v>
          </cell>
          <cell r="AL48">
            <v>2068300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99</v>
          </cell>
          <cell r="E50">
            <v>99</v>
          </cell>
          <cell r="AL50">
            <v>952380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107</v>
          </cell>
          <cell r="E55">
            <v>42</v>
          </cell>
          <cell r="AL55">
            <v>749700</v>
          </cell>
        </row>
        <row r="56">
          <cell r="C56">
            <v>4508</v>
          </cell>
          <cell r="E56">
            <v>4366</v>
          </cell>
          <cell r="AL56">
            <v>42000920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145</v>
          </cell>
          <cell r="E62">
            <v>145</v>
          </cell>
          <cell r="AL62">
            <v>295800</v>
          </cell>
        </row>
        <row r="63">
          <cell r="C63">
            <v>1051</v>
          </cell>
          <cell r="E63">
            <v>1051</v>
          </cell>
          <cell r="AL63">
            <v>1576500</v>
          </cell>
        </row>
        <row r="64">
          <cell r="C64">
            <v>741</v>
          </cell>
          <cell r="E64">
            <v>734</v>
          </cell>
          <cell r="AL64">
            <v>1101000</v>
          </cell>
        </row>
        <row r="65">
          <cell r="C65">
            <v>549</v>
          </cell>
          <cell r="E65">
            <v>549</v>
          </cell>
          <cell r="AL65">
            <v>823500</v>
          </cell>
        </row>
        <row r="67">
          <cell r="C67">
            <v>431</v>
          </cell>
        </row>
        <row r="68">
          <cell r="C68">
            <v>289</v>
          </cell>
        </row>
        <row r="119">
          <cell r="C119">
            <v>104</v>
          </cell>
          <cell r="E119">
            <v>104</v>
          </cell>
          <cell r="AL119">
            <v>832000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3</v>
          </cell>
          <cell r="E126">
            <v>3</v>
          </cell>
          <cell r="AL126">
            <v>24000</v>
          </cell>
        </row>
        <row r="128">
          <cell r="C128">
            <v>0</v>
          </cell>
          <cell r="E128"/>
          <cell r="AL128">
            <v>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337</v>
          </cell>
          <cell r="E130">
            <v>337</v>
          </cell>
          <cell r="AL130">
            <v>279710</v>
          </cell>
        </row>
        <row r="131">
          <cell r="C131">
            <v>313</v>
          </cell>
          <cell r="E131">
            <v>313</v>
          </cell>
          <cell r="AL131">
            <v>848230</v>
          </cell>
        </row>
        <row r="132">
          <cell r="C132">
            <v>327</v>
          </cell>
          <cell r="E132">
            <v>327</v>
          </cell>
          <cell r="AL132">
            <v>886170</v>
          </cell>
        </row>
        <row r="133">
          <cell r="C133">
            <v>75</v>
          </cell>
          <cell r="E133">
            <v>75</v>
          </cell>
          <cell r="AL133">
            <v>203250</v>
          </cell>
        </row>
        <row r="135">
          <cell r="C135">
            <v>1145</v>
          </cell>
        </row>
        <row r="139">
          <cell r="C139">
            <v>30</v>
          </cell>
          <cell r="E139">
            <v>30</v>
          </cell>
          <cell r="AL139">
            <v>70500</v>
          </cell>
        </row>
        <row r="140">
          <cell r="C140">
            <v>298</v>
          </cell>
          <cell r="E140">
            <v>298</v>
          </cell>
          <cell r="AL140">
            <v>402300</v>
          </cell>
        </row>
        <row r="141">
          <cell r="C141">
            <v>41</v>
          </cell>
          <cell r="E141">
            <v>41</v>
          </cell>
          <cell r="AL141">
            <v>96350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9</v>
          </cell>
          <cell r="E143">
            <v>9</v>
          </cell>
          <cell r="AL143">
            <v>21150</v>
          </cell>
        </row>
        <row r="145">
          <cell r="C145">
            <v>1124</v>
          </cell>
        </row>
        <row r="146">
          <cell r="C146">
            <v>0</v>
          </cell>
        </row>
        <row r="150">
          <cell r="C150">
            <v>2213</v>
          </cell>
          <cell r="E150">
            <v>2158</v>
          </cell>
          <cell r="AL150">
            <v>1942200</v>
          </cell>
        </row>
        <row r="154">
          <cell r="C154">
            <v>755</v>
          </cell>
          <cell r="E154">
            <v>755</v>
          </cell>
        </row>
        <row r="155">
          <cell r="C155">
            <v>37</v>
          </cell>
          <cell r="E155">
            <v>34</v>
          </cell>
        </row>
        <row r="156">
          <cell r="C156">
            <v>0</v>
          </cell>
          <cell r="E156"/>
        </row>
        <row r="199">
          <cell r="C199">
            <v>1202</v>
          </cell>
          <cell r="E199">
            <v>1195</v>
          </cell>
          <cell r="AL199">
            <v>51277450</v>
          </cell>
        </row>
        <row r="200">
          <cell r="C200">
            <v>2191</v>
          </cell>
          <cell r="E200">
            <v>2190</v>
          </cell>
          <cell r="AL200">
            <v>105798900</v>
          </cell>
        </row>
        <row r="201">
          <cell r="C201">
            <v>662</v>
          </cell>
          <cell r="E201">
            <v>662</v>
          </cell>
          <cell r="AL201">
            <v>59474080</v>
          </cell>
        </row>
        <row r="202">
          <cell r="C202">
            <v>166</v>
          </cell>
          <cell r="E202">
            <v>164</v>
          </cell>
          <cell r="AL202">
            <v>14733760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326</v>
          </cell>
          <cell r="E204">
            <v>326</v>
          </cell>
          <cell r="AL204">
            <v>60632740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434</v>
          </cell>
          <cell r="E207">
            <v>434</v>
          </cell>
          <cell r="AL207">
            <v>18648980</v>
          </cell>
        </row>
        <row r="208">
          <cell r="C208">
            <v>203</v>
          </cell>
          <cell r="E208">
            <v>203</v>
          </cell>
          <cell r="AL208">
            <v>1760010</v>
          </cell>
        </row>
        <row r="209">
          <cell r="C209">
            <v>81</v>
          </cell>
          <cell r="E209">
            <v>81</v>
          </cell>
          <cell r="AL209">
            <v>6529410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>
            <v>0</v>
          </cell>
          <cell r="AL212">
            <v>0</v>
          </cell>
        </row>
        <row r="213">
          <cell r="C213">
            <v>174</v>
          </cell>
          <cell r="E213">
            <v>174</v>
          </cell>
          <cell r="AL213">
            <v>11151660</v>
          </cell>
        </row>
        <row r="214">
          <cell r="C214">
            <v>590</v>
          </cell>
          <cell r="E214">
            <v>590</v>
          </cell>
          <cell r="AL214">
            <v>62982500</v>
          </cell>
        </row>
        <row r="298">
          <cell r="C298">
            <v>50096</v>
          </cell>
          <cell r="D298">
            <v>49316</v>
          </cell>
          <cell r="E298">
            <v>49316</v>
          </cell>
          <cell r="F298">
            <v>0</v>
          </cell>
          <cell r="G298">
            <v>780</v>
          </cell>
          <cell r="AA298">
            <v>19691</v>
          </cell>
          <cell r="AB298">
            <v>10876</v>
          </cell>
          <cell r="AC298">
            <v>19529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6</v>
          </cell>
          <cell r="AJ298">
            <v>0</v>
          </cell>
          <cell r="AL298">
            <v>96206880</v>
          </cell>
        </row>
        <row r="379">
          <cell r="C379">
            <v>56910</v>
          </cell>
          <cell r="D379">
            <v>56341</v>
          </cell>
          <cell r="E379">
            <v>56341</v>
          </cell>
          <cell r="F379">
            <v>0</v>
          </cell>
          <cell r="G379">
            <v>569</v>
          </cell>
          <cell r="AA379">
            <v>19871</v>
          </cell>
          <cell r="AB379">
            <v>18343</v>
          </cell>
          <cell r="AC379">
            <v>18696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42</v>
          </cell>
          <cell r="AJ379">
            <v>0</v>
          </cell>
          <cell r="AL379">
            <v>144681260</v>
          </cell>
        </row>
        <row r="425">
          <cell r="C425">
            <v>2921</v>
          </cell>
          <cell r="D425">
            <v>2906</v>
          </cell>
          <cell r="E425">
            <v>2906</v>
          </cell>
          <cell r="F425">
            <v>0</v>
          </cell>
          <cell r="G425">
            <v>15</v>
          </cell>
          <cell r="AA425">
            <v>239</v>
          </cell>
          <cell r="AB425">
            <v>2595</v>
          </cell>
          <cell r="AC425">
            <v>87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31</v>
          </cell>
          <cell r="AJ425">
            <v>0</v>
          </cell>
          <cell r="AL425">
            <v>15756730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</row>
        <row r="520">
          <cell r="C520">
            <v>3867</v>
          </cell>
          <cell r="D520">
            <v>3828</v>
          </cell>
          <cell r="E520">
            <v>3828</v>
          </cell>
          <cell r="F520">
            <v>0</v>
          </cell>
          <cell r="G520">
            <v>39</v>
          </cell>
          <cell r="AA520">
            <v>1332</v>
          </cell>
          <cell r="AB520">
            <v>1017</v>
          </cell>
          <cell r="AC520">
            <v>1518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301</v>
          </cell>
          <cell r="AJ520">
            <v>0</v>
          </cell>
          <cell r="AL520">
            <v>24706300</v>
          </cell>
        </row>
        <row r="580">
          <cell r="C580">
            <v>3359</v>
          </cell>
          <cell r="D580">
            <v>3349</v>
          </cell>
          <cell r="E580">
            <v>3349</v>
          </cell>
          <cell r="F580">
            <v>0</v>
          </cell>
          <cell r="G580">
            <v>10</v>
          </cell>
          <cell r="AA580">
            <v>748</v>
          </cell>
          <cell r="AB580">
            <v>2060</v>
          </cell>
          <cell r="AC580">
            <v>551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10</v>
          </cell>
          <cell r="AJ580">
            <v>0</v>
          </cell>
          <cell r="AL580">
            <v>16768930</v>
          </cell>
        </row>
        <row r="600">
          <cell r="C600">
            <v>39</v>
          </cell>
          <cell r="D600">
            <v>38</v>
          </cell>
          <cell r="E600">
            <v>38</v>
          </cell>
          <cell r="F600">
            <v>0</v>
          </cell>
          <cell r="G600">
            <v>1</v>
          </cell>
          <cell r="AA600">
            <v>2</v>
          </cell>
          <cell r="AB600">
            <v>37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145760</v>
          </cell>
        </row>
        <row r="649">
          <cell r="C649">
            <v>3101</v>
          </cell>
          <cell r="D649">
            <v>3098</v>
          </cell>
          <cell r="E649">
            <v>3098</v>
          </cell>
          <cell r="F649">
            <v>0</v>
          </cell>
          <cell r="G649">
            <v>3</v>
          </cell>
          <cell r="AA649">
            <v>166</v>
          </cell>
          <cell r="AB649">
            <v>1807</v>
          </cell>
          <cell r="AC649">
            <v>1128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42</v>
          </cell>
          <cell r="AJ649">
            <v>0</v>
          </cell>
          <cell r="AL649">
            <v>132554440</v>
          </cell>
        </row>
        <row r="659">
          <cell r="C659">
            <v>413</v>
          </cell>
          <cell r="D659">
            <v>394</v>
          </cell>
          <cell r="E659">
            <v>394</v>
          </cell>
          <cell r="F659">
            <v>0</v>
          </cell>
          <cell r="G659">
            <v>19</v>
          </cell>
          <cell r="AA659">
            <v>1</v>
          </cell>
          <cell r="AB659">
            <v>3</v>
          </cell>
          <cell r="AC659">
            <v>409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960360</v>
          </cell>
        </row>
        <row r="670">
          <cell r="C670">
            <v>7019</v>
          </cell>
          <cell r="D670">
            <v>6936</v>
          </cell>
          <cell r="E670">
            <v>6715</v>
          </cell>
          <cell r="F670">
            <v>221</v>
          </cell>
          <cell r="G670">
            <v>83</v>
          </cell>
          <cell r="AA670">
            <v>3843</v>
          </cell>
          <cell r="AB670">
            <v>1447</v>
          </cell>
          <cell r="AC670">
            <v>1729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148</v>
          </cell>
          <cell r="D720">
            <v>148</v>
          </cell>
          <cell r="E720">
            <v>148</v>
          </cell>
          <cell r="F720">
            <v>0</v>
          </cell>
          <cell r="G720">
            <v>0</v>
          </cell>
          <cell r="AA720">
            <v>32</v>
          </cell>
          <cell r="AB720">
            <v>63</v>
          </cell>
          <cell r="AC720">
            <v>53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45</v>
          </cell>
          <cell r="AJ720">
            <v>0</v>
          </cell>
          <cell r="AL720">
            <v>312040</v>
          </cell>
        </row>
        <row r="763">
          <cell r="C763">
            <v>1921</v>
          </cell>
          <cell r="D763">
            <v>1910</v>
          </cell>
          <cell r="E763">
            <v>1910</v>
          </cell>
          <cell r="F763">
            <v>0</v>
          </cell>
          <cell r="G763">
            <v>11</v>
          </cell>
          <cell r="AA763">
            <v>232</v>
          </cell>
          <cell r="AB763">
            <v>926</v>
          </cell>
          <cell r="AC763">
            <v>763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2</v>
          </cell>
          <cell r="AJ763">
            <v>0</v>
          </cell>
          <cell r="AL763">
            <v>3761840</v>
          </cell>
        </row>
        <row r="823">
          <cell r="C823">
            <v>3079</v>
          </cell>
          <cell r="D823">
            <v>2983</v>
          </cell>
          <cell r="E823">
            <v>2983</v>
          </cell>
          <cell r="F823">
            <v>0</v>
          </cell>
          <cell r="G823">
            <v>96</v>
          </cell>
          <cell r="AA823">
            <v>334</v>
          </cell>
          <cell r="AB823">
            <v>814</v>
          </cell>
          <cell r="AC823">
            <v>1931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37554870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1560</v>
          </cell>
          <cell r="D876">
            <v>1520</v>
          </cell>
          <cell r="E876">
            <v>1520</v>
          </cell>
          <cell r="F876">
            <v>0</v>
          </cell>
          <cell r="G876">
            <v>40</v>
          </cell>
          <cell r="AA876">
            <v>240</v>
          </cell>
          <cell r="AB876">
            <v>234</v>
          </cell>
          <cell r="AC876">
            <v>1086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1267</v>
          </cell>
          <cell r="AJ876">
            <v>0</v>
          </cell>
          <cell r="AL876">
            <v>119236000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90</v>
          </cell>
          <cell r="D879">
            <v>89</v>
          </cell>
          <cell r="E879">
            <v>89</v>
          </cell>
          <cell r="F879"/>
          <cell r="G879">
            <v>1</v>
          </cell>
          <cell r="AA879">
            <v>19</v>
          </cell>
          <cell r="AB879">
            <v>44</v>
          </cell>
          <cell r="AC879">
            <v>27</v>
          </cell>
          <cell r="AD879"/>
          <cell r="AE879"/>
          <cell r="AF879"/>
          <cell r="AG879"/>
          <cell r="AH879"/>
          <cell r="AI879"/>
          <cell r="AJ879"/>
          <cell r="AL879">
            <v>2246360</v>
          </cell>
        </row>
        <row r="901">
          <cell r="C901">
            <v>981</v>
          </cell>
          <cell r="D901">
            <v>978</v>
          </cell>
          <cell r="E901">
            <v>978</v>
          </cell>
          <cell r="F901">
            <v>0</v>
          </cell>
          <cell r="G901">
            <v>3</v>
          </cell>
          <cell r="AA901">
            <v>335</v>
          </cell>
          <cell r="AB901">
            <v>521</v>
          </cell>
          <cell r="AC901">
            <v>125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1</v>
          </cell>
          <cell r="AJ901">
            <v>0</v>
          </cell>
          <cell r="AL901">
            <v>23138570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19</v>
          </cell>
          <cell r="AJ943">
            <v>0</v>
          </cell>
          <cell r="AL943">
            <v>0</v>
          </cell>
        </row>
        <row r="987">
          <cell r="C987">
            <v>6</v>
          </cell>
          <cell r="D987">
            <v>6</v>
          </cell>
          <cell r="E987">
            <v>6</v>
          </cell>
          <cell r="F987">
            <v>0</v>
          </cell>
          <cell r="G987">
            <v>0</v>
          </cell>
          <cell r="AA987">
            <v>4</v>
          </cell>
          <cell r="AB987">
            <v>2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10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2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11178</v>
          </cell>
          <cell r="D1174">
            <v>11178</v>
          </cell>
          <cell r="E1174">
            <v>11178</v>
          </cell>
          <cell r="F1174">
            <v>0</v>
          </cell>
          <cell r="G1174">
            <v>0</v>
          </cell>
          <cell r="AA1174">
            <v>9168</v>
          </cell>
          <cell r="AB1174">
            <v>2010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707</v>
          </cell>
          <cell r="E1219">
            <v>689</v>
          </cell>
          <cell r="AL1219">
            <v>4531850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932</v>
          </cell>
          <cell r="AJ1235">
            <v>0</v>
          </cell>
          <cell r="AL1235">
            <v>0</v>
          </cell>
        </row>
        <row r="1237">
          <cell r="C1237">
            <v>306</v>
          </cell>
          <cell r="E1237">
            <v>306</v>
          </cell>
          <cell r="AL1237">
            <v>1123020</v>
          </cell>
        </row>
        <row r="1238">
          <cell r="C1238">
            <v>411</v>
          </cell>
          <cell r="E1238">
            <v>411</v>
          </cell>
          <cell r="AL1238">
            <v>1508370</v>
          </cell>
        </row>
        <row r="1239">
          <cell r="C1239">
            <v>11</v>
          </cell>
          <cell r="E1239">
            <v>11</v>
          </cell>
          <cell r="AL1239">
            <v>160380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5</v>
          </cell>
          <cell r="E1241">
            <v>5</v>
          </cell>
          <cell r="AL1241">
            <v>193750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117</v>
          </cell>
          <cell r="E1268">
            <v>117</v>
          </cell>
        </row>
        <row r="1325">
          <cell r="C1325">
            <v>9</v>
          </cell>
          <cell r="D1325">
            <v>8</v>
          </cell>
          <cell r="E1325">
            <v>8</v>
          </cell>
          <cell r="F1325">
            <v>0</v>
          </cell>
          <cell r="G1325">
            <v>1</v>
          </cell>
          <cell r="AA1325">
            <v>9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5</v>
          </cell>
          <cell r="H1408">
            <v>5</v>
          </cell>
          <cell r="I1408">
            <v>3</v>
          </cell>
          <cell r="J1408">
            <v>2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4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607320</v>
          </cell>
        </row>
        <row r="1457">
          <cell r="C1457">
            <v>556</v>
          </cell>
          <cell r="D1457">
            <v>555</v>
          </cell>
          <cell r="E1457">
            <v>552</v>
          </cell>
          <cell r="F1457">
            <v>3</v>
          </cell>
          <cell r="G1457">
            <v>1</v>
          </cell>
          <cell r="AA1457">
            <v>40</v>
          </cell>
          <cell r="AB1457">
            <v>516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41</v>
          </cell>
          <cell r="AJ1457">
            <v>0</v>
          </cell>
        </row>
        <row r="1542">
          <cell r="C1542">
            <v>189</v>
          </cell>
          <cell r="H1542">
            <v>182</v>
          </cell>
          <cell r="I1542">
            <v>155</v>
          </cell>
          <cell r="J1542">
            <v>27</v>
          </cell>
          <cell r="K1542">
            <v>1</v>
          </cell>
          <cell r="L1542">
            <v>0</v>
          </cell>
          <cell r="M1542">
            <v>5</v>
          </cell>
          <cell r="N1542">
            <v>1</v>
          </cell>
          <cell r="P1542">
            <v>0</v>
          </cell>
          <cell r="Q1542">
            <v>3</v>
          </cell>
          <cell r="S1542">
            <v>0</v>
          </cell>
          <cell r="T1542">
            <v>164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127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106047360</v>
          </cell>
        </row>
        <row r="1613">
          <cell r="C1613">
            <v>528</v>
          </cell>
          <cell r="D1613">
            <v>528</v>
          </cell>
          <cell r="E1613">
            <v>528</v>
          </cell>
          <cell r="F1613">
            <v>0</v>
          </cell>
          <cell r="G1613">
            <v>0</v>
          </cell>
          <cell r="AA1613">
            <v>292</v>
          </cell>
          <cell r="AB1613">
            <v>234</v>
          </cell>
          <cell r="AC1613">
            <v>2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58</v>
          </cell>
          <cell r="H1723">
            <v>48</v>
          </cell>
          <cell r="I1723">
            <v>28</v>
          </cell>
          <cell r="J1723">
            <v>20</v>
          </cell>
          <cell r="K1723">
            <v>0</v>
          </cell>
          <cell r="L1723">
            <v>6</v>
          </cell>
          <cell r="M1723">
            <v>4</v>
          </cell>
          <cell r="N1723">
            <v>0</v>
          </cell>
          <cell r="P1723">
            <v>20</v>
          </cell>
          <cell r="Q1723">
            <v>10</v>
          </cell>
          <cell r="S1723">
            <v>1</v>
          </cell>
          <cell r="T1723">
            <v>1</v>
          </cell>
          <cell r="V1723">
            <v>0</v>
          </cell>
          <cell r="W1723">
            <v>0</v>
          </cell>
          <cell r="Y1723">
            <v>0</v>
          </cell>
          <cell r="Z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2841790</v>
          </cell>
        </row>
        <row r="1725">
          <cell r="C1725">
            <v>1</v>
          </cell>
          <cell r="D1725">
            <v>1</v>
          </cell>
          <cell r="E1725">
            <v>1</v>
          </cell>
          <cell r="F1725">
            <v>0</v>
          </cell>
          <cell r="G1725">
            <v>0</v>
          </cell>
          <cell r="AA1725">
            <v>0</v>
          </cell>
          <cell r="AB1725">
            <v>1</v>
          </cell>
          <cell r="AC1725">
            <v>0</v>
          </cell>
          <cell r="AD1725"/>
          <cell r="AE1725"/>
          <cell r="AF1725"/>
          <cell r="AG1725"/>
          <cell r="AH1725"/>
          <cell r="AI1725"/>
          <cell r="AJ1725"/>
        </row>
        <row r="1787">
          <cell r="C1787">
            <v>10</v>
          </cell>
          <cell r="H1787">
            <v>9</v>
          </cell>
          <cell r="I1787">
            <v>9</v>
          </cell>
          <cell r="J1787">
            <v>0</v>
          </cell>
          <cell r="K1787">
            <v>0</v>
          </cell>
          <cell r="L1787">
            <v>1</v>
          </cell>
          <cell r="M1787">
            <v>0</v>
          </cell>
          <cell r="N1787">
            <v>0</v>
          </cell>
          <cell r="P1787">
            <v>0</v>
          </cell>
          <cell r="Q1787">
            <v>3</v>
          </cell>
          <cell r="S1787">
            <v>2</v>
          </cell>
          <cell r="T1787">
            <v>4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1747510</v>
          </cell>
        </row>
        <row r="1861">
          <cell r="C1861">
            <v>42</v>
          </cell>
          <cell r="H1861">
            <v>36</v>
          </cell>
          <cell r="I1861">
            <v>36</v>
          </cell>
          <cell r="J1861">
            <v>0</v>
          </cell>
          <cell r="K1861">
            <v>0</v>
          </cell>
          <cell r="L1861">
            <v>6</v>
          </cell>
          <cell r="M1861">
            <v>0</v>
          </cell>
          <cell r="N1861">
            <v>0</v>
          </cell>
          <cell r="P1861">
            <v>0</v>
          </cell>
          <cell r="Q1861">
            <v>5</v>
          </cell>
          <cell r="S1861">
            <v>0</v>
          </cell>
          <cell r="T1861">
            <v>1</v>
          </cell>
          <cell r="V1861">
            <v>0</v>
          </cell>
          <cell r="W1861">
            <v>0</v>
          </cell>
          <cell r="Y1861">
            <v>0</v>
          </cell>
          <cell r="Z1861">
            <v>3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2977305</v>
          </cell>
        </row>
        <row r="1878">
          <cell r="C1878">
            <v>4</v>
          </cell>
          <cell r="D1878">
            <v>4</v>
          </cell>
          <cell r="E1878">
            <v>4</v>
          </cell>
          <cell r="F1878">
            <v>0</v>
          </cell>
          <cell r="G1878">
            <v>0</v>
          </cell>
          <cell r="AA1878">
            <v>0</v>
          </cell>
          <cell r="AB1878">
            <v>4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51</v>
          </cell>
          <cell r="H1904">
            <v>38</v>
          </cell>
          <cell r="I1904">
            <v>33</v>
          </cell>
          <cell r="J1904">
            <v>5</v>
          </cell>
          <cell r="K1904">
            <v>1</v>
          </cell>
          <cell r="L1904">
            <v>11</v>
          </cell>
          <cell r="M1904">
            <v>0</v>
          </cell>
          <cell r="N1904">
            <v>1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3504210</v>
          </cell>
        </row>
        <row r="1978">
          <cell r="C1978">
            <v>1071</v>
          </cell>
          <cell r="D1978">
            <v>1053</v>
          </cell>
          <cell r="E1978">
            <v>1048</v>
          </cell>
          <cell r="F1978">
            <v>5</v>
          </cell>
          <cell r="G1978">
            <v>18</v>
          </cell>
          <cell r="AA1978">
            <v>411</v>
          </cell>
          <cell r="AB1978">
            <v>375</v>
          </cell>
          <cell r="AC1978">
            <v>285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12</v>
          </cell>
          <cell r="S2052">
            <v>0</v>
          </cell>
          <cell r="T2052">
            <v>0</v>
          </cell>
          <cell r="V2052">
            <v>0</v>
          </cell>
          <cell r="W2052">
            <v>0</v>
          </cell>
          <cell r="Y2052">
            <v>0</v>
          </cell>
          <cell r="Z2052">
            <v>0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13</v>
          </cell>
          <cell r="H2063">
            <v>5</v>
          </cell>
          <cell r="I2063">
            <v>2</v>
          </cell>
          <cell r="J2063">
            <v>3</v>
          </cell>
          <cell r="K2063">
            <v>1</v>
          </cell>
          <cell r="L2063">
            <v>2</v>
          </cell>
          <cell r="M2063">
            <v>2</v>
          </cell>
          <cell r="N2063">
            <v>3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528930</v>
          </cell>
        </row>
        <row r="2162">
          <cell r="P2162">
            <v>0</v>
          </cell>
          <cell r="Q2162">
            <v>3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2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7</v>
          </cell>
          <cell r="H2165">
            <v>7</v>
          </cell>
          <cell r="I2165">
            <v>7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2237430</v>
          </cell>
        </row>
        <row r="2207">
          <cell r="C2207">
            <v>23472</v>
          </cell>
          <cell r="D2207">
            <v>23426</v>
          </cell>
          <cell r="E2207">
            <v>23119</v>
          </cell>
          <cell r="F2207">
            <v>307</v>
          </cell>
          <cell r="G2207">
            <v>46</v>
          </cell>
          <cell r="AA2207">
            <v>21416</v>
          </cell>
          <cell r="AB2207">
            <v>1040</v>
          </cell>
          <cell r="AC2207">
            <v>1016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337</v>
          </cell>
          <cell r="D2277">
            <v>336</v>
          </cell>
          <cell r="E2277">
            <v>333</v>
          </cell>
          <cell r="F2277">
            <v>3</v>
          </cell>
          <cell r="G2277">
            <v>1</v>
          </cell>
          <cell r="AA2277">
            <v>163</v>
          </cell>
          <cell r="AB2277">
            <v>167</v>
          </cell>
          <cell r="AC2277">
            <v>7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0</v>
          </cell>
          <cell r="Q2389">
            <v>57</v>
          </cell>
          <cell r="S2389">
            <v>6</v>
          </cell>
          <cell r="T2389">
            <v>23</v>
          </cell>
          <cell r="V2389">
            <v>0</v>
          </cell>
          <cell r="W2389">
            <v>0</v>
          </cell>
          <cell r="Y2389">
            <v>8</v>
          </cell>
          <cell r="Z2389">
            <v>106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200</v>
          </cell>
          <cell r="H2396">
            <v>163</v>
          </cell>
          <cell r="I2396">
            <v>135</v>
          </cell>
          <cell r="J2396">
            <v>28</v>
          </cell>
          <cell r="K2396">
            <v>5</v>
          </cell>
          <cell r="L2396">
            <v>28</v>
          </cell>
          <cell r="M2396">
            <v>4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49184580</v>
          </cell>
        </row>
        <row r="2436">
          <cell r="C2436">
            <v>21</v>
          </cell>
          <cell r="H2436">
            <v>18</v>
          </cell>
          <cell r="I2436">
            <v>4</v>
          </cell>
          <cell r="J2436">
            <v>14</v>
          </cell>
          <cell r="K2436">
            <v>0</v>
          </cell>
          <cell r="L2436">
            <v>3</v>
          </cell>
          <cell r="M2436">
            <v>0</v>
          </cell>
          <cell r="N2436">
            <v>0</v>
          </cell>
          <cell r="P2436">
            <v>0</v>
          </cell>
          <cell r="Q2436">
            <v>3</v>
          </cell>
          <cell r="S2436">
            <v>0</v>
          </cell>
          <cell r="T2436">
            <v>17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882060</v>
          </cell>
        </row>
        <row r="2464">
          <cell r="C2464">
            <v>558</v>
          </cell>
          <cell r="D2464">
            <v>551</v>
          </cell>
          <cell r="E2464">
            <v>471</v>
          </cell>
          <cell r="F2464">
            <v>80</v>
          </cell>
          <cell r="G2464">
            <v>7</v>
          </cell>
          <cell r="AA2464">
            <v>415</v>
          </cell>
          <cell r="AB2464">
            <v>9</v>
          </cell>
          <cell r="AC2464">
            <v>134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17</v>
          </cell>
          <cell r="D2467">
            <v>17</v>
          </cell>
          <cell r="E2467">
            <v>17</v>
          </cell>
          <cell r="F2467">
            <v>0</v>
          </cell>
          <cell r="G2467">
            <v>0</v>
          </cell>
          <cell r="AA2467">
            <v>17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957780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52</v>
          </cell>
          <cell r="H2559">
            <v>49</v>
          </cell>
          <cell r="I2559">
            <v>28</v>
          </cell>
          <cell r="J2559">
            <v>21</v>
          </cell>
          <cell r="K2559">
            <v>0</v>
          </cell>
          <cell r="L2559">
            <v>2</v>
          </cell>
          <cell r="M2559">
            <v>1</v>
          </cell>
          <cell r="N2559">
            <v>0</v>
          </cell>
          <cell r="P2559">
            <v>2</v>
          </cell>
          <cell r="Q2559">
            <v>16</v>
          </cell>
          <cell r="S2559">
            <v>25</v>
          </cell>
          <cell r="T2559">
            <v>7</v>
          </cell>
          <cell r="V2559">
            <v>0</v>
          </cell>
          <cell r="W2559">
            <v>0</v>
          </cell>
          <cell r="Y2559">
            <v>0</v>
          </cell>
          <cell r="Z2559">
            <v>2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6962150</v>
          </cell>
        </row>
        <row r="2591">
          <cell r="C2591">
            <v>1061</v>
          </cell>
          <cell r="D2591">
            <v>1059</v>
          </cell>
          <cell r="E2591">
            <v>938</v>
          </cell>
          <cell r="F2591">
            <v>121</v>
          </cell>
          <cell r="G2591">
            <v>2</v>
          </cell>
          <cell r="AA2591">
            <v>886</v>
          </cell>
          <cell r="AB2591">
            <v>94</v>
          </cell>
          <cell r="AC2591">
            <v>81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19</v>
          </cell>
          <cell r="H2598">
            <v>16</v>
          </cell>
          <cell r="I2598">
            <v>16</v>
          </cell>
          <cell r="J2598">
            <v>0</v>
          </cell>
          <cell r="K2598">
            <v>1</v>
          </cell>
          <cell r="L2598">
            <v>1</v>
          </cell>
          <cell r="M2598">
            <v>0</v>
          </cell>
          <cell r="N2598">
            <v>1</v>
          </cell>
          <cell r="P2598">
            <v>0</v>
          </cell>
          <cell r="Q2598">
            <v>10</v>
          </cell>
          <cell r="S2598">
            <v>0</v>
          </cell>
          <cell r="T2598">
            <v>5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3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3364340</v>
          </cell>
        </row>
        <row r="2639">
          <cell r="C2639">
            <v>63</v>
          </cell>
          <cell r="H2639">
            <v>57</v>
          </cell>
          <cell r="I2639">
            <v>47</v>
          </cell>
          <cell r="J2639">
            <v>10</v>
          </cell>
          <cell r="K2639">
            <v>0</v>
          </cell>
          <cell r="L2639">
            <v>3</v>
          </cell>
          <cell r="M2639">
            <v>3</v>
          </cell>
          <cell r="N2639">
            <v>0</v>
          </cell>
          <cell r="P2639">
            <v>2</v>
          </cell>
          <cell r="Q2639">
            <v>24</v>
          </cell>
          <cell r="S2639">
            <v>0</v>
          </cell>
          <cell r="T2639">
            <v>24</v>
          </cell>
          <cell r="V2639">
            <v>0</v>
          </cell>
          <cell r="W2639">
            <v>0</v>
          </cell>
          <cell r="Y2639">
            <v>0</v>
          </cell>
          <cell r="Z2639">
            <v>8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9055195</v>
          </cell>
        </row>
        <row r="2641">
          <cell r="C2641">
            <v>16</v>
          </cell>
          <cell r="D2641">
            <v>16</v>
          </cell>
          <cell r="E2641">
            <v>15</v>
          </cell>
          <cell r="F2641">
            <v>1</v>
          </cell>
          <cell r="G2641">
            <v>0</v>
          </cell>
          <cell r="AA2641">
            <v>16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7</v>
          </cell>
          <cell r="D2642">
            <v>5</v>
          </cell>
          <cell r="E2642">
            <v>5</v>
          </cell>
          <cell r="F2642"/>
          <cell r="G2642">
            <v>2</v>
          </cell>
          <cell r="AA2642">
            <v>7</v>
          </cell>
          <cell r="AB2642"/>
          <cell r="AC2642"/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1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85</v>
          </cell>
          <cell r="H2645">
            <v>85</v>
          </cell>
          <cell r="I2645">
            <v>25</v>
          </cell>
          <cell r="J2645">
            <v>60</v>
          </cell>
          <cell r="K2645"/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4367750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49</v>
          </cell>
          <cell r="E2652">
            <v>45</v>
          </cell>
          <cell r="AL2652">
            <v>7861500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54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31</v>
          </cell>
        </row>
        <row r="2673">
          <cell r="C2673">
            <v>320</v>
          </cell>
          <cell r="D2673">
            <v>318</v>
          </cell>
          <cell r="E2673">
            <v>318</v>
          </cell>
          <cell r="F2673">
            <v>0</v>
          </cell>
          <cell r="G2673">
            <v>2</v>
          </cell>
          <cell r="AA2673">
            <v>0</v>
          </cell>
          <cell r="AB2673">
            <v>273</v>
          </cell>
          <cell r="AC2673">
            <v>47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7</v>
          </cell>
          <cell r="Q2882">
            <v>46</v>
          </cell>
          <cell r="S2882">
            <v>1</v>
          </cell>
          <cell r="T2882">
            <v>18</v>
          </cell>
          <cell r="V2882">
            <v>0</v>
          </cell>
          <cell r="W2882">
            <v>0</v>
          </cell>
          <cell r="Y2882">
            <v>0</v>
          </cell>
          <cell r="Z2882">
            <v>4</v>
          </cell>
        </row>
        <row r="2885">
          <cell r="C2885">
            <v>2</v>
          </cell>
          <cell r="I2885">
            <v>2</v>
          </cell>
        </row>
        <row r="2886">
          <cell r="C2886">
            <v>3</v>
          </cell>
          <cell r="I2886">
            <v>3</v>
          </cell>
        </row>
        <row r="2887">
          <cell r="C2887">
            <v>4</v>
          </cell>
          <cell r="I2887">
            <v>4</v>
          </cell>
        </row>
        <row r="2889">
          <cell r="C2889">
            <v>89</v>
          </cell>
          <cell r="H2889">
            <v>83</v>
          </cell>
          <cell r="I2889">
            <v>73</v>
          </cell>
          <cell r="J2889">
            <v>10</v>
          </cell>
          <cell r="K2889">
            <v>0</v>
          </cell>
          <cell r="L2889">
            <v>4</v>
          </cell>
          <cell r="M2889">
            <v>2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21669620</v>
          </cell>
        </row>
        <row r="2894">
          <cell r="C2894">
            <v>11</v>
          </cell>
          <cell r="H2894">
            <v>6</v>
          </cell>
          <cell r="I2894">
            <v>6</v>
          </cell>
          <cell r="J2894">
            <v>0</v>
          </cell>
          <cell r="K2894">
            <v>0</v>
          </cell>
          <cell r="L2894">
            <v>5</v>
          </cell>
          <cell r="M2894">
            <v>0</v>
          </cell>
          <cell r="N2894">
            <v>0</v>
          </cell>
          <cell r="P2894">
            <v>0</v>
          </cell>
          <cell r="Q2894">
            <v>7</v>
          </cell>
          <cell r="S2894">
            <v>1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1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511230</v>
          </cell>
        </row>
        <row r="2960">
          <cell r="C2960">
            <v>23</v>
          </cell>
          <cell r="E2960">
            <v>23</v>
          </cell>
        </row>
        <row r="2964">
          <cell r="C2964">
            <v>32</v>
          </cell>
          <cell r="E2964">
            <v>32</v>
          </cell>
          <cell r="AL2964">
            <v>1212800</v>
          </cell>
        </row>
        <row r="2970">
          <cell r="C2970">
            <v>884</v>
          </cell>
          <cell r="E2970">
            <v>672</v>
          </cell>
        </row>
        <row r="2972">
          <cell r="C2972">
            <v>150</v>
          </cell>
          <cell r="E2972">
            <v>150</v>
          </cell>
          <cell r="AL2972">
            <v>3745500</v>
          </cell>
        </row>
        <row r="2973">
          <cell r="C2973">
            <v>257</v>
          </cell>
          <cell r="E2973">
            <v>257</v>
          </cell>
          <cell r="AL2973">
            <v>20187350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334</v>
          </cell>
          <cell r="E2975">
            <v>329</v>
          </cell>
          <cell r="AL2975">
            <v>1128470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897</v>
          </cell>
          <cell r="E2997">
            <v>897</v>
          </cell>
          <cell r="AL2997">
            <v>4106760</v>
          </cell>
        </row>
        <row r="3016">
          <cell r="C3016">
            <v>523</v>
          </cell>
          <cell r="E3016">
            <v>523</v>
          </cell>
          <cell r="AL3016">
            <v>4349600</v>
          </cell>
        </row>
        <row r="3034">
          <cell r="C3034">
            <v>250</v>
          </cell>
          <cell r="E3034">
            <v>250</v>
          </cell>
          <cell r="AL3034">
            <v>2435750</v>
          </cell>
        </row>
        <row r="3066">
          <cell r="C3066">
            <v>164</v>
          </cell>
          <cell r="E3066">
            <v>164</v>
          </cell>
          <cell r="AL3066">
            <v>14477570</v>
          </cell>
        </row>
        <row r="3094">
          <cell r="C3094">
            <v>93</v>
          </cell>
          <cell r="I3094">
            <v>32</v>
          </cell>
          <cell r="L3094">
            <v>61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1073490</v>
          </cell>
        </row>
        <row r="3105">
          <cell r="C3105">
            <v>93</v>
          </cell>
          <cell r="H3105">
            <v>32</v>
          </cell>
          <cell r="I3105">
            <v>32</v>
          </cell>
          <cell r="J3105">
            <v>0</v>
          </cell>
          <cell r="K3105">
            <v>0</v>
          </cell>
          <cell r="L3105">
            <v>61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274</v>
          </cell>
          <cell r="E3158">
            <v>274</v>
          </cell>
          <cell r="AL3158">
            <v>7167840</v>
          </cell>
        </row>
        <row r="3159">
          <cell r="C3159">
            <v>48</v>
          </cell>
          <cell r="E3159">
            <v>48</v>
          </cell>
          <cell r="AL3159">
            <v>15741120</v>
          </cell>
        </row>
        <row r="3170">
          <cell r="C3170">
            <v>3</v>
          </cell>
          <cell r="E3170">
            <v>3</v>
          </cell>
          <cell r="AL3170">
            <v>28020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0</v>
          </cell>
          <cell r="E3172"/>
          <cell r="AL3172">
            <v>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>
        <row r="6">
          <cell r="C6">
            <v>103</v>
          </cell>
          <cell r="E6">
            <v>103</v>
          </cell>
          <cell r="AL6">
            <v>990860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928</v>
          </cell>
          <cell r="E9">
            <v>928</v>
          </cell>
          <cell r="AL9">
            <v>8927360</v>
          </cell>
        </row>
        <row r="10">
          <cell r="C10">
            <v>438</v>
          </cell>
          <cell r="E10">
            <v>438</v>
          </cell>
          <cell r="AL10">
            <v>4213560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59</v>
          </cell>
          <cell r="E12">
            <v>59</v>
          </cell>
          <cell r="AL12">
            <v>567580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197</v>
          </cell>
          <cell r="E14">
            <v>197</v>
          </cell>
          <cell r="AL14">
            <v>1895140</v>
          </cell>
        </row>
        <row r="15">
          <cell r="C15">
            <v>175</v>
          </cell>
          <cell r="E15">
            <v>175</v>
          </cell>
          <cell r="AL15">
            <v>1683500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351</v>
          </cell>
          <cell r="E17">
            <v>351</v>
          </cell>
          <cell r="AL17">
            <v>3376620</v>
          </cell>
        </row>
        <row r="18">
          <cell r="C18">
            <v>70</v>
          </cell>
          <cell r="E18">
            <v>70</v>
          </cell>
          <cell r="AL18">
            <v>673400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286</v>
          </cell>
          <cell r="E20">
            <v>286</v>
          </cell>
          <cell r="AL20">
            <v>2751320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67</v>
          </cell>
          <cell r="E24">
            <v>67</v>
          </cell>
          <cell r="AL24">
            <v>644540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1473</v>
          </cell>
          <cell r="E26">
            <v>1473</v>
          </cell>
          <cell r="AL26">
            <v>14170260</v>
          </cell>
        </row>
        <row r="27">
          <cell r="C27">
            <v>458</v>
          </cell>
          <cell r="E27">
            <v>458</v>
          </cell>
          <cell r="AL27">
            <v>4405960</v>
          </cell>
        </row>
        <row r="28">
          <cell r="C28">
            <v>439</v>
          </cell>
          <cell r="E28">
            <v>439</v>
          </cell>
          <cell r="AL28">
            <v>4223180</v>
          </cell>
        </row>
        <row r="29">
          <cell r="C29">
            <v>1192</v>
          </cell>
          <cell r="E29">
            <v>1192</v>
          </cell>
          <cell r="AL29">
            <v>11467040</v>
          </cell>
        </row>
        <row r="30">
          <cell r="C30">
            <v>303</v>
          </cell>
          <cell r="E30">
            <v>303</v>
          </cell>
          <cell r="AL30">
            <v>2914860</v>
          </cell>
        </row>
        <row r="31">
          <cell r="C31">
            <v>950</v>
          </cell>
          <cell r="E31">
            <v>950</v>
          </cell>
          <cell r="AL31">
            <v>9139000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0</v>
          </cell>
          <cell r="E34"/>
          <cell r="AL34">
            <v>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201</v>
          </cell>
          <cell r="E36">
            <v>201</v>
          </cell>
          <cell r="AL36">
            <v>1933620</v>
          </cell>
        </row>
        <row r="37">
          <cell r="C37">
            <v>22</v>
          </cell>
          <cell r="E37">
            <v>22</v>
          </cell>
          <cell r="AL37">
            <v>211640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123</v>
          </cell>
          <cell r="E40">
            <v>123</v>
          </cell>
          <cell r="AL40">
            <v>1183260</v>
          </cell>
        </row>
        <row r="41">
          <cell r="C41">
            <v>1</v>
          </cell>
          <cell r="E41">
            <v>1</v>
          </cell>
          <cell r="AL41">
            <v>9620</v>
          </cell>
        </row>
        <row r="42">
          <cell r="C42">
            <v>58</v>
          </cell>
          <cell r="E42">
            <v>58</v>
          </cell>
          <cell r="AL42">
            <v>557960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141</v>
          </cell>
          <cell r="E48">
            <v>141</v>
          </cell>
          <cell r="AL48">
            <v>1356420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107</v>
          </cell>
          <cell r="E50">
            <v>107</v>
          </cell>
          <cell r="AL50">
            <v>1029340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89</v>
          </cell>
          <cell r="E55">
            <v>31</v>
          </cell>
          <cell r="AL55">
            <v>553350</v>
          </cell>
        </row>
        <row r="56">
          <cell r="C56">
            <v>4964</v>
          </cell>
          <cell r="E56">
            <v>4806</v>
          </cell>
          <cell r="AL56">
            <v>46233720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432</v>
          </cell>
          <cell r="E62">
            <v>432</v>
          </cell>
          <cell r="AL62">
            <v>881280</v>
          </cell>
        </row>
        <row r="63">
          <cell r="C63">
            <v>1313</v>
          </cell>
          <cell r="E63">
            <v>1313</v>
          </cell>
          <cell r="AL63">
            <v>1969500</v>
          </cell>
        </row>
        <row r="64">
          <cell r="C64">
            <v>815</v>
          </cell>
          <cell r="E64">
            <v>807</v>
          </cell>
          <cell r="AL64">
            <v>1210500</v>
          </cell>
        </row>
        <row r="65">
          <cell r="C65">
            <v>644</v>
          </cell>
          <cell r="E65">
            <v>644</v>
          </cell>
          <cell r="AL65">
            <v>966000</v>
          </cell>
        </row>
        <row r="67">
          <cell r="C67">
            <v>488</v>
          </cell>
        </row>
        <row r="68">
          <cell r="C68">
            <v>251</v>
          </cell>
        </row>
        <row r="119">
          <cell r="C119">
            <v>90</v>
          </cell>
          <cell r="E119">
            <v>90</v>
          </cell>
          <cell r="AL119">
            <v>720000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7</v>
          </cell>
          <cell r="E126">
            <v>7</v>
          </cell>
          <cell r="AL126">
            <v>56000</v>
          </cell>
        </row>
        <row r="128">
          <cell r="C128">
            <v>26</v>
          </cell>
          <cell r="E128">
            <v>26</v>
          </cell>
          <cell r="AL128">
            <v>128180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394</v>
          </cell>
          <cell r="E130">
            <v>394</v>
          </cell>
          <cell r="AL130">
            <v>327020</v>
          </cell>
        </row>
        <row r="131">
          <cell r="C131">
            <v>266</v>
          </cell>
          <cell r="E131">
            <v>266</v>
          </cell>
          <cell r="AL131">
            <v>720860</v>
          </cell>
        </row>
        <row r="132">
          <cell r="C132">
            <v>240</v>
          </cell>
          <cell r="E132">
            <v>240</v>
          </cell>
          <cell r="AL132">
            <v>650400</v>
          </cell>
        </row>
        <row r="133">
          <cell r="C133">
            <v>25</v>
          </cell>
          <cell r="E133">
            <v>25</v>
          </cell>
          <cell r="AL133">
            <v>67750</v>
          </cell>
        </row>
        <row r="135">
          <cell r="C135">
            <v>1407</v>
          </cell>
        </row>
        <row r="139">
          <cell r="C139">
            <v>21</v>
          </cell>
          <cell r="E139">
            <v>21</v>
          </cell>
          <cell r="AL139">
            <v>49350</v>
          </cell>
        </row>
        <row r="140">
          <cell r="C140">
            <v>334</v>
          </cell>
          <cell r="E140">
            <v>334</v>
          </cell>
          <cell r="AL140">
            <v>450900</v>
          </cell>
        </row>
        <row r="141">
          <cell r="C141">
            <v>42</v>
          </cell>
          <cell r="E141">
            <v>42</v>
          </cell>
          <cell r="AL141">
            <v>98700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4</v>
          </cell>
          <cell r="E143">
            <v>4</v>
          </cell>
          <cell r="AL143">
            <v>9400</v>
          </cell>
        </row>
        <row r="145">
          <cell r="C145">
            <v>1121</v>
          </cell>
        </row>
        <row r="146">
          <cell r="C146">
            <v>0</v>
          </cell>
        </row>
        <row r="150">
          <cell r="C150">
            <v>1717</v>
          </cell>
          <cell r="E150">
            <v>1686</v>
          </cell>
          <cell r="AL150">
            <v>1517400</v>
          </cell>
        </row>
        <row r="154">
          <cell r="C154">
            <v>769</v>
          </cell>
          <cell r="E154">
            <v>769</v>
          </cell>
        </row>
        <row r="155">
          <cell r="C155">
            <v>28</v>
          </cell>
          <cell r="E155">
            <v>25</v>
          </cell>
        </row>
        <row r="156">
          <cell r="C156">
            <v>0</v>
          </cell>
          <cell r="E156"/>
        </row>
        <row r="199">
          <cell r="C199">
            <v>1404</v>
          </cell>
          <cell r="E199">
            <v>1396</v>
          </cell>
          <cell r="AL199">
            <v>59902360</v>
          </cell>
        </row>
        <row r="200">
          <cell r="C200">
            <v>2251</v>
          </cell>
          <cell r="E200">
            <v>2248</v>
          </cell>
          <cell r="AL200">
            <v>108600880</v>
          </cell>
        </row>
        <row r="201">
          <cell r="C201">
            <v>680</v>
          </cell>
          <cell r="E201">
            <v>679</v>
          </cell>
          <cell r="AL201">
            <v>61001360</v>
          </cell>
        </row>
        <row r="202">
          <cell r="C202">
            <v>121</v>
          </cell>
          <cell r="E202">
            <v>117</v>
          </cell>
          <cell r="AL202">
            <v>10511280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342</v>
          </cell>
          <cell r="E204">
            <v>342</v>
          </cell>
          <cell r="AL204">
            <v>63608580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424</v>
          </cell>
          <cell r="E207">
            <v>424</v>
          </cell>
          <cell r="AL207">
            <v>18219280</v>
          </cell>
        </row>
        <row r="208">
          <cell r="C208">
            <v>164</v>
          </cell>
          <cell r="E208">
            <v>164</v>
          </cell>
          <cell r="AL208">
            <v>1421880</v>
          </cell>
        </row>
        <row r="209">
          <cell r="C209">
            <v>54</v>
          </cell>
          <cell r="E209">
            <v>54</v>
          </cell>
          <cell r="AL209">
            <v>4352940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203</v>
          </cell>
          <cell r="E213">
            <v>203</v>
          </cell>
          <cell r="AL213">
            <v>13010270</v>
          </cell>
        </row>
        <row r="214">
          <cell r="C214">
            <v>656</v>
          </cell>
          <cell r="E214">
            <v>656</v>
          </cell>
          <cell r="AL214">
            <v>70028000</v>
          </cell>
        </row>
        <row r="298">
          <cell r="C298">
            <v>55114</v>
          </cell>
          <cell r="D298">
            <v>54274</v>
          </cell>
          <cell r="E298">
            <v>54274</v>
          </cell>
          <cell r="F298">
            <v>0</v>
          </cell>
          <cell r="G298">
            <v>840</v>
          </cell>
          <cell r="AA298">
            <v>21167</v>
          </cell>
          <cell r="AB298">
            <v>11931</v>
          </cell>
          <cell r="AC298">
            <v>22016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3</v>
          </cell>
          <cell r="AJ298">
            <v>0</v>
          </cell>
          <cell r="AL298">
            <v>110197790</v>
          </cell>
        </row>
        <row r="379">
          <cell r="C379">
            <v>63580</v>
          </cell>
          <cell r="D379">
            <v>63244</v>
          </cell>
          <cell r="E379">
            <v>63244</v>
          </cell>
          <cell r="F379">
            <v>0</v>
          </cell>
          <cell r="G379">
            <v>336</v>
          </cell>
          <cell r="AA379">
            <v>21184</v>
          </cell>
          <cell r="AB379">
            <v>20859</v>
          </cell>
          <cell r="AC379">
            <v>21537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1</v>
          </cell>
          <cell r="AI379">
            <v>33</v>
          </cell>
          <cell r="AJ379">
            <v>0</v>
          </cell>
          <cell r="AL379">
            <v>160509430</v>
          </cell>
        </row>
        <row r="425">
          <cell r="C425">
            <v>4043</v>
          </cell>
          <cell r="D425">
            <v>4031</v>
          </cell>
          <cell r="E425">
            <v>4031</v>
          </cell>
          <cell r="F425">
            <v>0</v>
          </cell>
          <cell r="G425">
            <v>12</v>
          </cell>
          <cell r="AA425">
            <v>266</v>
          </cell>
          <cell r="AB425">
            <v>3683</v>
          </cell>
          <cell r="AC425">
            <v>94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37</v>
          </cell>
          <cell r="AJ425">
            <v>0</v>
          </cell>
          <cell r="AL425">
            <v>21129760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2</v>
          </cell>
          <cell r="AJ440">
            <v>0</v>
          </cell>
          <cell r="AL440">
            <v>0</v>
          </cell>
        </row>
        <row r="520">
          <cell r="C520">
            <v>4646</v>
          </cell>
          <cell r="D520">
            <v>4623</v>
          </cell>
          <cell r="E520">
            <v>4623</v>
          </cell>
          <cell r="F520">
            <v>0</v>
          </cell>
          <cell r="G520">
            <v>23</v>
          </cell>
          <cell r="AA520">
            <v>1468</v>
          </cell>
          <cell r="AB520">
            <v>1335</v>
          </cell>
          <cell r="AC520">
            <v>1843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302</v>
          </cell>
          <cell r="AJ520">
            <v>0</v>
          </cell>
          <cell r="AL520">
            <v>30305330</v>
          </cell>
        </row>
        <row r="580">
          <cell r="C580">
            <v>4157</v>
          </cell>
          <cell r="D580">
            <v>4147</v>
          </cell>
          <cell r="E580">
            <v>4147</v>
          </cell>
          <cell r="F580">
            <v>0</v>
          </cell>
          <cell r="G580">
            <v>10</v>
          </cell>
          <cell r="AA580">
            <v>866</v>
          </cell>
          <cell r="AB580">
            <v>2795</v>
          </cell>
          <cell r="AC580">
            <v>496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20</v>
          </cell>
          <cell r="AJ580">
            <v>0</v>
          </cell>
          <cell r="AL580">
            <v>20407750</v>
          </cell>
        </row>
        <row r="600">
          <cell r="C600">
            <v>43</v>
          </cell>
          <cell r="D600">
            <v>43</v>
          </cell>
          <cell r="E600">
            <v>43</v>
          </cell>
          <cell r="F600">
            <v>0</v>
          </cell>
          <cell r="G600">
            <v>0</v>
          </cell>
          <cell r="AA600">
            <v>3</v>
          </cell>
          <cell r="AB600">
            <v>34</v>
          </cell>
          <cell r="AC600">
            <v>6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163980</v>
          </cell>
        </row>
        <row r="649">
          <cell r="C649">
            <v>3406</v>
          </cell>
          <cell r="D649">
            <v>3402</v>
          </cell>
          <cell r="E649">
            <v>3402</v>
          </cell>
          <cell r="F649">
            <v>0</v>
          </cell>
          <cell r="G649">
            <v>4</v>
          </cell>
          <cell r="AA649">
            <v>206</v>
          </cell>
          <cell r="AB649">
            <v>2178</v>
          </cell>
          <cell r="AC649">
            <v>1022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23</v>
          </cell>
          <cell r="AJ649">
            <v>0</v>
          </cell>
          <cell r="AL649">
            <v>139221140</v>
          </cell>
        </row>
        <row r="659">
          <cell r="C659">
            <v>356</v>
          </cell>
          <cell r="D659">
            <v>336</v>
          </cell>
          <cell r="E659">
            <v>336</v>
          </cell>
          <cell r="F659">
            <v>0</v>
          </cell>
          <cell r="G659">
            <v>20</v>
          </cell>
          <cell r="AA659">
            <v>0</v>
          </cell>
          <cell r="AB659">
            <v>12</v>
          </cell>
          <cell r="AC659">
            <v>344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918360</v>
          </cell>
        </row>
        <row r="670">
          <cell r="C670">
            <v>7712</v>
          </cell>
          <cell r="D670">
            <v>7613</v>
          </cell>
          <cell r="E670">
            <v>7533</v>
          </cell>
          <cell r="F670">
            <v>80</v>
          </cell>
          <cell r="G670">
            <v>99</v>
          </cell>
          <cell r="AA670">
            <v>3885</v>
          </cell>
          <cell r="AB670">
            <v>1927</v>
          </cell>
          <cell r="AC670">
            <v>1900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141</v>
          </cell>
          <cell r="D720">
            <v>141</v>
          </cell>
          <cell r="E720">
            <v>141</v>
          </cell>
          <cell r="F720">
            <v>0</v>
          </cell>
          <cell r="G720">
            <v>0</v>
          </cell>
          <cell r="AA720">
            <v>42</v>
          </cell>
          <cell r="AB720">
            <v>59</v>
          </cell>
          <cell r="AC720">
            <v>40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1</v>
          </cell>
          <cell r="AI720">
            <v>59</v>
          </cell>
          <cell r="AJ720">
            <v>0</v>
          </cell>
          <cell r="AL720">
            <v>293450</v>
          </cell>
        </row>
        <row r="763">
          <cell r="C763">
            <v>2595</v>
          </cell>
          <cell r="D763">
            <v>2582</v>
          </cell>
          <cell r="E763">
            <v>2582</v>
          </cell>
          <cell r="F763">
            <v>0</v>
          </cell>
          <cell r="G763">
            <v>13</v>
          </cell>
          <cell r="AA763">
            <v>314</v>
          </cell>
          <cell r="AB763">
            <v>1292</v>
          </cell>
          <cell r="AC763">
            <v>989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5069330</v>
          </cell>
        </row>
        <row r="823">
          <cell r="C823">
            <v>3671</v>
          </cell>
          <cell r="D823">
            <v>3528</v>
          </cell>
          <cell r="E823">
            <v>3528</v>
          </cell>
          <cell r="F823">
            <v>0</v>
          </cell>
          <cell r="G823">
            <v>143</v>
          </cell>
          <cell r="AA823">
            <v>390</v>
          </cell>
          <cell r="AB823">
            <v>989</v>
          </cell>
          <cell r="AC823">
            <v>2292</v>
          </cell>
          <cell r="AD823">
            <v>0</v>
          </cell>
          <cell r="AE823">
            <v>2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42759760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1876</v>
          </cell>
          <cell r="D876">
            <v>1810</v>
          </cell>
          <cell r="E876">
            <v>1810</v>
          </cell>
          <cell r="F876">
            <v>0</v>
          </cell>
          <cell r="G876">
            <v>66</v>
          </cell>
          <cell r="AA876">
            <v>287</v>
          </cell>
          <cell r="AB876">
            <v>313</v>
          </cell>
          <cell r="AC876">
            <v>1276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143477690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75</v>
          </cell>
          <cell r="D879">
            <v>74</v>
          </cell>
          <cell r="E879">
            <v>74</v>
          </cell>
          <cell r="F879">
            <v>0</v>
          </cell>
          <cell r="G879">
            <v>1</v>
          </cell>
          <cell r="AA879">
            <v>19</v>
          </cell>
          <cell r="AB879">
            <v>25</v>
          </cell>
          <cell r="AC879">
            <v>31</v>
          </cell>
          <cell r="AD879"/>
          <cell r="AE879"/>
          <cell r="AF879"/>
          <cell r="AG879"/>
          <cell r="AH879"/>
          <cell r="AI879">
            <v>5</v>
          </cell>
          <cell r="AJ879"/>
          <cell r="AL879">
            <v>1867760</v>
          </cell>
        </row>
        <row r="901">
          <cell r="C901">
            <v>1223</v>
          </cell>
          <cell r="D901">
            <v>1221</v>
          </cell>
          <cell r="E901">
            <v>1221</v>
          </cell>
          <cell r="F901">
            <v>0</v>
          </cell>
          <cell r="G901">
            <v>2</v>
          </cell>
          <cell r="AA901">
            <v>421</v>
          </cell>
          <cell r="AB901">
            <v>670</v>
          </cell>
          <cell r="AC901">
            <v>132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44</v>
          </cell>
          <cell r="AJ901">
            <v>0</v>
          </cell>
          <cell r="AL901">
            <v>28833900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8</v>
          </cell>
          <cell r="AJ943">
            <v>0</v>
          </cell>
          <cell r="AL943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14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4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11657</v>
          </cell>
          <cell r="D1174">
            <v>11657</v>
          </cell>
          <cell r="E1174">
            <v>11657</v>
          </cell>
          <cell r="F1174">
            <v>0</v>
          </cell>
          <cell r="G1174">
            <v>0</v>
          </cell>
          <cell r="AA1174">
            <v>8206</v>
          </cell>
          <cell r="AB1174">
            <v>3451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912</v>
          </cell>
          <cell r="E1219">
            <v>906</v>
          </cell>
          <cell r="AL1219">
            <v>6224760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1334</v>
          </cell>
          <cell r="AJ1235">
            <v>0</v>
          </cell>
          <cell r="AL1235">
            <v>0</v>
          </cell>
        </row>
        <row r="1237">
          <cell r="C1237">
            <v>419</v>
          </cell>
          <cell r="E1237">
            <v>419</v>
          </cell>
          <cell r="AL1237">
            <v>1537730</v>
          </cell>
        </row>
        <row r="1238">
          <cell r="C1238">
            <v>466</v>
          </cell>
          <cell r="E1238">
            <v>466</v>
          </cell>
          <cell r="AL1238">
            <v>1710220</v>
          </cell>
        </row>
        <row r="1239">
          <cell r="C1239">
            <v>16</v>
          </cell>
          <cell r="E1239">
            <v>16</v>
          </cell>
          <cell r="AL1239">
            <v>233280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3</v>
          </cell>
          <cell r="E1241">
            <v>3</v>
          </cell>
          <cell r="AL1241">
            <v>116250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168</v>
          </cell>
          <cell r="E1268">
            <v>168</v>
          </cell>
        </row>
        <row r="1325">
          <cell r="C1325">
            <v>12</v>
          </cell>
          <cell r="D1325">
            <v>12</v>
          </cell>
          <cell r="E1325">
            <v>12</v>
          </cell>
          <cell r="F1325">
            <v>0</v>
          </cell>
          <cell r="G1325">
            <v>0</v>
          </cell>
          <cell r="AA1325">
            <v>7</v>
          </cell>
          <cell r="AB1325">
            <v>5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9</v>
          </cell>
          <cell r="H1408">
            <v>8</v>
          </cell>
          <cell r="I1408">
            <v>8</v>
          </cell>
          <cell r="J1408">
            <v>0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9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1619520</v>
          </cell>
        </row>
        <row r="1457">
          <cell r="C1457">
            <v>838</v>
          </cell>
          <cell r="D1457">
            <v>836</v>
          </cell>
          <cell r="E1457">
            <v>836</v>
          </cell>
          <cell r="F1457">
            <v>0</v>
          </cell>
          <cell r="G1457">
            <v>2</v>
          </cell>
          <cell r="AA1457">
            <v>56</v>
          </cell>
          <cell r="AB1457">
            <v>782</v>
          </cell>
          <cell r="AC1457">
            <v>0</v>
          </cell>
          <cell r="AD1457">
            <v>0</v>
          </cell>
          <cell r="AE1457">
            <v>216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235</v>
          </cell>
          <cell r="H1542">
            <v>204</v>
          </cell>
          <cell r="I1542">
            <v>188</v>
          </cell>
          <cell r="J1542">
            <v>16</v>
          </cell>
          <cell r="K1542">
            <v>2</v>
          </cell>
          <cell r="L1542">
            <v>22</v>
          </cell>
          <cell r="M1542">
            <v>6</v>
          </cell>
          <cell r="N1542">
            <v>1</v>
          </cell>
          <cell r="P1542">
            <v>0</v>
          </cell>
          <cell r="Q1542">
            <v>2</v>
          </cell>
          <cell r="S1542">
            <v>0</v>
          </cell>
          <cell r="T1542">
            <v>180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40</v>
          </cell>
          <cell r="AE1542">
            <v>128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111669130</v>
          </cell>
        </row>
        <row r="1613">
          <cell r="C1613">
            <v>632</v>
          </cell>
          <cell r="D1613">
            <v>626</v>
          </cell>
          <cell r="E1613">
            <v>626</v>
          </cell>
          <cell r="F1613">
            <v>0</v>
          </cell>
          <cell r="G1613">
            <v>6</v>
          </cell>
          <cell r="AA1613">
            <v>341</v>
          </cell>
          <cell r="AB1613">
            <v>289</v>
          </cell>
          <cell r="AC1613">
            <v>2</v>
          </cell>
          <cell r="AD1613">
            <v>0</v>
          </cell>
          <cell r="AE1613">
            <v>38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77</v>
          </cell>
          <cell r="H1723">
            <v>54</v>
          </cell>
          <cell r="I1723">
            <v>35</v>
          </cell>
          <cell r="J1723">
            <v>19</v>
          </cell>
          <cell r="K1723">
            <v>4</v>
          </cell>
          <cell r="L1723">
            <v>19</v>
          </cell>
          <cell r="M1723">
            <v>0</v>
          </cell>
          <cell r="N1723">
            <v>0</v>
          </cell>
          <cell r="P1723">
            <v>26</v>
          </cell>
          <cell r="Q1723">
            <v>17</v>
          </cell>
          <cell r="S1723">
            <v>0</v>
          </cell>
          <cell r="T1723">
            <v>0</v>
          </cell>
          <cell r="V1723">
            <v>0</v>
          </cell>
          <cell r="W1723">
            <v>0</v>
          </cell>
          <cell r="Y1723">
            <v>0</v>
          </cell>
          <cell r="Z1723">
            <v>4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4591670</v>
          </cell>
        </row>
        <row r="1725">
          <cell r="C1725">
            <v>9</v>
          </cell>
          <cell r="D1725">
            <v>9</v>
          </cell>
          <cell r="E1725">
            <v>9</v>
          </cell>
          <cell r="F1725">
            <v>0</v>
          </cell>
          <cell r="G1725">
            <v>0</v>
          </cell>
          <cell r="AA1725">
            <v>0</v>
          </cell>
          <cell r="AB1725">
            <v>9</v>
          </cell>
          <cell r="AC1725">
            <v>0</v>
          </cell>
          <cell r="AD1725">
            <v>7</v>
          </cell>
          <cell r="AE1725"/>
          <cell r="AF1725"/>
          <cell r="AG1725"/>
          <cell r="AH1725"/>
          <cell r="AI1725"/>
          <cell r="AJ1725"/>
        </row>
        <row r="1787">
          <cell r="C1787">
            <v>5</v>
          </cell>
          <cell r="H1787">
            <v>1</v>
          </cell>
          <cell r="I1787">
            <v>1</v>
          </cell>
          <cell r="J1787">
            <v>0</v>
          </cell>
          <cell r="K1787">
            <v>1</v>
          </cell>
          <cell r="L1787">
            <v>3</v>
          </cell>
          <cell r="M1787">
            <v>0</v>
          </cell>
          <cell r="N1787">
            <v>0</v>
          </cell>
          <cell r="P1787">
            <v>0</v>
          </cell>
          <cell r="Q1787">
            <v>3</v>
          </cell>
          <cell r="S1787">
            <v>1</v>
          </cell>
          <cell r="T1787">
            <v>0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426130</v>
          </cell>
        </row>
        <row r="1861">
          <cell r="C1861">
            <v>42</v>
          </cell>
          <cell r="H1861">
            <v>33</v>
          </cell>
          <cell r="I1861">
            <v>33</v>
          </cell>
          <cell r="J1861">
            <v>0</v>
          </cell>
          <cell r="K1861">
            <v>3</v>
          </cell>
          <cell r="L1861">
            <v>5</v>
          </cell>
          <cell r="M1861">
            <v>0</v>
          </cell>
          <cell r="N1861">
            <v>1</v>
          </cell>
          <cell r="P1861">
            <v>1</v>
          </cell>
          <cell r="Q1861">
            <v>8</v>
          </cell>
          <cell r="S1861">
            <v>0</v>
          </cell>
          <cell r="T1861">
            <v>0</v>
          </cell>
          <cell r="V1861">
            <v>0</v>
          </cell>
          <cell r="W1861">
            <v>0</v>
          </cell>
          <cell r="Y1861">
            <v>0</v>
          </cell>
          <cell r="Z1861">
            <v>2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2889555</v>
          </cell>
        </row>
        <row r="1878">
          <cell r="C1878">
            <v>4</v>
          </cell>
          <cell r="D1878">
            <v>4</v>
          </cell>
          <cell r="E1878">
            <v>4</v>
          </cell>
          <cell r="F1878">
            <v>0</v>
          </cell>
          <cell r="G1878">
            <v>0</v>
          </cell>
          <cell r="AA1878">
            <v>0</v>
          </cell>
          <cell r="AB1878">
            <v>4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55</v>
          </cell>
          <cell r="H1904">
            <v>44</v>
          </cell>
          <cell r="I1904">
            <v>44</v>
          </cell>
          <cell r="J1904">
            <v>0</v>
          </cell>
          <cell r="K1904">
            <v>3</v>
          </cell>
          <cell r="L1904">
            <v>8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3323710</v>
          </cell>
        </row>
        <row r="1978">
          <cell r="C1978">
            <v>2446</v>
          </cell>
          <cell r="D1978">
            <v>2428</v>
          </cell>
          <cell r="E1978">
            <v>2422</v>
          </cell>
          <cell r="F1978">
            <v>6</v>
          </cell>
          <cell r="G1978">
            <v>18</v>
          </cell>
          <cell r="AA1978">
            <v>1564</v>
          </cell>
          <cell r="AB1978">
            <v>585</v>
          </cell>
          <cell r="AC1978">
            <v>297</v>
          </cell>
          <cell r="AD1978">
            <v>68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1</v>
          </cell>
          <cell r="AJ1978">
            <v>0</v>
          </cell>
        </row>
        <row r="2052">
          <cell r="P2052">
            <v>0</v>
          </cell>
          <cell r="Q2052">
            <v>2</v>
          </cell>
          <cell r="S2052">
            <v>0</v>
          </cell>
          <cell r="T2052">
            <v>0</v>
          </cell>
          <cell r="V2052">
            <v>0</v>
          </cell>
          <cell r="W2052">
            <v>0</v>
          </cell>
          <cell r="Y2052">
            <v>0</v>
          </cell>
          <cell r="Z2052">
            <v>3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5</v>
          </cell>
          <cell r="H2063">
            <v>3</v>
          </cell>
          <cell r="I2063">
            <v>3</v>
          </cell>
          <cell r="J2063">
            <v>0</v>
          </cell>
          <cell r="K2063">
            <v>1</v>
          </cell>
          <cell r="L2063">
            <v>0</v>
          </cell>
          <cell r="M2063">
            <v>0</v>
          </cell>
          <cell r="N2063">
            <v>1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1029810</v>
          </cell>
        </row>
        <row r="2162">
          <cell r="P2162">
            <v>0</v>
          </cell>
          <cell r="Q2162">
            <v>0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2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7</v>
          </cell>
          <cell r="H2165">
            <v>5</v>
          </cell>
          <cell r="I2165">
            <v>5</v>
          </cell>
          <cell r="J2165">
            <v>0</v>
          </cell>
          <cell r="K2165">
            <v>0</v>
          </cell>
          <cell r="L2165">
            <v>2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814660</v>
          </cell>
        </row>
        <row r="2207">
          <cell r="C2207">
            <v>21465</v>
          </cell>
          <cell r="D2207">
            <v>21399</v>
          </cell>
          <cell r="E2207">
            <v>21098</v>
          </cell>
          <cell r="F2207">
            <v>301</v>
          </cell>
          <cell r="G2207">
            <v>66</v>
          </cell>
          <cell r="AA2207">
            <v>19194</v>
          </cell>
          <cell r="AB2207">
            <v>1146</v>
          </cell>
          <cell r="AC2207">
            <v>1125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401</v>
          </cell>
          <cell r="D2277">
            <v>400</v>
          </cell>
          <cell r="E2277">
            <v>400</v>
          </cell>
          <cell r="F2277">
            <v>0</v>
          </cell>
          <cell r="G2277">
            <v>1</v>
          </cell>
          <cell r="AA2277">
            <v>126</v>
          </cell>
          <cell r="AB2277">
            <v>253</v>
          </cell>
          <cell r="AC2277">
            <v>22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94</v>
          </cell>
          <cell r="AJ2277">
            <v>0</v>
          </cell>
        </row>
        <row r="2389">
          <cell r="P2389">
            <v>2</v>
          </cell>
          <cell r="Q2389">
            <v>83</v>
          </cell>
          <cell r="S2389">
            <v>1</v>
          </cell>
          <cell r="T2389">
            <v>85</v>
          </cell>
          <cell r="V2389">
            <v>0</v>
          </cell>
          <cell r="W2389">
            <v>4</v>
          </cell>
          <cell r="Y2389">
            <v>17</v>
          </cell>
          <cell r="Z2389">
            <v>117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309</v>
          </cell>
          <cell r="H2396">
            <v>258</v>
          </cell>
          <cell r="I2396">
            <v>228</v>
          </cell>
          <cell r="J2396">
            <v>30</v>
          </cell>
          <cell r="K2396">
            <v>12</v>
          </cell>
          <cell r="L2396">
            <v>39</v>
          </cell>
          <cell r="M2396">
            <v>0</v>
          </cell>
          <cell r="N2396">
            <v>0</v>
          </cell>
          <cell r="AD2396">
            <v>24</v>
          </cell>
          <cell r="AE2396">
            <v>19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91363075</v>
          </cell>
        </row>
        <row r="2436">
          <cell r="C2436">
            <v>13</v>
          </cell>
          <cell r="H2436">
            <v>9</v>
          </cell>
          <cell r="I2436">
            <v>7</v>
          </cell>
          <cell r="J2436">
            <v>2</v>
          </cell>
          <cell r="K2436">
            <v>4</v>
          </cell>
          <cell r="L2436">
            <v>0</v>
          </cell>
          <cell r="M2436">
            <v>0</v>
          </cell>
          <cell r="N2436">
            <v>0</v>
          </cell>
          <cell r="P2436">
            <v>0</v>
          </cell>
          <cell r="Q2436">
            <v>4</v>
          </cell>
          <cell r="S2436">
            <v>0</v>
          </cell>
          <cell r="T2436">
            <v>6</v>
          </cell>
          <cell r="V2436">
            <v>0</v>
          </cell>
          <cell r="W2436">
            <v>0</v>
          </cell>
          <cell r="Y2436">
            <v>0</v>
          </cell>
          <cell r="Z2436">
            <v>1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1507380</v>
          </cell>
        </row>
        <row r="2464">
          <cell r="C2464">
            <v>474</v>
          </cell>
          <cell r="D2464">
            <v>464</v>
          </cell>
          <cell r="E2464">
            <v>399</v>
          </cell>
          <cell r="F2464">
            <v>65</v>
          </cell>
          <cell r="G2464">
            <v>10</v>
          </cell>
          <cell r="AA2464">
            <v>341</v>
          </cell>
          <cell r="AB2464">
            <v>16</v>
          </cell>
          <cell r="AC2464">
            <v>117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55</v>
          </cell>
          <cell r="D2467">
            <v>55</v>
          </cell>
          <cell r="E2467">
            <v>55</v>
          </cell>
          <cell r="F2467">
            <v>0</v>
          </cell>
          <cell r="G2467">
            <v>0</v>
          </cell>
          <cell r="AA2467">
            <v>55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3098700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79</v>
          </cell>
          <cell r="H2559">
            <v>67</v>
          </cell>
          <cell r="I2559">
            <v>57</v>
          </cell>
          <cell r="J2559">
            <v>10</v>
          </cell>
          <cell r="K2559">
            <v>3</v>
          </cell>
          <cell r="L2559">
            <v>5</v>
          </cell>
          <cell r="M2559">
            <v>4</v>
          </cell>
          <cell r="N2559">
            <v>0</v>
          </cell>
          <cell r="P2559">
            <v>10</v>
          </cell>
          <cell r="Q2559">
            <v>8</v>
          </cell>
          <cell r="S2559">
            <v>61</v>
          </cell>
          <cell r="T2559">
            <v>0</v>
          </cell>
          <cell r="V2559">
            <v>0</v>
          </cell>
          <cell r="W2559">
            <v>0</v>
          </cell>
          <cell r="Y2559">
            <v>0</v>
          </cell>
          <cell r="Z2559">
            <v>0</v>
          </cell>
          <cell r="AD2559">
            <v>21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11683790</v>
          </cell>
        </row>
        <row r="2591">
          <cell r="C2591">
            <v>879</v>
          </cell>
          <cell r="D2591">
            <v>879</v>
          </cell>
          <cell r="E2591">
            <v>636</v>
          </cell>
          <cell r="F2591">
            <v>243</v>
          </cell>
          <cell r="G2591">
            <v>0</v>
          </cell>
          <cell r="AA2591">
            <v>695</v>
          </cell>
          <cell r="AB2591">
            <v>130</v>
          </cell>
          <cell r="AC2591">
            <v>54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1</v>
          </cell>
          <cell r="AJ2591">
            <v>0</v>
          </cell>
        </row>
        <row r="2598">
          <cell r="C2598">
            <v>24</v>
          </cell>
          <cell r="H2598">
            <v>21</v>
          </cell>
          <cell r="I2598">
            <v>21</v>
          </cell>
          <cell r="J2598">
            <v>0</v>
          </cell>
          <cell r="K2598">
            <v>1</v>
          </cell>
          <cell r="L2598">
            <v>2</v>
          </cell>
          <cell r="M2598">
            <v>0</v>
          </cell>
          <cell r="N2598">
            <v>0</v>
          </cell>
          <cell r="P2598">
            <v>0</v>
          </cell>
          <cell r="Q2598">
            <v>16</v>
          </cell>
          <cell r="S2598">
            <v>0</v>
          </cell>
          <cell r="T2598">
            <v>4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5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4461455</v>
          </cell>
        </row>
        <row r="2639">
          <cell r="C2639">
            <v>71</v>
          </cell>
          <cell r="H2639">
            <v>58</v>
          </cell>
          <cell r="I2639">
            <v>44</v>
          </cell>
          <cell r="J2639">
            <v>14</v>
          </cell>
          <cell r="K2639">
            <v>4</v>
          </cell>
          <cell r="L2639">
            <v>8</v>
          </cell>
          <cell r="M2639">
            <v>1</v>
          </cell>
          <cell r="N2639">
            <v>0</v>
          </cell>
          <cell r="P2639">
            <v>0</v>
          </cell>
          <cell r="Q2639">
            <v>49</v>
          </cell>
          <cell r="S2639">
            <v>1</v>
          </cell>
          <cell r="T2639">
            <v>13</v>
          </cell>
          <cell r="V2639">
            <v>0</v>
          </cell>
          <cell r="W2639">
            <v>0</v>
          </cell>
          <cell r="Y2639">
            <v>0</v>
          </cell>
          <cell r="Z2639">
            <v>4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9368450</v>
          </cell>
        </row>
        <row r="2641">
          <cell r="C2641">
            <v>2</v>
          </cell>
          <cell r="D2641">
            <v>2</v>
          </cell>
          <cell r="E2641">
            <v>2</v>
          </cell>
          <cell r="F2641">
            <v>0</v>
          </cell>
          <cell r="G2641">
            <v>0</v>
          </cell>
          <cell r="AA2641">
            <v>2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14</v>
          </cell>
          <cell r="D2642">
            <v>13</v>
          </cell>
          <cell r="E2642">
            <v>13</v>
          </cell>
          <cell r="F2642">
            <v>0</v>
          </cell>
          <cell r="G2642">
            <v>1</v>
          </cell>
          <cell r="AA2642">
            <v>14</v>
          </cell>
          <cell r="AB2642">
            <v>0</v>
          </cell>
          <cell r="AC2642">
            <v>0</v>
          </cell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2</v>
          </cell>
          <cell r="D2643">
            <v>2</v>
          </cell>
          <cell r="E2643">
            <v>2</v>
          </cell>
          <cell r="F2643">
            <v>0</v>
          </cell>
          <cell r="G2643">
            <v>0</v>
          </cell>
          <cell r="AA2643">
            <v>2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80</v>
          </cell>
          <cell r="H2645">
            <v>79</v>
          </cell>
          <cell r="I2645">
            <v>22</v>
          </cell>
          <cell r="J2645">
            <v>57</v>
          </cell>
          <cell r="K2645">
            <v>1</v>
          </cell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3843620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45</v>
          </cell>
          <cell r="E2652">
            <v>41</v>
          </cell>
          <cell r="AL2652">
            <v>7162700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52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28</v>
          </cell>
        </row>
        <row r="2673">
          <cell r="C2673">
            <v>408</v>
          </cell>
          <cell r="D2673">
            <v>406</v>
          </cell>
          <cell r="E2673">
            <v>406</v>
          </cell>
          <cell r="F2673">
            <v>0</v>
          </cell>
          <cell r="G2673">
            <v>2</v>
          </cell>
          <cell r="AA2673">
            <v>0</v>
          </cell>
          <cell r="AB2673">
            <v>357</v>
          </cell>
          <cell r="AC2673">
            <v>51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17</v>
          </cell>
          <cell r="Q2882">
            <v>84</v>
          </cell>
          <cell r="S2882">
            <v>0</v>
          </cell>
          <cell r="T2882">
            <v>33</v>
          </cell>
          <cell r="V2882">
            <v>0</v>
          </cell>
          <cell r="W2882">
            <v>0</v>
          </cell>
          <cell r="Y2882">
            <v>0</v>
          </cell>
          <cell r="Z2882">
            <v>17</v>
          </cell>
        </row>
        <row r="2885">
          <cell r="C2885">
            <v>4</v>
          </cell>
          <cell r="I2885">
            <v>4</v>
          </cell>
        </row>
        <row r="2886">
          <cell r="C2886">
            <v>8</v>
          </cell>
          <cell r="I2886">
            <v>8</v>
          </cell>
        </row>
        <row r="2887">
          <cell r="C2887">
            <v>6</v>
          </cell>
          <cell r="I2887">
            <v>6</v>
          </cell>
        </row>
        <row r="2889">
          <cell r="C2889">
            <v>162</v>
          </cell>
          <cell r="H2889">
            <v>126</v>
          </cell>
          <cell r="I2889">
            <v>126</v>
          </cell>
          <cell r="J2889">
            <v>0</v>
          </cell>
          <cell r="K2889">
            <v>19</v>
          </cell>
          <cell r="L2889">
            <v>16</v>
          </cell>
          <cell r="M2889">
            <v>0</v>
          </cell>
          <cell r="N2889">
            <v>1</v>
          </cell>
          <cell r="AD2889">
            <v>11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45461290</v>
          </cell>
        </row>
        <row r="2894">
          <cell r="C2894">
            <v>13</v>
          </cell>
          <cell r="H2894">
            <v>9</v>
          </cell>
          <cell r="I2894">
            <v>9</v>
          </cell>
          <cell r="J2894">
            <v>0</v>
          </cell>
          <cell r="K2894">
            <v>0</v>
          </cell>
          <cell r="L2894">
            <v>4</v>
          </cell>
          <cell r="M2894">
            <v>0</v>
          </cell>
          <cell r="N2894">
            <v>0</v>
          </cell>
          <cell r="P2894">
            <v>2</v>
          </cell>
          <cell r="Q2894">
            <v>7</v>
          </cell>
          <cell r="S2894">
            <v>0</v>
          </cell>
          <cell r="T2894">
            <v>4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1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876060</v>
          </cell>
        </row>
        <row r="2960">
          <cell r="C2960">
            <v>41</v>
          </cell>
          <cell r="E2960">
            <v>41</v>
          </cell>
        </row>
        <row r="2964">
          <cell r="C2964">
            <v>33</v>
          </cell>
          <cell r="E2964">
            <v>29</v>
          </cell>
          <cell r="AL2964">
            <v>1099100</v>
          </cell>
        </row>
        <row r="2970">
          <cell r="C2970">
            <v>1085</v>
          </cell>
          <cell r="E2970">
            <v>876</v>
          </cell>
        </row>
        <row r="2972">
          <cell r="C2972">
            <v>154</v>
          </cell>
          <cell r="E2972">
            <v>154</v>
          </cell>
          <cell r="AL2972">
            <v>3845380</v>
          </cell>
        </row>
        <row r="2973">
          <cell r="C2973">
            <v>254</v>
          </cell>
          <cell r="E2973">
            <v>254</v>
          </cell>
          <cell r="AL2973">
            <v>19951700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392</v>
          </cell>
          <cell r="E2975">
            <v>392</v>
          </cell>
          <cell r="AL2975">
            <v>1344560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1141</v>
          </cell>
          <cell r="E2997">
            <v>1141</v>
          </cell>
          <cell r="AL2997">
            <v>5209860</v>
          </cell>
        </row>
        <row r="3016">
          <cell r="C3016">
            <v>630</v>
          </cell>
          <cell r="E3016">
            <v>630</v>
          </cell>
          <cell r="AL3016">
            <v>5440440</v>
          </cell>
        </row>
        <row r="3034">
          <cell r="C3034">
            <v>302</v>
          </cell>
          <cell r="E3034">
            <v>302</v>
          </cell>
          <cell r="AL3034">
            <v>2839270</v>
          </cell>
        </row>
        <row r="3066">
          <cell r="C3066">
            <v>174</v>
          </cell>
          <cell r="E3066">
            <v>174</v>
          </cell>
          <cell r="AL3066">
            <v>16474630</v>
          </cell>
        </row>
        <row r="3094">
          <cell r="C3094">
            <v>118</v>
          </cell>
          <cell r="I3094">
            <v>33</v>
          </cell>
          <cell r="L3094">
            <v>83</v>
          </cell>
          <cell r="P3094">
            <v>0</v>
          </cell>
          <cell r="Q3094">
            <v>0</v>
          </cell>
          <cell r="S3094">
            <v>0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1090360</v>
          </cell>
        </row>
        <row r="3105">
          <cell r="C3105">
            <v>118</v>
          </cell>
          <cell r="H3105">
            <v>33</v>
          </cell>
          <cell r="I3105">
            <v>33</v>
          </cell>
          <cell r="J3105">
            <v>0</v>
          </cell>
          <cell r="K3105">
            <v>1</v>
          </cell>
          <cell r="L3105">
            <v>83</v>
          </cell>
          <cell r="M3105">
            <v>0</v>
          </cell>
          <cell r="N3105">
            <v>1</v>
          </cell>
        </row>
        <row r="3155">
          <cell r="C3155">
            <v>0</v>
          </cell>
        </row>
        <row r="3158">
          <cell r="C3158">
            <v>274</v>
          </cell>
          <cell r="E3158">
            <v>274</v>
          </cell>
          <cell r="AL3158">
            <v>7167840</v>
          </cell>
        </row>
        <row r="3159">
          <cell r="C3159">
            <v>57</v>
          </cell>
          <cell r="E3159">
            <v>57</v>
          </cell>
          <cell r="AL3159">
            <v>18692580</v>
          </cell>
        </row>
        <row r="3170">
          <cell r="C3170">
            <v>3</v>
          </cell>
          <cell r="E3170">
            <v>3</v>
          </cell>
          <cell r="AL3170">
            <v>28020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0</v>
          </cell>
          <cell r="E3172"/>
          <cell r="AL3172">
            <v>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>
        <row r="6">
          <cell r="C6">
            <v>166</v>
          </cell>
          <cell r="E6">
            <v>166</v>
          </cell>
          <cell r="AL6">
            <v>1596920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1172</v>
          </cell>
          <cell r="E9">
            <v>1172</v>
          </cell>
          <cell r="AL9">
            <v>11274640</v>
          </cell>
        </row>
        <row r="10">
          <cell r="C10">
            <v>608</v>
          </cell>
          <cell r="E10">
            <v>608</v>
          </cell>
          <cell r="AL10">
            <v>5848960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145</v>
          </cell>
          <cell r="E12">
            <v>145</v>
          </cell>
          <cell r="AL12">
            <v>1394900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337</v>
          </cell>
          <cell r="E14">
            <v>337</v>
          </cell>
          <cell r="AL14">
            <v>3241940</v>
          </cell>
        </row>
        <row r="15">
          <cell r="C15">
            <v>151</v>
          </cell>
          <cell r="E15">
            <v>151</v>
          </cell>
          <cell r="AL15">
            <v>1452620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330</v>
          </cell>
          <cell r="E17">
            <v>330</v>
          </cell>
          <cell r="AL17">
            <v>3174600</v>
          </cell>
        </row>
        <row r="18">
          <cell r="C18">
            <v>59</v>
          </cell>
          <cell r="E18">
            <v>59</v>
          </cell>
          <cell r="AL18">
            <v>567580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268</v>
          </cell>
          <cell r="E20">
            <v>268</v>
          </cell>
          <cell r="AL20">
            <v>2578160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24</v>
          </cell>
          <cell r="E24">
            <v>24</v>
          </cell>
          <cell r="AL24">
            <v>230880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1233</v>
          </cell>
          <cell r="E26">
            <v>1233</v>
          </cell>
          <cell r="AL26">
            <v>11861460</v>
          </cell>
        </row>
        <row r="27">
          <cell r="C27">
            <v>522</v>
          </cell>
          <cell r="E27">
            <v>522</v>
          </cell>
          <cell r="AL27">
            <v>5021640</v>
          </cell>
        </row>
        <row r="28">
          <cell r="C28">
            <v>343</v>
          </cell>
          <cell r="E28">
            <v>343</v>
          </cell>
          <cell r="AL28">
            <v>3299660</v>
          </cell>
        </row>
        <row r="29">
          <cell r="C29">
            <v>1008</v>
          </cell>
          <cell r="E29">
            <v>1008</v>
          </cell>
          <cell r="AL29">
            <v>9696960</v>
          </cell>
        </row>
        <row r="30">
          <cell r="C30">
            <v>497</v>
          </cell>
          <cell r="E30">
            <v>497</v>
          </cell>
          <cell r="AL30">
            <v>4781140</v>
          </cell>
        </row>
        <row r="31">
          <cell r="C31">
            <v>876</v>
          </cell>
          <cell r="E31">
            <v>876</v>
          </cell>
          <cell r="AL31">
            <v>8427120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0</v>
          </cell>
          <cell r="E34"/>
          <cell r="AL34">
            <v>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148</v>
          </cell>
          <cell r="E36">
            <v>148</v>
          </cell>
          <cell r="AL36">
            <v>1423760</v>
          </cell>
        </row>
        <row r="37">
          <cell r="C37">
            <v>79</v>
          </cell>
          <cell r="E37">
            <v>79</v>
          </cell>
          <cell r="AL37">
            <v>759980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106</v>
          </cell>
          <cell r="E40">
            <v>106</v>
          </cell>
          <cell r="AL40">
            <v>1019720</v>
          </cell>
        </row>
        <row r="41">
          <cell r="C41">
            <v>0</v>
          </cell>
          <cell r="E41"/>
          <cell r="AL41">
            <v>0</v>
          </cell>
        </row>
        <row r="42">
          <cell r="C42">
            <v>35</v>
          </cell>
          <cell r="E42">
            <v>35</v>
          </cell>
          <cell r="AL42">
            <v>336700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203</v>
          </cell>
          <cell r="E48">
            <v>203</v>
          </cell>
          <cell r="AL48">
            <v>1952860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81</v>
          </cell>
          <cell r="E50">
            <v>81</v>
          </cell>
          <cell r="AL50">
            <v>779220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65</v>
          </cell>
          <cell r="E55">
            <v>20</v>
          </cell>
          <cell r="AL55">
            <v>357000</v>
          </cell>
        </row>
        <row r="56">
          <cell r="C56">
            <v>4386</v>
          </cell>
          <cell r="E56">
            <v>4251</v>
          </cell>
          <cell r="AL56">
            <v>40894620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271</v>
          </cell>
          <cell r="E62">
            <v>271</v>
          </cell>
          <cell r="AL62">
            <v>552840</v>
          </cell>
        </row>
        <row r="63">
          <cell r="C63">
            <v>1174</v>
          </cell>
          <cell r="E63">
            <v>1174</v>
          </cell>
          <cell r="AL63">
            <v>1761000</v>
          </cell>
        </row>
        <row r="64">
          <cell r="C64">
            <v>783</v>
          </cell>
          <cell r="E64">
            <v>772</v>
          </cell>
          <cell r="AL64">
            <v>1158000</v>
          </cell>
        </row>
        <row r="65">
          <cell r="C65">
            <v>536</v>
          </cell>
          <cell r="E65">
            <v>536</v>
          </cell>
          <cell r="AL65">
            <v>804000</v>
          </cell>
        </row>
        <row r="67">
          <cell r="C67">
            <v>424</v>
          </cell>
        </row>
        <row r="68">
          <cell r="C68">
            <v>646</v>
          </cell>
        </row>
        <row r="119">
          <cell r="C119">
            <v>136</v>
          </cell>
          <cell r="E119">
            <v>136</v>
          </cell>
          <cell r="AL119">
            <v>1088000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6</v>
          </cell>
          <cell r="E126">
            <v>6</v>
          </cell>
          <cell r="AL126">
            <v>48000</v>
          </cell>
        </row>
        <row r="128">
          <cell r="C128">
            <v>18</v>
          </cell>
          <cell r="E128">
            <v>18</v>
          </cell>
          <cell r="AL128">
            <v>88740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333</v>
          </cell>
          <cell r="E130">
            <v>333</v>
          </cell>
          <cell r="AL130">
            <v>276390</v>
          </cell>
        </row>
        <row r="131">
          <cell r="C131">
            <v>244</v>
          </cell>
          <cell r="E131">
            <v>244</v>
          </cell>
          <cell r="AL131">
            <v>661240</v>
          </cell>
        </row>
        <row r="132">
          <cell r="C132">
            <v>511</v>
          </cell>
          <cell r="E132">
            <v>511</v>
          </cell>
          <cell r="AL132">
            <v>1384810</v>
          </cell>
        </row>
        <row r="133">
          <cell r="C133">
            <v>10</v>
          </cell>
          <cell r="E133">
            <v>10</v>
          </cell>
          <cell r="AL133">
            <v>27100</v>
          </cell>
        </row>
        <row r="135">
          <cell r="C135">
            <v>1004</v>
          </cell>
        </row>
        <row r="139">
          <cell r="C139">
            <v>27</v>
          </cell>
          <cell r="E139">
            <v>27</v>
          </cell>
          <cell r="AL139">
            <v>63450</v>
          </cell>
        </row>
        <row r="140">
          <cell r="C140">
            <v>315</v>
          </cell>
          <cell r="E140">
            <v>315</v>
          </cell>
          <cell r="AL140">
            <v>425250</v>
          </cell>
        </row>
        <row r="141">
          <cell r="C141">
            <v>37</v>
          </cell>
          <cell r="E141">
            <v>37</v>
          </cell>
          <cell r="AL141">
            <v>86950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0</v>
          </cell>
          <cell r="E143">
            <v>0</v>
          </cell>
          <cell r="AL143">
            <v>0</v>
          </cell>
        </row>
        <row r="145">
          <cell r="C145">
            <v>1151</v>
          </cell>
        </row>
        <row r="146">
          <cell r="C146">
            <v>0</v>
          </cell>
        </row>
        <row r="150">
          <cell r="C150">
            <v>1628</v>
          </cell>
          <cell r="E150">
            <v>1597</v>
          </cell>
          <cell r="AL150">
            <v>1437300</v>
          </cell>
        </row>
        <row r="154">
          <cell r="C154">
            <v>774</v>
          </cell>
          <cell r="E154">
            <v>774</v>
          </cell>
        </row>
        <row r="155">
          <cell r="C155">
            <v>42</v>
          </cell>
          <cell r="E155">
            <v>42</v>
          </cell>
        </row>
        <row r="156">
          <cell r="C156">
            <v>0</v>
          </cell>
          <cell r="E156"/>
        </row>
        <row r="199">
          <cell r="C199">
            <v>1339</v>
          </cell>
          <cell r="E199">
            <v>1335</v>
          </cell>
          <cell r="AL199">
            <v>57284850</v>
          </cell>
        </row>
        <row r="200">
          <cell r="C200">
            <v>2185</v>
          </cell>
          <cell r="E200">
            <v>2182</v>
          </cell>
          <cell r="AL200">
            <v>105412420</v>
          </cell>
        </row>
        <row r="201">
          <cell r="C201">
            <v>693</v>
          </cell>
          <cell r="E201">
            <v>693</v>
          </cell>
          <cell r="AL201">
            <v>62259120</v>
          </cell>
        </row>
        <row r="202">
          <cell r="C202">
            <v>133</v>
          </cell>
          <cell r="E202">
            <v>132</v>
          </cell>
          <cell r="AL202">
            <v>11858880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331</v>
          </cell>
          <cell r="E204">
            <v>331</v>
          </cell>
          <cell r="AL204">
            <v>61562690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469</v>
          </cell>
          <cell r="E207">
            <v>466</v>
          </cell>
          <cell r="AL207">
            <v>20024020</v>
          </cell>
        </row>
        <row r="208">
          <cell r="C208">
            <v>76</v>
          </cell>
          <cell r="E208">
            <v>76</v>
          </cell>
          <cell r="AL208">
            <v>658920</v>
          </cell>
        </row>
        <row r="209">
          <cell r="C209">
            <v>78</v>
          </cell>
          <cell r="E209">
            <v>78</v>
          </cell>
          <cell r="AL209">
            <v>6287580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200</v>
          </cell>
          <cell r="E213">
            <v>200</v>
          </cell>
          <cell r="AL213">
            <v>12818000</v>
          </cell>
        </row>
        <row r="214">
          <cell r="C214">
            <v>623</v>
          </cell>
          <cell r="E214">
            <v>623</v>
          </cell>
          <cell r="AL214">
            <v>66505250</v>
          </cell>
        </row>
        <row r="298">
          <cell r="C298">
            <v>50963</v>
          </cell>
          <cell r="D298">
            <v>50072</v>
          </cell>
          <cell r="E298">
            <v>50072</v>
          </cell>
          <cell r="F298">
            <v>0</v>
          </cell>
          <cell r="G298">
            <v>891</v>
          </cell>
          <cell r="AA298">
            <v>20072</v>
          </cell>
          <cell r="AB298">
            <v>11390</v>
          </cell>
          <cell r="AC298">
            <v>19501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6</v>
          </cell>
          <cell r="AJ298">
            <v>0</v>
          </cell>
          <cell r="AL298">
            <v>102487550</v>
          </cell>
        </row>
        <row r="379">
          <cell r="C379">
            <v>57338</v>
          </cell>
          <cell r="D379">
            <v>57028</v>
          </cell>
          <cell r="E379">
            <v>57028</v>
          </cell>
          <cell r="F379">
            <v>0</v>
          </cell>
          <cell r="G379">
            <v>310</v>
          </cell>
          <cell r="AA379">
            <v>19638</v>
          </cell>
          <cell r="AB379">
            <v>18924</v>
          </cell>
          <cell r="AC379">
            <v>18776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22</v>
          </cell>
          <cell r="AJ379">
            <v>0</v>
          </cell>
          <cell r="AL379">
            <v>148490090</v>
          </cell>
        </row>
        <row r="425">
          <cell r="C425">
            <v>3547</v>
          </cell>
          <cell r="D425">
            <v>3526</v>
          </cell>
          <cell r="E425">
            <v>3526</v>
          </cell>
          <cell r="F425">
            <v>0</v>
          </cell>
          <cell r="G425">
            <v>21</v>
          </cell>
          <cell r="AA425">
            <v>196</v>
          </cell>
          <cell r="AB425">
            <v>3272</v>
          </cell>
          <cell r="AC425">
            <v>79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37</v>
          </cell>
          <cell r="AJ425">
            <v>0</v>
          </cell>
          <cell r="AL425">
            <v>19194080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8</v>
          </cell>
          <cell r="AJ440">
            <v>0</v>
          </cell>
          <cell r="AL440">
            <v>0</v>
          </cell>
        </row>
        <row r="520">
          <cell r="C520">
            <v>4202</v>
          </cell>
          <cell r="D520">
            <v>4180</v>
          </cell>
          <cell r="E520">
            <v>4180</v>
          </cell>
          <cell r="F520">
            <v>0</v>
          </cell>
          <cell r="G520">
            <v>22</v>
          </cell>
          <cell r="AA520">
            <v>1434</v>
          </cell>
          <cell r="AB520">
            <v>1138</v>
          </cell>
          <cell r="AC520">
            <v>1630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270</v>
          </cell>
          <cell r="AJ520">
            <v>0</v>
          </cell>
          <cell r="AL520">
            <v>27164650</v>
          </cell>
        </row>
        <row r="580">
          <cell r="C580">
            <v>3521</v>
          </cell>
          <cell r="D580">
            <v>3499</v>
          </cell>
          <cell r="E580">
            <v>3499</v>
          </cell>
          <cell r="F580">
            <v>0</v>
          </cell>
          <cell r="G580">
            <v>22</v>
          </cell>
          <cell r="AA580">
            <v>753</v>
          </cell>
          <cell r="AB580">
            <v>2317</v>
          </cell>
          <cell r="AC580">
            <v>451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15</v>
          </cell>
          <cell r="AJ580">
            <v>0</v>
          </cell>
          <cell r="AL580">
            <v>15640020</v>
          </cell>
        </row>
        <row r="600">
          <cell r="C600">
            <v>48</v>
          </cell>
          <cell r="D600">
            <v>48</v>
          </cell>
          <cell r="E600">
            <v>48</v>
          </cell>
          <cell r="F600">
            <v>0</v>
          </cell>
          <cell r="G600">
            <v>0</v>
          </cell>
          <cell r="AA600">
            <v>0</v>
          </cell>
          <cell r="AB600">
            <v>47</v>
          </cell>
          <cell r="AC600">
            <v>1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</v>
          </cell>
          <cell r="AJ600">
            <v>0</v>
          </cell>
          <cell r="AL600">
            <v>190040</v>
          </cell>
        </row>
        <row r="649">
          <cell r="C649">
            <v>2789</v>
          </cell>
          <cell r="D649">
            <v>2787</v>
          </cell>
          <cell r="E649">
            <v>2787</v>
          </cell>
          <cell r="F649">
            <v>0</v>
          </cell>
          <cell r="G649">
            <v>2</v>
          </cell>
          <cell r="AA649">
            <v>193</v>
          </cell>
          <cell r="AB649">
            <v>1892</v>
          </cell>
          <cell r="AC649">
            <v>704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38</v>
          </cell>
          <cell r="AJ649">
            <v>0</v>
          </cell>
          <cell r="AL649">
            <v>112681370</v>
          </cell>
        </row>
        <row r="659">
          <cell r="C659">
            <v>222</v>
          </cell>
          <cell r="D659">
            <v>215</v>
          </cell>
          <cell r="E659">
            <v>215</v>
          </cell>
          <cell r="F659">
            <v>0</v>
          </cell>
          <cell r="G659">
            <v>7</v>
          </cell>
          <cell r="AA659">
            <v>2</v>
          </cell>
          <cell r="AB659">
            <v>11</v>
          </cell>
          <cell r="AC659">
            <v>209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649210</v>
          </cell>
        </row>
        <row r="670">
          <cell r="C670">
            <v>9012</v>
          </cell>
          <cell r="D670">
            <v>8920</v>
          </cell>
          <cell r="E670">
            <v>8820</v>
          </cell>
          <cell r="F670">
            <v>100</v>
          </cell>
          <cell r="G670">
            <v>92</v>
          </cell>
          <cell r="AA670">
            <v>3882</v>
          </cell>
          <cell r="AB670">
            <v>3462</v>
          </cell>
          <cell r="AC670">
            <v>1668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139</v>
          </cell>
          <cell r="D720">
            <v>139</v>
          </cell>
          <cell r="E720">
            <v>139</v>
          </cell>
          <cell r="F720">
            <v>0</v>
          </cell>
          <cell r="G720">
            <v>0</v>
          </cell>
          <cell r="AA720">
            <v>23</v>
          </cell>
          <cell r="AB720">
            <v>65</v>
          </cell>
          <cell r="AC720">
            <v>51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46</v>
          </cell>
          <cell r="AJ720">
            <v>0</v>
          </cell>
          <cell r="AL720">
            <v>292130</v>
          </cell>
        </row>
        <row r="763">
          <cell r="C763">
            <v>2043</v>
          </cell>
          <cell r="D763">
            <v>2025</v>
          </cell>
          <cell r="E763">
            <v>2025</v>
          </cell>
          <cell r="F763">
            <v>0</v>
          </cell>
          <cell r="G763">
            <v>18</v>
          </cell>
          <cell r="AA763">
            <v>237</v>
          </cell>
          <cell r="AB763">
            <v>932</v>
          </cell>
          <cell r="AC763">
            <v>874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L763">
            <v>4047640</v>
          </cell>
        </row>
        <row r="823">
          <cell r="C823">
            <v>3393</v>
          </cell>
          <cell r="D823">
            <v>3381</v>
          </cell>
          <cell r="E823">
            <v>3381</v>
          </cell>
          <cell r="F823">
            <v>0</v>
          </cell>
          <cell r="G823">
            <v>12</v>
          </cell>
          <cell r="AA823">
            <v>338</v>
          </cell>
          <cell r="AB823">
            <v>1103</v>
          </cell>
          <cell r="AC823">
            <v>1952</v>
          </cell>
          <cell r="AD823">
            <v>0</v>
          </cell>
          <cell r="AE823">
            <v>0</v>
          </cell>
          <cell r="AF823">
            <v>0</v>
          </cell>
          <cell r="AG823">
            <v>78</v>
          </cell>
          <cell r="AH823">
            <v>0</v>
          </cell>
          <cell r="AI823">
            <v>0</v>
          </cell>
          <cell r="AJ823">
            <v>0</v>
          </cell>
          <cell r="AL823">
            <v>40716280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1705</v>
          </cell>
          <cell r="D876">
            <v>1662</v>
          </cell>
          <cell r="E876">
            <v>1662</v>
          </cell>
          <cell r="F876">
            <v>0</v>
          </cell>
          <cell r="G876">
            <v>43</v>
          </cell>
          <cell r="AA876">
            <v>250</v>
          </cell>
          <cell r="AB876">
            <v>290</v>
          </cell>
          <cell r="AC876">
            <v>1165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129972320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135</v>
          </cell>
          <cell r="D879">
            <v>135</v>
          </cell>
          <cell r="E879">
            <v>135</v>
          </cell>
          <cell r="F879"/>
          <cell r="G879"/>
          <cell r="AA879">
            <v>22</v>
          </cell>
          <cell r="AB879">
            <v>79</v>
          </cell>
          <cell r="AC879">
            <v>34</v>
          </cell>
          <cell r="AD879"/>
          <cell r="AE879"/>
          <cell r="AF879"/>
          <cell r="AG879">
            <v>17</v>
          </cell>
          <cell r="AH879"/>
          <cell r="AI879">
            <v>4</v>
          </cell>
          <cell r="AJ879"/>
          <cell r="AL879">
            <v>3407400</v>
          </cell>
        </row>
        <row r="901">
          <cell r="C901">
            <v>1347</v>
          </cell>
          <cell r="D901">
            <v>1341</v>
          </cell>
          <cell r="E901">
            <v>1341</v>
          </cell>
          <cell r="F901">
            <v>0</v>
          </cell>
          <cell r="G901">
            <v>6</v>
          </cell>
          <cell r="AA901">
            <v>282</v>
          </cell>
          <cell r="AB901">
            <v>941</v>
          </cell>
          <cell r="AC901">
            <v>124</v>
          </cell>
          <cell r="AD901">
            <v>125</v>
          </cell>
          <cell r="AE901">
            <v>0</v>
          </cell>
          <cell r="AF901">
            <v>0</v>
          </cell>
          <cell r="AG901">
            <v>174</v>
          </cell>
          <cell r="AH901">
            <v>0</v>
          </cell>
          <cell r="AI901">
            <v>44</v>
          </cell>
          <cell r="AJ901">
            <v>0</v>
          </cell>
          <cell r="AL901">
            <v>30765060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0</v>
          </cell>
        </row>
        <row r="987">
          <cell r="C987">
            <v>18</v>
          </cell>
          <cell r="D987">
            <v>18</v>
          </cell>
          <cell r="E987">
            <v>18</v>
          </cell>
          <cell r="F987">
            <v>0</v>
          </cell>
          <cell r="G987">
            <v>0</v>
          </cell>
          <cell r="AA987">
            <v>6</v>
          </cell>
          <cell r="AB987">
            <v>12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10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15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11111</v>
          </cell>
          <cell r="D1174">
            <v>11111</v>
          </cell>
          <cell r="E1174">
            <v>11111</v>
          </cell>
          <cell r="F1174">
            <v>0</v>
          </cell>
          <cell r="G1174">
            <v>0</v>
          </cell>
          <cell r="AA1174">
            <v>9507</v>
          </cell>
          <cell r="AB1174">
            <v>1604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992</v>
          </cell>
          <cell r="E1219">
            <v>967</v>
          </cell>
          <cell r="AL1219">
            <v>6603130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617</v>
          </cell>
          <cell r="AJ1235">
            <v>0</v>
          </cell>
          <cell r="AL1235">
            <v>0</v>
          </cell>
        </row>
        <row r="1237">
          <cell r="C1237">
            <v>296</v>
          </cell>
          <cell r="E1237">
            <v>296</v>
          </cell>
          <cell r="AL1237">
            <v>1086320</v>
          </cell>
        </row>
        <row r="1238">
          <cell r="C1238">
            <v>466</v>
          </cell>
          <cell r="E1238">
            <v>466</v>
          </cell>
          <cell r="AL1238">
            <v>1710220</v>
          </cell>
        </row>
        <row r="1239">
          <cell r="C1239">
            <v>12</v>
          </cell>
          <cell r="E1239">
            <v>12</v>
          </cell>
          <cell r="AL1239">
            <v>174960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5</v>
          </cell>
          <cell r="E1241">
            <v>5</v>
          </cell>
          <cell r="AL1241">
            <v>193750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176</v>
          </cell>
          <cell r="E1268">
            <v>176</v>
          </cell>
        </row>
        <row r="1325">
          <cell r="C1325">
            <v>16</v>
          </cell>
          <cell r="D1325">
            <v>16</v>
          </cell>
          <cell r="E1325">
            <v>16</v>
          </cell>
          <cell r="F1325">
            <v>0</v>
          </cell>
          <cell r="G1325">
            <v>0</v>
          </cell>
          <cell r="AA1325">
            <v>12</v>
          </cell>
          <cell r="AB1325">
            <v>4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6</v>
          </cell>
          <cell r="H1408">
            <v>6</v>
          </cell>
          <cell r="I1408">
            <v>3</v>
          </cell>
          <cell r="J1408">
            <v>3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5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607320</v>
          </cell>
        </row>
        <row r="1457">
          <cell r="C1457">
            <v>671</v>
          </cell>
          <cell r="D1457">
            <v>671</v>
          </cell>
          <cell r="E1457">
            <v>668</v>
          </cell>
          <cell r="F1457">
            <v>3</v>
          </cell>
          <cell r="G1457">
            <v>0</v>
          </cell>
          <cell r="AA1457">
            <v>36</v>
          </cell>
          <cell r="AB1457">
            <v>635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136</v>
          </cell>
          <cell r="AH1457">
            <v>0</v>
          </cell>
          <cell r="AI1457">
            <v>0</v>
          </cell>
          <cell r="AJ1457">
            <v>0</v>
          </cell>
        </row>
        <row r="1542">
          <cell r="C1542">
            <v>465</v>
          </cell>
          <cell r="H1542">
            <v>465</v>
          </cell>
          <cell r="I1542">
            <v>448</v>
          </cell>
          <cell r="J1542">
            <v>17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P1542">
            <v>0</v>
          </cell>
          <cell r="Q1542">
            <v>0</v>
          </cell>
          <cell r="S1542">
            <v>0</v>
          </cell>
          <cell r="T1542">
            <v>418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34</v>
          </cell>
          <cell r="AE1542">
            <v>174</v>
          </cell>
          <cell r="AF1542">
            <v>0</v>
          </cell>
          <cell r="AG1542">
            <v>181</v>
          </cell>
          <cell r="AH1542">
            <v>0</v>
          </cell>
          <cell r="AI1542">
            <v>0</v>
          </cell>
          <cell r="AJ1542">
            <v>0</v>
          </cell>
          <cell r="AL1542">
            <v>284390080</v>
          </cell>
        </row>
        <row r="1613">
          <cell r="C1613">
            <v>2526</v>
          </cell>
          <cell r="D1613">
            <v>2348</v>
          </cell>
          <cell r="E1613">
            <v>2348</v>
          </cell>
          <cell r="F1613">
            <v>0</v>
          </cell>
          <cell r="G1613">
            <v>178</v>
          </cell>
          <cell r="AA1613">
            <v>2021</v>
          </cell>
          <cell r="AB1613">
            <v>502</v>
          </cell>
          <cell r="AC1613">
            <v>3</v>
          </cell>
          <cell r="AD1613">
            <v>0</v>
          </cell>
          <cell r="AE1613">
            <v>44</v>
          </cell>
          <cell r="AF1613">
            <v>0</v>
          </cell>
          <cell r="AG1613">
            <v>176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37</v>
          </cell>
          <cell r="H1723">
            <v>36</v>
          </cell>
          <cell r="I1723">
            <v>27</v>
          </cell>
          <cell r="J1723">
            <v>9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P1723">
            <v>12</v>
          </cell>
          <cell r="Q1723">
            <v>5</v>
          </cell>
          <cell r="S1723">
            <v>0</v>
          </cell>
          <cell r="T1723">
            <v>3</v>
          </cell>
          <cell r="V1723">
            <v>0</v>
          </cell>
          <cell r="W1723">
            <v>0</v>
          </cell>
          <cell r="Y1723">
            <v>0</v>
          </cell>
          <cell r="Z1723">
            <v>1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2703910</v>
          </cell>
        </row>
        <row r="1725">
          <cell r="C1725">
            <v>13</v>
          </cell>
          <cell r="D1725">
            <v>13</v>
          </cell>
          <cell r="E1725">
            <v>13</v>
          </cell>
          <cell r="F1725">
            <v>0</v>
          </cell>
          <cell r="G1725">
            <v>0</v>
          </cell>
          <cell r="AA1725">
            <v>0</v>
          </cell>
          <cell r="AB1725">
            <v>13</v>
          </cell>
          <cell r="AC1725">
            <v>0</v>
          </cell>
          <cell r="AD1725">
            <v>11</v>
          </cell>
          <cell r="AE1725"/>
          <cell r="AF1725"/>
          <cell r="AG1725"/>
          <cell r="AH1725"/>
          <cell r="AI1725"/>
          <cell r="AJ1725"/>
        </row>
        <row r="1787">
          <cell r="C1787">
            <v>9</v>
          </cell>
          <cell r="H1787">
            <v>9</v>
          </cell>
          <cell r="I1787">
            <v>9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P1787">
            <v>0</v>
          </cell>
          <cell r="Q1787">
            <v>1</v>
          </cell>
          <cell r="S1787">
            <v>2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877350</v>
          </cell>
        </row>
        <row r="1861">
          <cell r="C1861">
            <v>62</v>
          </cell>
          <cell r="H1861">
            <v>57</v>
          </cell>
          <cell r="I1861">
            <v>56</v>
          </cell>
          <cell r="J1861">
            <v>1</v>
          </cell>
          <cell r="K1861">
            <v>1</v>
          </cell>
          <cell r="L1861">
            <v>2</v>
          </cell>
          <cell r="M1861">
            <v>1</v>
          </cell>
          <cell r="N1861">
            <v>1</v>
          </cell>
          <cell r="P1861">
            <v>0</v>
          </cell>
          <cell r="Q1861">
            <v>10</v>
          </cell>
          <cell r="S1861">
            <v>1</v>
          </cell>
          <cell r="T1861">
            <v>0</v>
          </cell>
          <cell r="V1861">
            <v>0</v>
          </cell>
          <cell r="W1861">
            <v>0</v>
          </cell>
          <cell r="Y1861">
            <v>0</v>
          </cell>
          <cell r="Z1861">
            <v>6</v>
          </cell>
          <cell r="AD1861">
            <v>1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4540770</v>
          </cell>
        </row>
        <row r="1878">
          <cell r="C1878">
            <v>13</v>
          </cell>
          <cell r="D1878">
            <v>13</v>
          </cell>
          <cell r="E1878">
            <v>13</v>
          </cell>
          <cell r="F1878">
            <v>0</v>
          </cell>
          <cell r="G1878">
            <v>0</v>
          </cell>
          <cell r="AA1878">
            <v>0</v>
          </cell>
          <cell r="AB1878">
            <v>13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61</v>
          </cell>
          <cell r="H1904">
            <v>60</v>
          </cell>
          <cell r="I1904">
            <v>52</v>
          </cell>
          <cell r="J1904">
            <v>8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1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3841520</v>
          </cell>
        </row>
        <row r="1978">
          <cell r="C1978">
            <v>1056</v>
          </cell>
          <cell r="D1978">
            <v>1041</v>
          </cell>
          <cell r="E1978">
            <v>1033</v>
          </cell>
          <cell r="F1978">
            <v>8</v>
          </cell>
          <cell r="G1978">
            <v>15</v>
          </cell>
          <cell r="AA1978">
            <v>335</v>
          </cell>
          <cell r="AB1978">
            <v>463</v>
          </cell>
          <cell r="AC1978">
            <v>258</v>
          </cell>
          <cell r="AD1978">
            <v>1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6</v>
          </cell>
          <cell r="S2052">
            <v>0</v>
          </cell>
          <cell r="T2052">
            <v>0</v>
          </cell>
          <cell r="V2052">
            <v>0</v>
          </cell>
          <cell r="W2052">
            <v>1</v>
          </cell>
          <cell r="Y2052">
            <v>0</v>
          </cell>
          <cell r="Z2052">
            <v>1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9</v>
          </cell>
          <cell r="H2063">
            <v>7</v>
          </cell>
          <cell r="I2063">
            <v>4</v>
          </cell>
          <cell r="J2063">
            <v>3</v>
          </cell>
          <cell r="K2063">
            <v>0</v>
          </cell>
          <cell r="L2063">
            <v>0</v>
          </cell>
          <cell r="M2063">
            <v>2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1025350</v>
          </cell>
        </row>
        <row r="2162">
          <cell r="P2162">
            <v>0</v>
          </cell>
          <cell r="Q2162">
            <v>0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2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10</v>
          </cell>
          <cell r="H2165">
            <v>10</v>
          </cell>
          <cell r="I2165">
            <v>10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1191040</v>
          </cell>
        </row>
        <row r="2207">
          <cell r="C2207">
            <v>25039</v>
          </cell>
          <cell r="D2207">
            <v>24994</v>
          </cell>
          <cell r="E2207">
            <v>24705</v>
          </cell>
          <cell r="F2207">
            <v>289</v>
          </cell>
          <cell r="G2207">
            <v>45</v>
          </cell>
          <cell r="AA2207">
            <v>22893</v>
          </cell>
          <cell r="AB2207">
            <v>1172</v>
          </cell>
          <cell r="AC2207">
            <v>974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566</v>
          </cell>
          <cell r="D2277">
            <v>564</v>
          </cell>
          <cell r="E2277">
            <v>564</v>
          </cell>
          <cell r="F2277">
            <v>0</v>
          </cell>
          <cell r="G2277">
            <v>2</v>
          </cell>
          <cell r="AA2277">
            <v>146</v>
          </cell>
          <cell r="AB2277">
            <v>401</v>
          </cell>
          <cell r="AC2277">
            <v>19</v>
          </cell>
          <cell r="AD2277">
            <v>191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2</v>
          </cell>
          <cell r="Q2389">
            <v>76</v>
          </cell>
          <cell r="S2389">
            <v>3</v>
          </cell>
          <cell r="T2389">
            <v>80</v>
          </cell>
          <cell r="V2389">
            <v>0</v>
          </cell>
          <cell r="W2389">
            <v>3</v>
          </cell>
          <cell r="Y2389">
            <v>7</v>
          </cell>
          <cell r="Z2389">
            <v>134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305</v>
          </cell>
          <cell r="H2396">
            <v>251</v>
          </cell>
          <cell r="I2396">
            <v>202</v>
          </cell>
          <cell r="J2396">
            <v>49</v>
          </cell>
          <cell r="K2396">
            <v>7</v>
          </cell>
          <cell r="L2396">
            <v>40</v>
          </cell>
          <cell r="M2396">
            <v>6</v>
          </cell>
          <cell r="N2396">
            <v>1</v>
          </cell>
          <cell r="AD2396">
            <v>18</v>
          </cell>
          <cell r="AE2396">
            <v>16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78845235</v>
          </cell>
        </row>
        <row r="2436">
          <cell r="C2436">
            <v>23</v>
          </cell>
          <cell r="H2436">
            <v>22</v>
          </cell>
          <cell r="I2436">
            <v>17</v>
          </cell>
          <cell r="J2436">
            <v>5</v>
          </cell>
          <cell r="K2436">
            <v>0</v>
          </cell>
          <cell r="L2436">
            <v>0</v>
          </cell>
          <cell r="M2436">
            <v>1</v>
          </cell>
          <cell r="N2436">
            <v>0</v>
          </cell>
          <cell r="P2436">
            <v>0</v>
          </cell>
          <cell r="Q2436">
            <v>5</v>
          </cell>
          <cell r="S2436">
            <v>0</v>
          </cell>
          <cell r="T2436">
            <v>16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7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3458470</v>
          </cell>
        </row>
        <row r="2464">
          <cell r="C2464">
            <v>275</v>
          </cell>
          <cell r="D2464">
            <v>268</v>
          </cell>
          <cell r="E2464">
            <v>225</v>
          </cell>
          <cell r="F2464">
            <v>43</v>
          </cell>
          <cell r="G2464">
            <v>7</v>
          </cell>
          <cell r="AA2464">
            <v>156</v>
          </cell>
          <cell r="AB2464">
            <v>11</v>
          </cell>
          <cell r="AC2464">
            <v>108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54</v>
          </cell>
          <cell r="D2467">
            <v>54</v>
          </cell>
          <cell r="E2467">
            <v>54</v>
          </cell>
          <cell r="F2467">
            <v>0</v>
          </cell>
          <cell r="G2467">
            <v>0</v>
          </cell>
          <cell r="AA2467">
            <v>54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3042360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59</v>
          </cell>
          <cell r="H2559">
            <v>53</v>
          </cell>
          <cell r="I2559">
            <v>44</v>
          </cell>
          <cell r="J2559">
            <v>9</v>
          </cell>
          <cell r="K2559">
            <v>0</v>
          </cell>
          <cell r="L2559">
            <v>4</v>
          </cell>
          <cell r="M2559">
            <v>2</v>
          </cell>
          <cell r="N2559">
            <v>0</v>
          </cell>
          <cell r="P2559">
            <v>5</v>
          </cell>
          <cell r="Q2559">
            <v>13</v>
          </cell>
          <cell r="S2559">
            <v>37</v>
          </cell>
          <cell r="T2559">
            <v>1</v>
          </cell>
          <cell r="V2559">
            <v>0</v>
          </cell>
          <cell r="W2559">
            <v>0</v>
          </cell>
          <cell r="Y2559">
            <v>0</v>
          </cell>
          <cell r="Z2559">
            <v>3</v>
          </cell>
          <cell r="AD2559">
            <v>16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9436165</v>
          </cell>
        </row>
        <row r="2591">
          <cell r="C2591">
            <v>905</v>
          </cell>
          <cell r="D2591">
            <v>900</v>
          </cell>
          <cell r="E2591">
            <v>644</v>
          </cell>
          <cell r="F2591">
            <v>256</v>
          </cell>
          <cell r="G2591">
            <v>5</v>
          </cell>
          <cell r="AA2591">
            <v>697</v>
          </cell>
          <cell r="AB2591">
            <v>134</v>
          </cell>
          <cell r="AC2591">
            <v>74</v>
          </cell>
          <cell r="AD2591">
            <v>63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19</v>
          </cell>
          <cell r="AJ2591">
            <v>0</v>
          </cell>
        </row>
        <row r="2598">
          <cell r="C2598">
            <v>22</v>
          </cell>
          <cell r="H2598">
            <v>19</v>
          </cell>
          <cell r="I2598">
            <v>17</v>
          </cell>
          <cell r="J2598">
            <v>2</v>
          </cell>
          <cell r="K2598">
            <v>0</v>
          </cell>
          <cell r="L2598">
            <v>2</v>
          </cell>
          <cell r="M2598">
            <v>1</v>
          </cell>
          <cell r="N2598">
            <v>0</v>
          </cell>
          <cell r="P2598">
            <v>0</v>
          </cell>
          <cell r="Q2598">
            <v>17</v>
          </cell>
          <cell r="S2598">
            <v>0</v>
          </cell>
          <cell r="T2598">
            <v>4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2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4298320</v>
          </cell>
        </row>
        <row r="2639">
          <cell r="C2639">
            <v>45</v>
          </cell>
          <cell r="H2639">
            <v>40</v>
          </cell>
          <cell r="I2639">
            <v>33</v>
          </cell>
          <cell r="J2639">
            <v>7</v>
          </cell>
          <cell r="K2639">
            <v>0</v>
          </cell>
          <cell r="L2639">
            <v>4</v>
          </cell>
          <cell r="M2639">
            <v>1</v>
          </cell>
          <cell r="N2639">
            <v>0</v>
          </cell>
          <cell r="P2639">
            <v>0</v>
          </cell>
          <cell r="Q2639">
            <v>22</v>
          </cell>
          <cell r="S2639">
            <v>0</v>
          </cell>
          <cell r="T2639">
            <v>12</v>
          </cell>
          <cell r="V2639">
            <v>0</v>
          </cell>
          <cell r="W2639">
            <v>0</v>
          </cell>
          <cell r="Y2639">
            <v>0</v>
          </cell>
          <cell r="Z2639">
            <v>10</v>
          </cell>
          <cell r="AD2639">
            <v>14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7053030</v>
          </cell>
        </row>
        <row r="2641">
          <cell r="C2641">
            <v>22</v>
          </cell>
          <cell r="D2641">
            <v>22</v>
          </cell>
          <cell r="E2641">
            <v>22</v>
          </cell>
          <cell r="F2641">
            <v>0</v>
          </cell>
          <cell r="G2641">
            <v>0</v>
          </cell>
          <cell r="AA2641">
            <v>22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12</v>
          </cell>
          <cell r="D2642">
            <v>11</v>
          </cell>
          <cell r="E2642">
            <v>10</v>
          </cell>
          <cell r="F2642">
            <v>1</v>
          </cell>
          <cell r="G2642">
            <v>1</v>
          </cell>
          <cell r="AA2642">
            <v>12</v>
          </cell>
          <cell r="AB2642">
            <v>0</v>
          </cell>
          <cell r="AC2642">
            <v>0</v>
          </cell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7</v>
          </cell>
          <cell r="D2643">
            <v>7</v>
          </cell>
          <cell r="E2643">
            <v>7</v>
          </cell>
          <cell r="F2643">
            <v>0</v>
          </cell>
          <cell r="G2643">
            <v>0</v>
          </cell>
          <cell r="AA2643">
            <v>7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65</v>
          </cell>
          <cell r="H2645">
            <v>64</v>
          </cell>
          <cell r="I2645">
            <v>29</v>
          </cell>
          <cell r="J2645">
            <v>35</v>
          </cell>
          <cell r="K2645">
            <v>1</v>
          </cell>
          <cell r="L2645"/>
          <cell r="M2645"/>
          <cell r="N2645"/>
          <cell r="AD2645">
            <v>1</v>
          </cell>
          <cell r="AE2645"/>
          <cell r="AF2645"/>
          <cell r="AG2645"/>
          <cell r="AH2645"/>
          <cell r="AI2645"/>
          <cell r="AJ2645"/>
          <cell r="AL2645">
            <v>5066590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39</v>
          </cell>
          <cell r="E2652">
            <v>36</v>
          </cell>
          <cell r="AL2652">
            <v>6289200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42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23</v>
          </cell>
        </row>
        <row r="2673">
          <cell r="C2673">
            <v>355</v>
          </cell>
          <cell r="D2673">
            <v>353</v>
          </cell>
          <cell r="E2673">
            <v>353</v>
          </cell>
          <cell r="F2673">
            <v>0</v>
          </cell>
          <cell r="G2673">
            <v>2</v>
          </cell>
          <cell r="AA2673">
            <v>2</v>
          </cell>
          <cell r="AB2673">
            <v>307</v>
          </cell>
          <cell r="AC2673">
            <v>46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20</v>
          </cell>
          <cell r="Q2882">
            <v>70</v>
          </cell>
          <cell r="S2882">
            <v>0</v>
          </cell>
          <cell r="T2882">
            <v>24</v>
          </cell>
          <cell r="V2882">
            <v>0</v>
          </cell>
          <cell r="W2882">
            <v>0</v>
          </cell>
          <cell r="Y2882">
            <v>0</v>
          </cell>
          <cell r="Z2882">
            <v>4</v>
          </cell>
        </row>
        <row r="2885">
          <cell r="C2885">
            <v>0</v>
          </cell>
          <cell r="I2885"/>
        </row>
        <row r="2886">
          <cell r="C2886">
            <v>8</v>
          </cell>
          <cell r="I2886">
            <v>8</v>
          </cell>
        </row>
        <row r="2887">
          <cell r="C2887">
            <v>2</v>
          </cell>
          <cell r="I2887">
            <v>2</v>
          </cell>
        </row>
        <row r="2889">
          <cell r="C2889">
            <v>127</v>
          </cell>
          <cell r="H2889">
            <v>114</v>
          </cell>
          <cell r="I2889">
            <v>103</v>
          </cell>
          <cell r="J2889">
            <v>11</v>
          </cell>
          <cell r="K2889">
            <v>1</v>
          </cell>
          <cell r="L2889">
            <v>11</v>
          </cell>
          <cell r="M2889">
            <v>1</v>
          </cell>
          <cell r="N2889">
            <v>0</v>
          </cell>
          <cell r="AD2889">
            <v>22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43782180</v>
          </cell>
        </row>
        <row r="2894">
          <cell r="C2894">
            <v>16</v>
          </cell>
          <cell r="H2894">
            <v>11</v>
          </cell>
          <cell r="I2894">
            <v>11</v>
          </cell>
          <cell r="J2894">
            <v>0</v>
          </cell>
          <cell r="K2894">
            <v>1</v>
          </cell>
          <cell r="L2894">
            <v>3</v>
          </cell>
          <cell r="M2894">
            <v>1</v>
          </cell>
          <cell r="N2894">
            <v>0</v>
          </cell>
          <cell r="P2894">
            <v>6</v>
          </cell>
          <cell r="Q2894">
            <v>8</v>
          </cell>
          <cell r="S2894">
            <v>0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949390</v>
          </cell>
        </row>
        <row r="2960">
          <cell r="C2960">
            <v>31</v>
          </cell>
          <cell r="E2960">
            <v>31</v>
          </cell>
        </row>
        <row r="2964">
          <cell r="C2964">
            <v>26</v>
          </cell>
          <cell r="E2964">
            <v>23</v>
          </cell>
          <cell r="AL2964">
            <v>871700</v>
          </cell>
        </row>
        <row r="2970">
          <cell r="C2970">
            <v>1241</v>
          </cell>
          <cell r="E2970">
            <v>1066</v>
          </cell>
        </row>
        <row r="2972">
          <cell r="C2972">
            <v>149</v>
          </cell>
          <cell r="E2972">
            <v>149</v>
          </cell>
          <cell r="AL2972">
            <v>3720530</v>
          </cell>
        </row>
        <row r="2973">
          <cell r="C2973">
            <v>275</v>
          </cell>
          <cell r="E2973">
            <v>275</v>
          </cell>
          <cell r="AL2973">
            <v>21601250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343</v>
          </cell>
          <cell r="E2975">
            <v>334</v>
          </cell>
          <cell r="AL2975">
            <v>1145620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1331</v>
          </cell>
          <cell r="E2997">
            <v>1331</v>
          </cell>
          <cell r="AL2997">
            <v>5982960</v>
          </cell>
        </row>
        <row r="3016">
          <cell r="C3016">
            <v>564</v>
          </cell>
          <cell r="E3016">
            <v>564</v>
          </cell>
          <cell r="AL3016">
            <v>5094040</v>
          </cell>
        </row>
        <row r="3034">
          <cell r="C3034">
            <v>279</v>
          </cell>
          <cell r="E3034">
            <v>279</v>
          </cell>
          <cell r="AL3034">
            <v>2625650</v>
          </cell>
        </row>
        <row r="3066">
          <cell r="C3066">
            <v>300</v>
          </cell>
          <cell r="E3066">
            <v>300</v>
          </cell>
          <cell r="AL3066">
            <v>33883150</v>
          </cell>
        </row>
        <row r="3094">
          <cell r="C3094">
            <v>167</v>
          </cell>
          <cell r="I3094">
            <v>167</v>
          </cell>
          <cell r="L3094">
            <v>0</v>
          </cell>
          <cell r="P3094">
            <v>0</v>
          </cell>
          <cell r="Q3094">
            <v>1</v>
          </cell>
          <cell r="S3094">
            <v>0</v>
          </cell>
          <cell r="T3094">
            <v>2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49</v>
          </cell>
          <cell r="AH3094">
            <v>0</v>
          </cell>
          <cell r="AI3094">
            <v>0</v>
          </cell>
          <cell r="AJ3094">
            <v>0</v>
          </cell>
          <cell r="AL3094">
            <v>6382080</v>
          </cell>
        </row>
        <row r="3105">
          <cell r="C3105">
            <v>167</v>
          </cell>
          <cell r="H3105">
            <v>167</v>
          </cell>
          <cell r="I3105">
            <v>167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275</v>
          </cell>
          <cell r="E3158">
            <v>275</v>
          </cell>
          <cell r="AL3158">
            <v>7194000</v>
          </cell>
        </row>
        <row r="3159">
          <cell r="C3159">
            <v>169</v>
          </cell>
          <cell r="E3159">
            <v>169</v>
          </cell>
          <cell r="AL3159">
            <v>55421860</v>
          </cell>
        </row>
        <row r="3170">
          <cell r="C3170">
            <v>1</v>
          </cell>
          <cell r="E3170">
            <v>1</v>
          </cell>
          <cell r="AL3170">
            <v>9340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1</v>
          </cell>
          <cell r="E3172">
            <v>1</v>
          </cell>
          <cell r="AL3172">
            <v>18730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>
        <row r="6">
          <cell r="C6">
            <v>125</v>
          </cell>
          <cell r="E6">
            <v>125</v>
          </cell>
          <cell r="AL6">
            <v>1202500</v>
          </cell>
        </row>
        <row r="7">
          <cell r="C7">
            <v>0</v>
          </cell>
          <cell r="E7"/>
          <cell r="AL7">
            <v>0</v>
          </cell>
        </row>
        <row r="8">
          <cell r="C8">
            <v>0</v>
          </cell>
          <cell r="E8"/>
          <cell r="AL8">
            <v>0</v>
          </cell>
        </row>
        <row r="9">
          <cell r="C9">
            <v>1237</v>
          </cell>
          <cell r="E9">
            <v>1237</v>
          </cell>
          <cell r="AL9">
            <v>11899940</v>
          </cell>
        </row>
        <row r="10">
          <cell r="C10">
            <v>511</v>
          </cell>
          <cell r="E10">
            <v>511</v>
          </cell>
          <cell r="AL10">
            <v>4915820</v>
          </cell>
        </row>
        <row r="11">
          <cell r="C11">
            <v>0</v>
          </cell>
          <cell r="E11"/>
          <cell r="AL11">
            <v>0</v>
          </cell>
        </row>
        <row r="12">
          <cell r="C12">
            <v>91</v>
          </cell>
          <cell r="E12">
            <v>91</v>
          </cell>
          <cell r="AL12">
            <v>875420</v>
          </cell>
        </row>
        <row r="13">
          <cell r="C13">
            <v>0</v>
          </cell>
          <cell r="E13"/>
          <cell r="AL13">
            <v>0</v>
          </cell>
        </row>
        <row r="14">
          <cell r="C14">
            <v>216</v>
          </cell>
          <cell r="E14">
            <v>216</v>
          </cell>
          <cell r="AL14">
            <v>2077920</v>
          </cell>
        </row>
        <row r="15">
          <cell r="C15">
            <v>150</v>
          </cell>
          <cell r="E15">
            <v>150</v>
          </cell>
          <cell r="AL15">
            <v>1443000</v>
          </cell>
        </row>
        <row r="16">
          <cell r="C16">
            <v>0</v>
          </cell>
          <cell r="E16"/>
          <cell r="AL16">
            <v>0</v>
          </cell>
        </row>
        <row r="17">
          <cell r="C17">
            <v>299</v>
          </cell>
          <cell r="E17">
            <v>299</v>
          </cell>
          <cell r="AL17">
            <v>2876380</v>
          </cell>
        </row>
        <row r="18">
          <cell r="C18">
            <v>57</v>
          </cell>
          <cell r="E18">
            <v>57</v>
          </cell>
          <cell r="AL18">
            <v>548340</v>
          </cell>
        </row>
        <row r="19">
          <cell r="C19">
            <v>0</v>
          </cell>
          <cell r="E19"/>
          <cell r="AL19">
            <v>0</v>
          </cell>
        </row>
        <row r="20">
          <cell r="C20">
            <v>202</v>
          </cell>
          <cell r="E20">
            <v>202</v>
          </cell>
          <cell r="AL20">
            <v>1943240</v>
          </cell>
        </row>
        <row r="21">
          <cell r="C21">
            <v>0</v>
          </cell>
          <cell r="E21"/>
          <cell r="AL21">
            <v>0</v>
          </cell>
        </row>
        <row r="22">
          <cell r="C22">
            <v>0</v>
          </cell>
          <cell r="E22"/>
          <cell r="AL22">
            <v>0</v>
          </cell>
        </row>
        <row r="23">
          <cell r="C23">
            <v>0</v>
          </cell>
          <cell r="E23"/>
          <cell r="AL23">
            <v>0</v>
          </cell>
        </row>
        <row r="24">
          <cell r="C24">
            <v>15</v>
          </cell>
          <cell r="E24">
            <v>15</v>
          </cell>
          <cell r="AL24">
            <v>144300</v>
          </cell>
        </row>
        <row r="25">
          <cell r="C25">
            <v>0</v>
          </cell>
          <cell r="E25"/>
          <cell r="AL25">
            <v>0</v>
          </cell>
        </row>
        <row r="26">
          <cell r="C26">
            <v>963</v>
          </cell>
          <cell r="E26">
            <v>963</v>
          </cell>
          <cell r="AL26">
            <v>9264060</v>
          </cell>
        </row>
        <row r="27">
          <cell r="C27">
            <v>505</v>
          </cell>
          <cell r="E27">
            <v>505</v>
          </cell>
          <cell r="AL27">
            <v>4858100</v>
          </cell>
        </row>
        <row r="28">
          <cell r="C28">
            <v>327</v>
          </cell>
          <cell r="E28">
            <v>327</v>
          </cell>
          <cell r="AL28">
            <v>3145740</v>
          </cell>
        </row>
        <row r="29">
          <cell r="C29">
            <v>969</v>
          </cell>
          <cell r="E29">
            <v>969</v>
          </cell>
          <cell r="AL29">
            <v>9321780</v>
          </cell>
        </row>
        <row r="30">
          <cell r="C30">
            <v>348</v>
          </cell>
          <cell r="E30">
            <v>348</v>
          </cell>
          <cell r="AL30">
            <v>3347760</v>
          </cell>
        </row>
        <row r="31">
          <cell r="C31">
            <v>745</v>
          </cell>
          <cell r="E31">
            <v>745</v>
          </cell>
          <cell r="AL31">
            <v>7166900</v>
          </cell>
        </row>
        <row r="32">
          <cell r="C32">
            <v>0</v>
          </cell>
          <cell r="E32"/>
          <cell r="AL32">
            <v>0</v>
          </cell>
        </row>
        <row r="33">
          <cell r="C33">
            <v>0</v>
          </cell>
          <cell r="E33"/>
          <cell r="AL33">
            <v>0</v>
          </cell>
        </row>
        <row r="34">
          <cell r="C34">
            <v>0</v>
          </cell>
          <cell r="E34"/>
          <cell r="AL34">
            <v>0</v>
          </cell>
        </row>
        <row r="35">
          <cell r="C35">
            <v>0</v>
          </cell>
          <cell r="E35"/>
          <cell r="AL35">
            <v>0</v>
          </cell>
        </row>
        <row r="36">
          <cell r="C36">
            <v>111</v>
          </cell>
          <cell r="E36">
            <v>111</v>
          </cell>
          <cell r="AL36">
            <v>1067820</v>
          </cell>
        </row>
        <row r="37">
          <cell r="C37">
            <v>33</v>
          </cell>
          <cell r="E37">
            <v>33</v>
          </cell>
          <cell r="AL37">
            <v>317460</v>
          </cell>
        </row>
        <row r="38">
          <cell r="C38">
            <v>0</v>
          </cell>
          <cell r="E38"/>
          <cell r="AL38">
            <v>0</v>
          </cell>
        </row>
        <row r="39">
          <cell r="C39">
            <v>0</v>
          </cell>
          <cell r="E39"/>
          <cell r="AL39">
            <v>0</v>
          </cell>
        </row>
        <row r="40">
          <cell r="C40">
            <v>149</v>
          </cell>
          <cell r="E40">
            <v>149</v>
          </cell>
          <cell r="AL40">
            <v>1433380</v>
          </cell>
        </row>
        <row r="41">
          <cell r="C41">
            <v>0</v>
          </cell>
          <cell r="E41"/>
          <cell r="AL41">
            <v>0</v>
          </cell>
        </row>
        <row r="42">
          <cell r="C42">
            <v>88</v>
          </cell>
          <cell r="E42">
            <v>88</v>
          </cell>
          <cell r="AL42">
            <v>846560</v>
          </cell>
        </row>
        <row r="43">
          <cell r="C43">
            <v>0</v>
          </cell>
          <cell r="E43"/>
          <cell r="AL43">
            <v>0</v>
          </cell>
        </row>
        <row r="44">
          <cell r="C44">
            <v>0</v>
          </cell>
          <cell r="E44"/>
          <cell r="AL44">
            <v>0</v>
          </cell>
        </row>
        <row r="45">
          <cell r="C45">
            <v>0</v>
          </cell>
          <cell r="E45"/>
          <cell r="AL45">
            <v>0</v>
          </cell>
        </row>
        <row r="46">
          <cell r="C46">
            <v>0</v>
          </cell>
          <cell r="E46"/>
          <cell r="AL46">
            <v>0</v>
          </cell>
        </row>
        <row r="47">
          <cell r="C47">
            <v>0</v>
          </cell>
          <cell r="E47"/>
          <cell r="AL47">
            <v>0</v>
          </cell>
        </row>
        <row r="48">
          <cell r="C48">
            <v>185</v>
          </cell>
          <cell r="E48">
            <v>185</v>
          </cell>
          <cell r="AL48">
            <v>1779700</v>
          </cell>
        </row>
        <row r="49">
          <cell r="C49">
            <v>0</v>
          </cell>
          <cell r="E49"/>
          <cell r="AL49">
            <v>0</v>
          </cell>
        </row>
        <row r="50">
          <cell r="C50">
            <v>57</v>
          </cell>
          <cell r="E50">
            <v>57</v>
          </cell>
          <cell r="AL50">
            <v>548340</v>
          </cell>
        </row>
        <row r="51">
          <cell r="C51">
            <v>0</v>
          </cell>
          <cell r="E51"/>
          <cell r="AL51">
            <v>0</v>
          </cell>
        </row>
        <row r="54">
          <cell r="C54">
            <v>0</v>
          </cell>
          <cell r="E54"/>
          <cell r="AL54">
            <v>0</v>
          </cell>
        </row>
        <row r="55">
          <cell r="C55">
            <v>96</v>
          </cell>
          <cell r="E55">
            <v>32</v>
          </cell>
          <cell r="AL55">
            <v>571200</v>
          </cell>
        </row>
        <row r="56">
          <cell r="C56">
            <v>4396</v>
          </cell>
          <cell r="E56">
            <v>4273</v>
          </cell>
          <cell r="AL56">
            <v>41106260</v>
          </cell>
        </row>
        <row r="60">
          <cell r="C60">
            <v>0</v>
          </cell>
          <cell r="E60"/>
          <cell r="AL60">
            <v>0</v>
          </cell>
        </row>
        <row r="61">
          <cell r="C61">
            <v>0</v>
          </cell>
          <cell r="E61"/>
          <cell r="AL61">
            <v>0</v>
          </cell>
        </row>
        <row r="62">
          <cell r="C62">
            <v>215</v>
          </cell>
          <cell r="E62">
            <v>215</v>
          </cell>
          <cell r="AL62">
            <v>438600</v>
          </cell>
        </row>
        <row r="63">
          <cell r="C63">
            <v>1156</v>
          </cell>
          <cell r="E63">
            <v>1156</v>
          </cell>
          <cell r="AL63">
            <v>1734000</v>
          </cell>
        </row>
        <row r="64">
          <cell r="C64">
            <v>761</v>
          </cell>
          <cell r="E64">
            <v>753</v>
          </cell>
          <cell r="AL64">
            <v>1129500</v>
          </cell>
        </row>
        <row r="65">
          <cell r="C65">
            <v>517</v>
          </cell>
          <cell r="E65">
            <v>517</v>
          </cell>
          <cell r="AL65">
            <v>775500</v>
          </cell>
        </row>
        <row r="67">
          <cell r="C67">
            <v>845</v>
          </cell>
        </row>
        <row r="68">
          <cell r="C68">
            <v>553</v>
          </cell>
        </row>
        <row r="119">
          <cell r="C119">
            <v>117</v>
          </cell>
          <cell r="E119">
            <v>117</v>
          </cell>
          <cell r="AL119">
            <v>936000</v>
          </cell>
        </row>
        <row r="121">
          <cell r="C121">
            <v>0</v>
          </cell>
          <cell r="E121"/>
          <cell r="AL121">
            <v>0</v>
          </cell>
        </row>
        <row r="126">
          <cell r="C126">
            <v>4</v>
          </cell>
          <cell r="E126">
            <v>4</v>
          </cell>
          <cell r="AL126">
            <v>32000</v>
          </cell>
        </row>
        <row r="128">
          <cell r="C128">
            <v>6</v>
          </cell>
          <cell r="E128">
            <v>6</v>
          </cell>
          <cell r="AL128">
            <v>29580</v>
          </cell>
        </row>
        <row r="129">
          <cell r="C129">
            <v>0</v>
          </cell>
          <cell r="E129"/>
          <cell r="AL129">
            <v>0</v>
          </cell>
        </row>
        <row r="130">
          <cell r="C130">
            <v>295</v>
          </cell>
          <cell r="E130">
            <v>295</v>
          </cell>
          <cell r="AL130">
            <v>244850</v>
          </cell>
        </row>
        <row r="131">
          <cell r="C131">
            <v>368</v>
          </cell>
          <cell r="E131">
            <v>368</v>
          </cell>
          <cell r="AL131">
            <v>997280</v>
          </cell>
        </row>
        <row r="132">
          <cell r="C132">
            <v>234</v>
          </cell>
          <cell r="E132">
            <v>234</v>
          </cell>
          <cell r="AL132">
            <v>634140</v>
          </cell>
        </row>
        <row r="133">
          <cell r="C133">
            <v>18</v>
          </cell>
          <cell r="E133">
            <v>18</v>
          </cell>
          <cell r="AL133">
            <v>48780</v>
          </cell>
        </row>
        <row r="135">
          <cell r="C135">
            <v>1380</v>
          </cell>
        </row>
        <row r="139">
          <cell r="C139">
            <v>26</v>
          </cell>
          <cell r="E139">
            <v>26</v>
          </cell>
          <cell r="AL139">
            <v>61100</v>
          </cell>
        </row>
        <row r="140">
          <cell r="C140">
            <v>263</v>
          </cell>
          <cell r="E140">
            <v>263</v>
          </cell>
          <cell r="AL140">
            <v>355050</v>
          </cell>
        </row>
        <row r="141">
          <cell r="C141">
            <v>40</v>
          </cell>
          <cell r="E141">
            <v>40</v>
          </cell>
          <cell r="AL141">
            <v>94000</v>
          </cell>
        </row>
        <row r="142">
          <cell r="C142">
            <v>0</v>
          </cell>
          <cell r="E142"/>
          <cell r="AL142">
            <v>0</v>
          </cell>
        </row>
        <row r="143">
          <cell r="C143">
            <v>5</v>
          </cell>
          <cell r="E143">
            <v>5</v>
          </cell>
          <cell r="AL143">
            <v>11750</v>
          </cell>
        </row>
        <row r="145">
          <cell r="C145">
            <v>1130</v>
          </cell>
        </row>
        <row r="146">
          <cell r="C146">
            <v>0</v>
          </cell>
        </row>
        <row r="150">
          <cell r="C150">
            <v>1814</v>
          </cell>
          <cell r="E150">
            <v>1789</v>
          </cell>
          <cell r="AL150">
            <v>1610100</v>
          </cell>
        </row>
        <row r="154">
          <cell r="C154">
            <v>774</v>
          </cell>
          <cell r="E154">
            <v>774</v>
          </cell>
        </row>
        <row r="155">
          <cell r="C155">
            <v>34</v>
          </cell>
          <cell r="E155">
            <v>31</v>
          </cell>
        </row>
        <row r="156">
          <cell r="C156">
            <v>0</v>
          </cell>
          <cell r="E156"/>
        </row>
        <row r="199">
          <cell r="C199">
            <v>1275</v>
          </cell>
          <cell r="E199">
            <v>1272</v>
          </cell>
          <cell r="AL199">
            <v>54581520</v>
          </cell>
        </row>
        <row r="200">
          <cell r="C200">
            <v>2162</v>
          </cell>
          <cell r="E200">
            <v>2159</v>
          </cell>
          <cell r="AL200">
            <v>104301290</v>
          </cell>
        </row>
        <row r="201">
          <cell r="C201">
            <v>658</v>
          </cell>
          <cell r="E201">
            <v>658</v>
          </cell>
          <cell r="AL201">
            <v>59114720</v>
          </cell>
        </row>
        <row r="202">
          <cell r="C202">
            <v>120</v>
          </cell>
          <cell r="E202">
            <v>119</v>
          </cell>
          <cell r="AL202">
            <v>10690960</v>
          </cell>
        </row>
        <row r="203">
          <cell r="C203">
            <v>0</v>
          </cell>
          <cell r="E203"/>
          <cell r="AL203">
            <v>0</v>
          </cell>
        </row>
        <row r="204">
          <cell r="C204">
            <v>339</v>
          </cell>
          <cell r="E204">
            <v>339</v>
          </cell>
          <cell r="AL204">
            <v>63050610</v>
          </cell>
        </row>
        <row r="205">
          <cell r="C205">
            <v>0</v>
          </cell>
          <cell r="E205"/>
          <cell r="AL205">
            <v>0</v>
          </cell>
        </row>
        <row r="206">
          <cell r="C206">
            <v>0</v>
          </cell>
          <cell r="E206"/>
          <cell r="AL206">
            <v>0</v>
          </cell>
        </row>
        <row r="207">
          <cell r="C207">
            <v>313</v>
          </cell>
          <cell r="E207">
            <v>313</v>
          </cell>
          <cell r="AL207">
            <v>13449610</v>
          </cell>
        </row>
        <row r="208">
          <cell r="C208">
            <v>136</v>
          </cell>
          <cell r="E208">
            <v>136</v>
          </cell>
          <cell r="AL208">
            <v>1179120</v>
          </cell>
        </row>
        <row r="209">
          <cell r="C209">
            <v>90</v>
          </cell>
          <cell r="E209">
            <v>90</v>
          </cell>
          <cell r="AL209">
            <v>7254900</v>
          </cell>
        </row>
        <row r="210">
          <cell r="C210">
            <v>0</v>
          </cell>
          <cell r="E210"/>
          <cell r="AL210">
            <v>0</v>
          </cell>
        </row>
        <row r="211">
          <cell r="C211">
            <v>0</v>
          </cell>
          <cell r="E211"/>
          <cell r="AL211">
            <v>0</v>
          </cell>
        </row>
        <row r="212">
          <cell r="C212">
            <v>0</v>
          </cell>
          <cell r="E212"/>
          <cell r="AL212">
            <v>0</v>
          </cell>
        </row>
        <row r="213">
          <cell r="C213">
            <v>227</v>
          </cell>
          <cell r="E213">
            <v>227</v>
          </cell>
          <cell r="AL213">
            <v>14548430</v>
          </cell>
        </row>
        <row r="214">
          <cell r="C214">
            <v>643</v>
          </cell>
          <cell r="E214">
            <v>643</v>
          </cell>
          <cell r="AL214">
            <v>68640250</v>
          </cell>
        </row>
        <row r="298">
          <cell r="C298">
            <v>49698</v>
          </cell>
          <cell r="D298">
            <v>48422</v>
          </cell>
          <cell r="E298">
            <v>48422</v>
          </cell>
          <cell r="F298">
            <v>0</v>
          </cell>
          <cell r="G298">
            <v>1276</v>
          </cell>
          <cell r="AA298">
            <v>20127</v>
          </cell>
          <cell r="AB298">
            <v>8498</v>
          </cell>
          <cell r="AC298">
            <v>21073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6</v>
          </cell>
          <cell r="AJ298">
            <v>0</v>
          </cell>
          <cell r="AL298">
            <v>97049670</v>
          </cell>
        </row>
        <row r="379">
          <cell r="C379">
            <v>57604</v>
          </cell>
          <cell r="D379">
            <v>56991</v>
          </cell>
          <cell r="E379">
            <v>56991</v>
          </cell>
          <cell r="F379">
            <v>0</v>
          </cell>
          <cell r="G379">
            <v>613</v>
          </cell>
          <cell r="AA379">
            <v>20653</v>
          </cell>
          <cell r="AB379">
            <v>16555</v>
          </cell>
          <cell r="AC379">
            <v>20396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20</v>
          </cell>
          <cell r="AJ379">
            <v>0</v>
          </cell>
          <cell r="AL379">
            <v>146815120</v>
          </cell>
        </row>
        <row r="425">
          <cell r="C425">
            <v>3167</v>
          </cell>
          <cell r="D425">
            <v>3161</v>
          </cell>
          <cell r="E425">
            <v>3161</v>
          </cell>
          <cell r="F425">
            <v>0</v>
          </cell>
          <cell r="G425">
            <v>6</v>
          </cell>
          <cell r="AA425">
            <v>241</v>
          </cell>
          <cell r="AB425">
            <v>2827</v>
          </cell>
          <cell r="AC425">
            <v>99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23</v>
          </cell>
          <cell r="AJ425">
            <v>0</v>
          </cell>
          <cell r="AL425">
            <v>16459450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</v>
          </cell>
          <cell r="AJ440">
            <v>0</v>
          </cell>
          <cell r="AL440">
            <v>0</v>
          </cell>
        </row>
        <row r="520">
          <cell r="C520">
            <v>4110</v>
          </cell>
          <cell r="D520">
            <v>4069</v>
          </cell>
          <cell r="E520">
            <v>4069</v>
          </cell>
          <cell r="F520">
            <v>0</v>
          </cell>
          <cell r="G520">
            <v>41</v>
          </cell>
          <cell r="AA520">
            <v>1398</v>
          </cell>
          <cell r="AB520">
            <v>949</v>
          </cell>
          <cell r="AC520">
            <v>1763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210</v>
          </cell>
          <cell r="AJ520">
            <v>0</v>
          </cell>
          <cell r="AL520">
            <v>26565280</v>
          </cell>
        </row>
        <row r="580">
          <cell r="C580">
            <v>3104</v>
          </cell>
          <cell r="D580">
            <v>3091</v>
          </cell>
          <cell r="E580">
            <v>3091</v>
          </cell>
          <cell r="F580">
            <v>0</v>
          </cell>
          <cell r="G580">
            <v>13</v>
          </cell>
          <cell r="AA580">
            <v>707</v>
          </cell>
          <cell r="AB580">
            <v>1897</v>
          </cell>
          <cell r="AC580">
            <v>500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12</v>
          </cell>
          <cell r="AJ580">
            <v>0</v>
          </cell>
          <cell r="AL580">
            <v>15149570</v>
          </cell>
        </row>
        <row r="600">
          <cell r="C600">
            <v>26</v>
          </cell>
          <cell r="D600">
            <v>26</v>
          </cell>
          <cell r="E600">
            <v>26</v>
          </cell>
          <cell r="F600">
            <v>0</v>
          </cell>
          <cell r="G600">
            <v>0</v>
          </cell>
          <cell r="AA600">
            <v>2</v>
          </cell>
          <cell r="AB600">
            <v>24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</v>
          </cell>
          <cell r="AJ600">
            <v>0</v>
          </cell>
          <cell r="AL600">
            <v>101160</v>
          </cell>
        </row>
        <row r="649">
          <cell r="C649">
            <v>3040</v>
          </cell>
          <cell r="D649">
            <v>3039</v>
          </cell>
          <cell r="E649">
            <v>3039</v>
          </cell>
          <cell r="F649">
            <v>0</v>
          </cell>
          <cell r="G649">
            <v>1</v>
          </cell>
          <cell r="AA649">
            <v>204</v>
          </cell>
          <cell r="AB649">
            <v>2164</v>
          </cell>
          <cell r="AC649">
            <v>672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33</v>
          </cell>
          <cell r="AJ649">
            <v>0</v>
          </cell>
          <cell r="AL649">
            <v>127086180</v>
          </cell>
        </row>
        <row r="659">
          <cell r="C659">
            <v>213</v>
          </cell>
          <cell r="D659">
            <v>203</v>
          </cell>
          <cell r="E659">
            <v>203</v>
          </cell>
          <cell r="F659">
            <v>0</v>
          </cell>
          <cell r="G659">
            <v>10</v>
          </cell>
          <cell r="AA659">
            <v>0</v>
          </cell>
          <cell r="AB659">
            <v>7</v>
          </cell>
          <cell r="AC659">
            <v>206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551950</v>
          </cell>
        </row>
        <row r="670">
          <cell r="C670">
            <v>7298</v>
          </cell>
          <cell r="D670">
            <v>7204</v>
          </cell>
          <cell r="E670">
            <v>7094</v>
          </cell>
          <cell r="F670">
            <v>110</v>
          </cell>
          <cell r="G670">
            <v>94</v>
          </cell>
          <cell r="AA670">
            <v>3980</v>
          </cell>
          <cell r="AB670">
            <v>1519</v>
          </cell>
          <cell r="AC670">
            <v>1799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122</v>
          </cell>
          <cell r="D720">
            <v>121</v>
          </cell>
          <cell r="E720">
            <v>121</v>
          </cell>
          <cell r="F720">
            <v>0</v>
          </cell>
          <cell r="G720">
            <v>1</v>
          </cell>
          <cell r="AA720">
            <v>34</v>
          </cell>
          <cell r="AB720">
            <v>48</v>
          </cell>
          <cell r="AC720">
            <v>40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32</v>
          </cell>
          <cell r="AJ720">
            <v>0</v>
          </cell>
          <cell r="AL720">
            <v>261800</v>
          </cell>
        </row>
        <row r="763">
          <cell r="C763">
            <v>2593</v>
          </cell>
          <cell r="D763">
            <v>2581</v>
          </cell>
          <cell r="E763">
            <v>2581</v>
          </cell>
          <cell r="F763">
            <v>0</v>
          </cell>
          <cell r="G763">
            <v>12</v>
          </cell>
          <cell r="AA763">
            <v>245</v>
          </cell>
          <cell r="AB763">
            <v>1434</v>
          </cell>
          <cell r="AC763">
            <v>914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L763">
            <v>4540170</v>
          </cell>
        </row>
        <row r="823">
          <cell r="C823">
            <v>3189</v>
          </cell>
          <cell r="D823">
            <v>3061</v>
          </cell>
          <cell r="E823">
            <v>3061</v>
          </cell>
          <cell r="F823">
            <v>0</v>
          </cell>
          <cell r="G823">
            <v>128</v>
          </cell>
          <cell r="AA823">
            <v>321</v>
          </cell>
          <cell r="AB823">
            <v>1019</v>
          </cell>
          <cell r="AC823">
            <v>1849</v>
          </cell>
          <cell r="AD823">
            <v>0</v>
          </cell>
          <cell r="AE823">
            <v>1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37919340</v>
          </cell>
        </row>
        <row r="846">
          <cell r="C846">
            <v>2</v>
          </cell>
          <cell r="D846">
            <v>2</v>
          </cell>
          <cell r="E846">
            <v>2</v>
          </cell>
          <cell r="F846">
            <v>0</v>
          </cell>
          <cell r="G846">
            <v>0</v>
          </cell>
          <cell r="AA846">
            <v>0</v>
          </cell>
          <cell r="AB846">
            <v>2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53530</v>
          </cell>
        </row>
        <row r="876">
          <cell r="C876">
            <v>1760</v>
          </cell>
          <cell r="D876">
            <v>1734</v>
          </cell>
          <cell r="E876">
            <v>1734</v>
          </cell>
          <cell r="F876">
            <v>0</v>
          </cell>
          <cell r="G876">
            <v>26</v>
          </cell>
          <cell r="AA876">
            <v>281</v>
          </cell>
          <cell r="AB876">
            <v>225</v>
          </cell>
          <cell r="AC876">
            <v>1254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136996040</v>
          </cell>
        </row>
        <row r="878">
          <cell r="C878">
            <v>0</v>
          </cell>
          <cell r="D878">
            <v>0</v>
          </cell>
          <cell r="E878"/>
          <cell r="F878"/>
          <cell r="G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L878">
            <v>0</v>
          </cell>
        </row>
        <row r="879">
          <cell r="C879">
            <v>84</v>
          </cell>
          <cell r="D879">
            <v>80</v>
          </cell>
          <cell r="E879">
            <v>80</v>
          </cell>
          <cell r="F879"/>
          <cell r="G879">
            <v>4</v>
          </cell>
          <cell r="AA879">
            <v>18</v>
          </cell>
          <cell r="AB879">
            <v>24</v>
          </cell>
          <cell r="AC879">
            <v>42</v>
          </cell>
          <cell r="AD879"/>
          <cell r="AE879"/>
          <cell r="AF879"/>
          <cell r="AG879"/>
          <cell r="AH879"/>
          <cell r="AI879"/>
          <cell r="AJ879"/>
          <cell r="AL879">
            <v>2019200</v>
          </cell>
        </row>
        <row r="901">
          <cell r="C901">
            <v>1107</v>
          </cell>
          <cell r="D901">
            <v>1094</v>
          </cell>
          <cell r="E901">
            <v>1094</v>
          </cell>
          <cell r="F901">
            <v>0</v>
          </cell>
          <cell r="G901">
            <v>13</v>
          </cell>
          <cell r="AA901">
            <v>234</v>
          </cell>
          <cell r="AB901">
            <v>704</v>
          </cell>
          <cell r="AC901">
            <v>169</v>
          </cell>
          <cell r="AD901">
            <v>123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27665570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0</v>
          </cell>
        </row>
        <row r="987">
          <cell r="C987">
            <v>1</v>
          </cell>
          <cell r="D987">
            <v>1</v>
          </cell>
          <cell r="E987">
            <v>1</v>
          </cell>
          <cell r="F987">
            <v>0</v>
          </cell>
          <cell r="G987">
            <v>0</v>
          </cell>
          <cell r="AA987">
            <v>0</v>
          </cell>
          <cell r="AB987">
            <v>1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6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10797</v>
          </cell>
          <cell r="D1174">
            <v>10797</v>
          </cell>
          <cell r="E1174">
            <v>10797</v>
          </cell>
          <cell r="F1174">
            <v>0</v>
          </cell>
          <cell r="G1174">
            <v>0</v>
          </cell>
          <cell r="AA1174">
            <v>8683</v>
          </cell>
          <cell r="AB1174">
            <v>2114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535</v>
          </cell>
          <cell r="E1219">
            <v>513</v>
          </cell>
          <cell r="AL1219">
            <v>4009320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0</v>
          </cell>
        </row>
        <row r="1237">
          <cell r="C1237">
            <v>326</v>
          </cell>
          <cell r="E1237">
            <v>326</v>
          </cell>
          <cell r="AL1237">
            <v>1196420</v>
          </cell>
        </row>
        <row r="1238">
          <cell r="C1238">
            <v>476</v>
          </cell>
          <cell r="E1238">
            <v>476</v>
          </cell>
          <cell r="AL1238">
            <v>1746920</v>
          </cell>
        </row>
        <row r="1239">
          <cell r="C1239">
            <v>9</v>
          </cell>
          <cell r="E1239">
            <v>9</v>
          </cell>
          <cell r="AL1239">
            <v>131220</v>
          </cell>
        </row>
        <row r="1240">
          <cell r="C1240">
            <v>0</v>
          </cell>
          <cell r="E1240"/>
          <cell r="AL1240">
            <v>0</v>
          </cell>
        </row>
        <row r="1241">
          <cell r="C1241">
            <v>4</v>
          </cell>
          <cell r="E1241">
            <v>4</v>
          </cell>
          <cell r="AL1241">
            <v>155000</v>
          </cell>
        </row>
        <row r="1242">
          <cell r="C1242">
            <v>0</v>
          </cell>
          <cell r="E1242"/>
          <cell r="AL1242">
            <v>0</v>
          </cell>
        </row>
        <row r="1243">
          <cell r="C1243">
            <v>0</v>
          </cell>
          <cell r="E1243"/>
          <cell r="AL1243">
            <v>0</v>
          </cell>
        </row>
        <row r="1251">
          <cell r="C1251">
            <v>0</v>
          </cell>
        </row>
        <row r="1268">
          <cell r="C1268">
            <v>130</v>
          </cell>
          <cell r="E1268">
            <v>130</v>
          </cell>
        </row>
        <row r="1325">
          <cell r="C1325">
            <v>7</v>
          </cell>
          <cell r="D1325">
            <v>7</v>
          </cell>
          <cell r="E1325">
            <v>7</v>
          </cell>
          <cell r="F1325">
            <v>0</v>
          </cell>
          <cell r="G1325">
            <v>0</v>
          </cell>
          <cell r="AA1325">
            <v>7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8">
          <cell r="C1408">
            <v>2</v>
          </cell>
          <cell r="H1408">
            <v>2</v>
          </cell>
          <cell r="I1408">
            <v>1</v>
          </cell>
          <cell r="J1408">
            <v>1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2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202440</v>
          </cell>
        </row>
        <row r="1457">
          <cell r="C1457">
            <v>569</v>
          </cell>
          <cell r="D1457">
            <v>569</v>
          </cell>
          <cell r="E1457">
            <v>565</v>
          </cell>
          <cell r="F1457">
            <v>4</v>
          </cell>
          <cell r="G1457">
            <v>0</v>
          </cell>
          <cell r="AA1457">
            <v>36</v>
          </cell>
          <cell r="AB1457">
            <v>533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62</v>
          </cell>
          <cell r="AH1457">
            <v>0</v>
          </cell>
          <cell r="AI1457">
            <v>35</v>
          </cell>
          <cell r="AJ1457">
            <v>0</v>
          </cell>
        </row>
        <row r="1542">
          <cell r="C1542">
            <v>191</v>
          </cell>
          <cell r="H1542">
            <v>169</v>
          </cell>
          <cell r="I1542">
            <v>159</v>
          </cell>
          <cell r="J1542">
            <v>10</v>
          </cell>
          <cell r="K1542">
            <v>0</v>
          </cell>
          <cell r="L1542">
            <v>21</v>
          </cell>
          <cell r="M1542">
            <v>1</v>
          </cell>
          <cell r="N1542">
            <v>0</v>
          </cell>
          <cell r="P1542">
            <v>0</v>
          </cell>
          <cell r="Q1542">
            <v>0</v>
          </cell>
          <cell r="S1542">
            <v>0</v>
          </cell>
          <cell r="T1542">
            <v>144</v>
          </cell>
          <cell r="V1542">
            <v>0</v>
          </cell>
          <cell r="W1542">
            <v>1</v>
          </cell>
          <cell r="Y1542">
            <v>0</v>
          </cell>
          <cell r="Z1542">
            <v>0</v>
          </cell>
          <cell r="AD1542">
            <v>42</v>
          </cell>
          <cell r="AE1542">
            <v>104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90653365</v>
          </cell>
        </row>
        <row r="1613">
          <cell r="C1613">
            <v>1524</v>
          </cell>
          <cell r="D1613">
            <v>1522</v>
          </cell>
          <cell r="E1613">
            <v>1521</v>
          </cell>
          <cell r="F1613">
            <v>1</v>
          </cell>
          <cell r="G1613">
            <v>2</v>
          </cell>
          <cell r="AA1613">
            <v>929</v>
          </cell>
          <cell r="AB1613">
            <v>593</v>
          </cell>
          <cell r="AC1613">
            <v>2</v>
          </cell>
          <cell r="AD1613">
            <v>0</v>
          </cell>
          <cell r="AE1613">
            <v>234</v>
          </cell>
          <cell r="AF1613">
            <v>0</v>
          </cell>
          <cell r="AG1613">
            <v>122</v>
          </cell>
          <cell r="AH1613">
            <v>0</v>
          </cell>
          <cell r="AI1613">
            <v>0</v>
          </cell>
          <cell r="AJ1613">
            <v>0</v>
          </cell>
        </row>
        <row r="1723">
          <cell r="C1723">
            <v>52</v>
          </cell>
          <cell r="H1723">
            <v>40</v>
          </cell>
          <cell r="I1723">
            <v>17</v>
          </cell>
          <cell r="J1723">
            <v>23</v>
          </cell>
          <cell r="K1723">
            <v>3</v>
          </cell>
          <cell r="L1723">
            <v>3</v>
          </cell>
          <cell r="M1723">
            <v>6</v>
          </cell>
          <cell r="N1723">
            <v>0</v>
          </cell>
          <cell r="P1723">
            <v>24</v>
          </cell>
          <cell r="Q1723">
            <v>5</v>
          </cell>
          <cell r="S1723">
            <v>0</v>
          </cell>
          <cell r="T1723">
            <v>0</v>
          </cell>
          <cell r="V1723">
            <v>0</v>
          </cell>
          <cell r="W1723">
            <v>0</v>
          </cell>
          <cell r="Y1723">
            <v>0</v>
          </cell>
          <cell r="Z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1716750</v>
          </cell>
        </row>
        <row r="1725">
          <cell r="C1725">
            <v>5</v>
          </cell>
          <cell r="D1725">
            <v>5</v>
          </cell>
          <cell r="E1725">
            <v>5</v>
          </cell>
          <cell r="F1725">
            <v>0</v>
          </cell>
          <cell r="G1725">
            <v>0</v>
          </cell>
          <cell r="AA1725">
            <v>0</v>
          </cell>
          <cell r="AB1725">
            <v>5</v>
          </cell>
          <cell r="AC1725">
            <v>0</v>
          </cell>
          <cell r="AD1725">
            <v>4</v>
          </cell>
          <cell r="AE1725"/>
          <cell r="AF1725"/>
          <cell r="AG1725"/>
          <cell r="AH1725"/>
          <cell r="AI1725"/>
          <cell r="AJ1725"/>
        </row>
        <row r="1787">
          <cell r="C1787">
            <v>3</v>
          </cell>
          <cell r="H1787">
            <v>3</v>
          </cell>
          <cell r="I1787">
            <v>3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P1787">
            <v>0</v>
          </cell>
          <cell r="Q1787">
            <v>0</v>
          </cell>
          <cell r="S1787">
            <v>0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257110</v>
          </cell>
        </row>
        <row r="1861">
          <cell r="C1861">
            <v>56</v>
          </cell>
          <cell r="H1861">
            <v>47</v>
          </cell>
          <cell r="I1861">
            <v>47</v>
          </cell>
          <cell r="J1861">
            <v>0</v>
          </cell>
          <cell r="K1861">
            <v>0</v>
          </cell>
          <cell r="L1861">
            <v>9</v>
          </cell>
          <cell r="M1861">
            <v>0</v>
          </cell>
          <cell r="N1861">
            <v>0</v>
          </cell>
          <cell r="P1861">
            <v>0</v>
          </cell>
          <cell r="Q1861">
            <v>4</v>
          </cell>
          <cell r="S1861">
            <v>0</v>
          </cell>
          <cell r="T1861">
            <v>1</v>
          </cell>
          <cell r="V1861">
            <v>0</v>
          </cell>
          <cell r="W1861">
            <v>0</v>
          </cell>
          <cell r="Y1861">
            <v>0</v>
          </cell>
          <cell r="Z1861">
            <v>5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3856320</v>
          </cell>
        </row>
        <row r="1878">
          <cell r="C1878">
            <v>10</v>
          </cell>
          <cell r="D1878">
            <v>10</v>
          </cell>
          <cell r="E1878">
            <v>10</v>
          </cell>
          <cell r="F1878">
            <v>0</v>
          </cell>
          <cell r="G1878">
            <v>0</v>
          </cell>
          <cell r="AA1878">
            <v>0</v>
          </cell>
          <cell r="AB1878">
            <v>10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904">
          <cell r="C1904">
            <v>77</v>
          </cell>
          <cell r="H1904">
            <v>53</v>
          </cell>
          <cell r="I1904">
            <v>50</v>
          </cell>
          <cell r="J1904">
            <v>3</v>
          </cell>
          <cell r="K1904">
            <v>5</v>
          </cell>
          <cell r="L1904">
            <v>16</v>
          </cell>
          <cell r="M1904">
            <v>0</v>
          </cell>
          <cell r="N1904">
            <v>3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15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5174530</v>
          </cell>
        </row>
        <row r="1978">
          <cell r="C1978">
            <v>1381</v>
          </cell>
          <cell r="D1978">
            <v>1364</v>
          </cell>
          <cell r="E1978">
            <v>1349</v>
          </cell>
          <cell r="F1978">
            <v>15</v>
          </cell>
          <cell r="G1978">
            <v>17</v>
          </cell>
          <cell r="AA1978">
            <v>601</v>
          </cell>
          <cell r="AB1978">
            <v>511</v>
          </cell>
          <cell r="AC1978">
            <v>269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52">
          <cell r="P2052">
            <v>0</v>
          </cell>
          <cell r="Q2052">
            <v>8</v>
          </cell>
          <cell r="S2052">
            <v>0</v>
          </cell>
          <cell r="T2052">
            <v>0</v>
          </cell>
          <cell r="V2052">
            <v>0</v>
          </cell>
          <cell r="W2052">
            <v>0</v>
          </cell>
          <cell r="Y2052">
            <v>0</v>
          </cell>
          <cell r="Z2052">
            <v>3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11</v>
          </cell>
          <cell r="H2063">
            <v>8</v>
          </cell>
          <cell r="I2063">
            <v>4</v>
          </cell>
          <cell r="J2063">
            <v>4</v>
          </cell>
          <cell r="K2063">
            <v>1</v>
          </cell>
          <cell r="L2063">
            <v>1</v>
          </cell>
          <cell r="M2063">
            <v>0</v>
          </cell>
          <cell r="N2063">
            <v>1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1474995</v>
          </cell>
        </row>
        <row r="2162">
          <cell r="P2162">
            <v>0</v>
          </cell>
          <cell r="Q2162">
            <v>0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0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3</v>
          </cell>
          <cell r="H2165">
            <v>3</v>
          </cell>
          <cell r="I2165">
            <v>3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213840</v>
          </cell>
        </row>
        <row r="2207">
          <cell r="C2207">
            <v>25086</v>
          </cell>
          <cell r="D2207">
            <v>25037</v>
          </cell>
          <cell r="E2207">
            <v>24678</v>
          </cell>
          <cell r="F2207">
            <v>359</v>
          </cell>
          <cell r="G2207">
            <v>49</v>
          </cell>
          <cell r="AA2207">
            <v>22978</v>
          </cell>
          <cell r="AB2207">
            <v>1104</v>
          </cell>
          <cell r="AC2207">
            <v>1004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597</v>
          </cell>
          <cell r="D2277">
            <v>597</v>
          </cell>
          <cell r="E2277">
            <v>594</v>
          </cell>
          <cell r="F2277">
            <v>3</v>
          </cell>
          <cell r="G2277">
            <v>0</v>
          </cell>
          <cell r="AA2277">
            <v>145</v>
          </cell>
          <cell r="AB2277">
            <v>426</v>
          </cell>
          <cell r="AC2277">
            <v>26</v>
          </cell>
          <cell r="AD2277">
            <v>225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4</v>
          </cell>
          <cell r="Q2389">
            <v>44</v>
          </cell>
          <cell r="S2389">
            <v>6</v>
          </cell>
          <cell r="T2389">
            <v>63</v>
          </cell>
          <cell r="V2389">
            <v>0</v>
          </cell>
          <cell r="W2389">
            <v>3</v>
          </cell>
          <cell r="Y2389">
            <v>6</v>
          </cell>
          <cell r="Z2389">
            <v>112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238</v>
          </cell>
          <cell r="H2396">
            <v>197</v>
          </cell>
          <cell r="I2396">
            <v>175</v>
          </cell>
          <cell r="J2396">
            <v>22</v>
          </cell>
          <cell r="K2396">
            <v>3</v>
          </cell>
          <cell r="L2396">
            <v>36</v>
          </cell>
          <cell r="M2396">
            <v>2</v>
          </cell>
          <cell r="N2396">
            <v>0</v>
          </cell>
          <cell r="AD2396">
            <v>19</v>
          </cell>
          <cell r="AE2396">
            <v>15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70177245</v>
          </cell>
        </row>
        <row r="2436">
          <cell r="C2436">
            <v>27</v>
          </cell>
          <cell r="H2436">
            <v>25</v>
          </cell>
          <cell r="I2436">
            <v>16</v>
          </cell>
          <cell r="J2436">
            <v>9</v>
          </cell>
          <cell r="K2436">
            <v>0</v>
          </cell>
          <cell r="L2436">
            <v>1</v>
          </cell>
          <cell r="M2436">
            <v>1</v>
          </cell>
          <cell r="N2436">
            <v>0</v>
          </cell>
          <cell r="P2436">
            <v>0</v>
          </cell>
          <cell r="Q2436">
            <v>5</v>
          </cell>
          <cell r="S2436">
            <v>0</v>
          </cell>
          <cell r="T2436">
            <v>17</v>
          </cell>
          <cell r="V2436">
            <v>0</v>
          </cell>
          <cell r="W2436">
            <v>0</v>
          </cell>
          <cell r="Y2436">
            <v>0</v>
          </cell>
          <cell r="Z2436">
            <v>1</v>
          </cell>
          <cell r="AD2436">
            <v>1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3021960</v>
          </cell>
        </row>
        <row r="2464">
          <cell r="C2464">
            <v>471</v>
          </cell>
          <cell r="D2464">
            <v>464</v>
          </cell>
          <cell r="E2464">
            <v>401</v>
          </cell>
          <cell r="F2464">
            <v>63</v>
          </cell>
          <cell r="G2464">
            <v>7</v>
          </cell>
          <cell r="AA2464">
            <v>318</v>
          </cell>
          <cell r="AB2464">
            <v>25</v>
          </cell>
          <cell r="AC2464">
            <v>128</v>
          </cell>
          <cell r="AD2464">
            <v>1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64</v>
          </cell>
          <cell r="D2467">
            <v>64</v>
          </cell>
          <cell r="E2467">
            <v>64</v>
          </cell>
          <cell r="F2467">
            <v>0</v>
          </cell>
          <cell r="G2467">
            <v>0</v>
          </cell>
          <cell r="AA2467">
            <v>64</v>
          </cell>
          <cell r="AB2467">
            <v>0</v>
          </cell>
          <cell r="AC2467">
            <v>0</v>
          </cell>
          <cell r="AD2467"/>
          <cell r="AE2467"/>
          <cell r="AF2467"/>
          <cell r="AG2467"/>
          <cell r="AH2467"/>
          <cell r="AI2467"/>
          <cell r="AJ2467"/>
          <cell r="AL2467">
            <v>3605760</v>
          </cell>
        </row>
        <row r="2468">
          <cell r="C2468">
            <v>0</v>
          </cell>
          <cell r="D2468">
            <v>0</v>
          </cell>
          <cell r="E2468"/>
          <cell r="F2468"/>
          <cell r="G2468"/>
          <cell r="AA2468"/>
          <cell r="AB2468"/>
          <cell r="AC2468"/>
          <cell r="AD2468"/>
          <cell r="AE2468"/>
          <cell r="AF2468"/>
          <cell r="AG2468"/>
          <cell r="AH2468"/>
          <cell r="AI2468"/>
          <cell r="AJ2468"/>
          <cell r="AL2468">
            <v>0</v>
          </cell>
        </row>
        <row r="2469">
          <cell r="C2469">
            <v>0</v>
          </cell>
          <cell r="D2469">
            <v>0</v>
          </cell>
          <cell r="E2469"/>
          <cell r="F2469"/>
          <cell r="G2469"/>
          <cell r="AA2469"/>
          <cell r="AB2469"/>
          <cell r="AC2469"/>
          <cell r="AD2469"/>
          <cell r="AE2469"/>
          <cell r="AF2469"/>
          <cell r="AG2469"/>
          <cell r="AH2469"/>
          <cell r="AI2469"/>
          <cell r="AJ2469"/>
          <cell r="AL2469">
            <v>0</v>
          </cell>
        </row>
        <row r="2470">
          <cell r="C2470">
            <v>0</v>
          </cell>
          <cell r="D2470">
            <v>0</v>
          </cell>
          <cell r="E2470"/>
          <cell r="F2470"/>
          <cell r="G2470"/>
          <cell r="AA2470"/>
          <cell r="AB2470"/>
          <cell r="AC2470"/>
          <cell r="AD2470"/>
          <cell r="AE2470"/>
          <cell r="AF2470"/>
          <cell r="AG2470"/>
          <cell r="AH2470"/>
          <cell r="AI2470"/>
          <cell r="AJ2470"/>
          <cell r="AL2470">
            <v>0</v>
          </cell>
        </row>
        <row r="2471">
          <cell r="C2471">
            <v>0</v>
          </cell>
          <cell r="D2471">
            <v>0</v>
          </cell>
          <cell r="E2471"/>
          <cell r="F2471"/>
          <cell r="G2471"/>
          <cell r="AA2471"/>
          <cell r="AB2471"/>
          <cell r="AC2471"/>
          <cell r="AD2471"/>
          <cell r="AE2471"/>
          <cell r="AF2471"/>
          <cell r="AG2471"/>
          <cell r="AH2471"/>
          <cell r="AI2471"/>
          <cell r="AJ2471"/>
          <cell r="AL2471">
            <v>0</v>
          </cell>
        </row>
        <row r="2472">
          <cell r="C2472">
            <v>0</v>
          </cell>
          <cell r="D2472">
            <v>0</v>
          </cell>
          <cell r="E2472"/>
          <cell r="F2472"/>
          <cell r="G2472"/>
          <cell r="AA2472"/>
          <cell r="AB2472"/>
          <cell r="AC2472"/>
          <cell r="AD2472"/>
          <cell r="AE2472"/>
          <cell r="AF2472"/>
          <cell r="AG2472"/>
          <cell r="AH2472"/>
          <cell r="AI2472"/>
          <cell r="AJ2472"/>
          <cell r="AL2472">
            <v>0</v>
          </cell>
        </row>
        <row r="2473">
          <cell r="C2473">
            <v>0</v>
          </cell>
          <cell r="D2473">
            <v>0</v>
          </cell>
          <cell r="E2473"/>
          <cell r="F2473"/>
          <cell r="G2473"/>
          <cell r="AA2473"/>
          <cell r="AB2473"/>
          <cell r="AC2473"/>
          <cell r="AD2473"/>
          <cell r="AE2473"/>
          <cell r="AF2473"/>
          <cell r="AG2473"/>
          <cell r="AH2473"/>
          <cell r="AI2473"/>
          <cell r="AJ2473"/>
          <cell r="AL2473">
            <v>0</v>
          </cell>
        </row>
        <row r="2474">
          <cell r="C2474">
            <v>0</v>
          </cell>
          <cell r="D2474">
            <v>0</v>
          </cell>
          <cell r="E2474"/>
          <cell r="F2474"/>
          <cell r="G2474"/>
          <cell r="AA2474"/>
          <cell r="AB2474"/>
          <cell r="AC2474"/>
          <cell r="AD2474"/>
          <cell r="AE2474"/>
          <cell r="AF2474"/>
          <cell r="AG2474"/>
          <cell r="AH2474"/>
          <cell r="AI2474"/>
          <cell r="AJ2474"/>
          <cell r="AL2474">
            <v>0</v>
          </cell>
        </row>
        <row r="2475">
          <cell r="C2475">
            <v>0</v>
          </cell>
          <cell r="D2475">
            <v>0</v>
          </cell>
          <cell r="E2475"/>
          <cell r="F2475"/>
          <cell r="G2475"/>
          <cell r="AA2475"/>
          <cell r="AB2475"/>
          <cell r="AC2475"/>
          <cell r="AD2475"/>
          <cell r="AE2475"/>
          <cell r="AF2475"/>
          <cell r="AG2475"/>
          <cell r="AH2475"/>
          <cell r="AI2475"/>
          <cell r="AJ2475"/>
          <cell r="AL2475">
            <v>0</v>
          </cell>
        </row>
        <row r="2476">
          <cell r="C2476">
            <v>0</v>
          </cell>
          <cell r="D2476">
            <v>0</v>
          </cell>
          <cell r="E2476"/>
          <cell r="F2476"/>
          <cell r="G2476"/>
          <cell r="AA2476"/>
          <cell r="AB2476"/>
          <cell r="AC2476"/>
          <cell r="AD2476"/>
          <cell r="AE2476"/>
          <cell r="AF2476"/>
          <cell r="AG2476"/>
          <cell r="AH2476"/>
          <cell r="AI2476"/>
          <cell r="AJ2476"/>
          <cell r="AL2476">
            <v>0</v>
          </cell>
        </row>
        <row r="2477">
          <cell r="C2477">
            <v>0</v>
          </cell>
          <cell r="D2477">
            <v>0</v>
          </cell>
          <cell r="E2477"/>
          <cell r="F2477"/>
          <cell r="G2477"/>
          <cell r="AA2477"/>
          <cell r="AB2477"/>
          <cell r="AC2477"/>
          <cell r="AD2477"/>
          <cell r="AE2477"/>
          <cell r="AF2477"/>
          <cell r="AG2477"/>
          <cell r="AH2477"/>
          <cell r="AI2477"/>
          <cell r="AJ2477"/>
          <cell r="AL2477">
            <v>0</v>
          </cell>
        </row>
        <row r="2559">
          <cell r="C2559">
            <v>65</v>
          </cell>
          <cell r="H2559">
            <v>55</v>
          </cell>
          <cell r="I2559">
            <v>37</v>
          </cell>
          <cell r="J2559">
            <v>18</v>
          </cell>
          <cell r="K2559">
            <v>2</v>
          </cell>
          <cell r="L2559">
            <v>6</v>
          </cell>
          <cell r="M2559">
            <v>2</v>
          </cell>
          <cell r="N2559">
            <v>0</v>
          </cell>
          <cell r="P2559">
            <v>7</v>
          </cell>
          <cell r="Q2559">
            <v>11</v>
          </cell>
          <cell r="S2559">
            <v>33</v>
          </cell>
          <cell r="T2559">
            <v>6</v>
          </cell>
          <cell r="V2559">
            <v>0</v>
          </cell>
          <cell r="W2559">
            <v>0</v>
          </cell>
          <cell r="Y2559">
            <v>0</v>
          </cell>
          <cell r="Z2559">
            <v>8</v>
          </cell>
          <cell r="AD2559">
            <v>9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9574195</v>
          </cell>
        </row>
        <row r="2591">
          <cell r="C2591">
            <v>914</v>
          </cell>
          <cell r="D2591">
            <v>912</v>
          </cell>
          <cell r="E2591">
            <v>630</v>
          </cell>
          <cell r="F2591">
            <v>282</v>
          </cell>
          <cell r="G2591">
            <v>2</v>
          </cell>
          <cell r="AA2591">
            <v>697</v>
          </cell>
          <cell r="AB2591">
            <v>139</v>
          </cell>
          <cell r="AC2591">
            <v>78</v>
          </cell>
          <cell r="AD2591">
            <v>56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8">
          <cell r="C2598">
            <v>18</v>
          </cell>
          <cell r="H2598">
            <v>15</v>
          </cell>
          <cell r="I2598">
            <v>15</v>
          </cell>
          <cell r="J2598">
            <v>0</v>
          </cell>
          <cell r="K2598">
            <v>0</v>
          </cell>
          <cell r="L2598">
            <v>3</v>
          </cell>
          <cell r="M2598">
            <v>0</v>
          </cell>
          <cell r="N2598">
            <v>0</v>
          </cell>
          <cell r="P2598">
            <v>0</v>
          </cell>
          <cell r="Q2598">
            <v>14</v>
          </cell>
          <cell r="S2598">
            <v>0</v>
          </cell>
          <cell r="T2598">
            <v>4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3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4756785</v>
          </cell>
        </row>
        <row r="2639">
          <cell r="C2639">
            <v>44</v>
          </cell>
          <cell r="H2639">
            <v>37</v>
          </cell>
          <cell r="I2639">
            <v>28</v>
          </cell>
          <cell r="J2639">
            <v>9</v>
          </cell>
          <cell r="K2639">
            <v>0</v>
          </cell>
          <cell r="L2639">
            <v>5</v>
          </cell>
          <cell r="M2639">
            <v>2</v>
          </cell>
          <cell r="N2639">
            <v>0</v>
          </cell>
          <cell r="P2639">
            <v>0</v>
          </cell>
          <cell r="Q2639">
            <v>23</v>
          </cell>
          <cell r="S2639">
            <v>0</v>
          </cell>
          <cell r="T2639">
            <v>13</v>
          </cell>
          <cell r="V2639">
            <v>0</v>
          </cell>
          <cell r="W2639">
            <v>0</v>
          </cell>
          <cell r="Y2639">
            <v>0</v>
          </cell>
          <cell r="Z2639">
            <v>4</v>
          </cell>
          <cell r="AD2639">
            <v>5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6142975</v>
          </cell>
        </row>
        <row r="2641">
          <cell r="C2641">
            <v>36</v>
          </cell>
          <cell r="D2641">
            <v>36</v>
          </cell>
          <cell r="E2641">
            <v>18</v>
          </cell>
          <cell r="F2641">
            <v>18</v>
          </cell>
          <cell r="G2641">
            <v>0</v>
          </cell>
          <cell r="AA2641">
            <v>36</v>
          </cell>
          <cell r="AB2641">
            <v>0</v>
          </cell>
          <cell r="AC2641">
            <v>0</v>
          </cell>
          <cell r="AD2641"/>
          <cell r="AE2641"/>
          <cell r="AF2641"/>
          <cell r="AG2641"/>
          <cell r="AH2641"/>
          <cell r="AI2641"/>
          <cell r="AJ2641"/>
        </row>
        <row r="2642">
          <cell r="C2642">
            <v>13</v>
          </cell>
          <cell r="D2642">
            <v>12</v>
          </cell>
          <cell r="E2642">
            <v>10</v>
          </cell>
          <cell r="F2642">
            <v>2</v>
          </cell>
          <cell r="G2642">
            <v>1</v>
          </cell>
          <cell r="AA2642">
            <v>13</v>
          </cell>
          <cell r="AB2642">
            <v>0</v>
          </cell>
          <cell r="AC2642">
            <v>0</v>
          </cell>
          <cell r="AD2642"/>
          <cell r="AE2642"/>
          <cell r="AF2642"/>
          <cell r="AG2642"/>
          <cell r="AH2642"/>
          <cell r="AI2642"/>
          <cell r="AJ2642"/>
        </row>
        <row r="2643">
          <cell r="C2643">
            <v>6</v>
          </cell>
          <cell r="D2643">
            <v>6</v>
          </cell>
          <cell r="E2643">
            <v>6</v>
          </cell>
          <cell r="F2643">
            <v>0</v>
          </cell>
          <cell r="G2643">
            <v>0</v>
          </cell>
          <cell r="AA2643">
            <v>6</v>
          </cell>
          <cell r="AB2643">
            <v>0</v>
          </cell>
          <cell r="AC2643">
            <v>0</v>
          </cell>
          <cell r="AD2643"/>
          <cell r="AE2643"/>
          <cell r="AF2643"/>
          <cell r="AG2643"/>
          <cell r="AH2643"/>
          <cell r="AI2643"/>
          <cell r="AJ2643"/>
        </row>
        <row r="2645">
          <cell r="C2645">
            <v>84</v>
          </cell>
          <cell r="H2645">
            <v>82</v>
          </cell>
          <cell r="I2645">
            <v>27</v>
          </cell>
          <cell r="J2645">
            <v>55</v>
          </cell>
          <cell r="K2645">
            <v>2</v>
          </cell>
          <cell r="L2645"/>
          <cell r="M2645"/>
          <cell r="N2645"/>
          <cell r="AD2645"/>
          <cell r="AE2645"/>
          <cell r="AF2645"/>
          <cell r="AG2645"/>
          <cell r="AH2645"/>
          <cell r="AI2645"/>
          <cell r="AJ2645"/>
          <cell r="AL2645">
            <v>4717170</v>
          </cell>
        </row>
        <row r="2646">
          <cell r="C2646">
            <v>0</v>
          </cell>
          <cell r="H2646">
            <v>0</v>
          </cell>
          <cell r="I2646"/>
          <cell r="J2646"/>
          <cell r="K2646"/>
          <cell r="L2646"/>
          <cell r="M2646"/>
          <cell r="N2646"/>
          <cell r="AD2646"/>
          <cell r="AE2646"/>
          <cell r="AF2646"/>
          <cell r="AG2646"/>
          <cell r="AH2646"/>
          <cell r="AI2646"/>
          <cell r="AJ2646"/>
          <cell r="AL2646">
            <v>0</v>
          </cell>
        </row>
        <row r="2647">
          <cell r="C2647">
            <v>0</v>
          </cell>
          <cell r="H2647">
            <v>0</v>
          </cell>
          <cell r="I2647"/>
          <cell r="J2647"/>
          <cell r="K2647"/>
          <cell r="L2647"/>
          <cell r="M2647"/>
          <cell r="N2647"/>
          <cell r="AD2647"/>
          <cell r="AE2647"/>
          <cell r="AF2647"/>
          <cell r="AG2647"/>
          <cell r="AH2647"/>
          <cell r="AI2647"/>
          <cell r="AJ2647"/>
          <cell r="AL2647">
            <v>0</v>
          </cell>
        </row>
        <row r="2648">
          <cell r="C2648">
            <v>0</v>
          </cell>
          <cell r="H2648">
            <v>0</v>
          </cell>
          <cell r="I2648"/>
          <cell r="J2648"/>
          <cell r="K2648"/>
          <cell r="L2648"/>
          <cell r="M2648"/>
          <cell r="N2648"/>
          <cell r="AD2648"/>
          <cell r="AE2648"/>
          <cell r="AF2648"/>
          <cell r="AG2648"/>
          <cell r="AH2648"/>
          <cell r="AI2648"/>
          <cell r="AJ2648"/>
          <cell r="AL2648">
            <v>0</v>
          </cell>
        </row>
        <row r="2649">
          <cell r="C2649">
            <v>0</v>
          </cell>
          <cell r="H2649">
            <v>0</v>
          </cell>
          <cell r="I2649"/>
          <cell r="J2649"/>
          <cell r="K2649"/>
          <cell r="L2649"/>
          <cell r="M2649"/>
          <cell r="N2649"/>
          <cell r="AD2649"/>
          <cell r="AE2649"/>
          <cell r="AF2649"/>
          <cell r="AG2649"/>
          <cell r="AH2649"/>
          <cell r="AI2649"/>
          <cell r="AJ2649"/>
          <cell r="AL2649">
            <v>0</v>
          </cell>
        </row>
        <row r="2650">
          <cell r="C2650">
            <v>0</v>
          </cell>
          <cell r="H2650">
            <v>0</v>
          </cell>
          <cell r="I2650"/>
          <cell r="J2650"/>
          <cell r="K2650"/>
          <cell r="L2650"/>
          <cell r="M2650"/>
          <cell r="N2650"/>
          <cell r="AD2650"/>
          <cell r="AE2650"/>
          <cell r="AF2650"/>
          <cell r="AG2650"/>
          <cell r="AH2650"/>
          <cell r="AI2650"/>
          <cell r="AJ2650"/>
          <cell r="AL2650">
            <v>0</v>
          </cell>
        </row>
        <row r="2651">
          <cell r="C2651">
            <v>0</v>
          </cell>
          <cell r="H2651">
            <v>0</v>
          </cell>
          <cell r="I2651"/>
          <cell r="J2651"/>
          <cell r="K2651"/>
          <cell r="L2651"/>
          <cell r="M2651"/>
          <cell r="N2651"/>
          <cell r="AD2651"/>
          <cell r="AE2651"/>
          <cell r="AF2651"/>
          <cell r="AG2651"/>
          <cell r="AH2651"/>
          <cell r="AI2651"/>
          <cell r="AJ2651"/>
          <cell r="AL2651">
            <v>0</v>
          </cell>
        </row>
        <row r="2652">
          <cell r="C2652">
            <v>37</v>
          </cell>
          <cell r="E2652">
            <v>31</v>
          </cell>
          <cell r="AL2652">
            <v>5415700</v>
          </cell>
        </row>
        <row r="2653">
          <cell r="C2653">
            <v>0</v>
          </cell>
          <cell r="E2653"/>
          <cell r="AL2653">
            <v>0</v>
          </cell>
        </row>
        <row r="2654">
          <cell r="P2654">
            <v>0</v>
          </cell>
          <cell r="Q2654">
            <v>60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24</v>
          </cell>
        </row>
        <row r="2673">
          <cell r="C2673">
            <v>251</v>
          </cell>
          <cell r="D2673">
            <v>250</v>
          </cell>
          <cell r="E2673">
            <v>250</v>
          </cell>
          <cell r="F2673">
            <v>0</v>
          </cell>
          <cell r="G2673">
            <v>1</v>
          </cell>
          <cell r="AA2673">
            <v>0</v>
          </cell>
          <cell r="AB2673">
            <v>224</v>
          </cell>
          <cell r="AC2673">
            <v>27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882">
          <cell r="P2882">
            <v>16</v>
          </cell>
          <cell r="Q2882">
            <v>55</v>
          </cell>
          <cell r="S2882">
            <v>2</v>
          </cell>
          <cell r="T2882">
            <v>30</v>
          </cell>
          <cell r="V2882">
            <v>0</v>
          </cell>
          <cell r="W2882">
            <v>0</v>
          </cell>
          <cell r="Y2882">
            <v>0</v>
          </cell>
          <cell r="Z2882">
            <v>7</v>
          </cell>
        </row>
        <row r="2885">
          <cell r="C2885">
            <v>2</v>
          </cell>
          <cell r="I2885">
            <v>2</v>
          </cell>
        </row>
        <row r="2886">
          <cell r="C2886">
            <v>2</v>
          </cell>
          <cell r="I2886">
            <v>2</v>
          </cell>
        </row>
        <row r="2887">
          <cell r="C2887">
            <v>8</v>
          </cell>
          <cell r="I2887">
            <v>8</v>
          </cell>
        </row>
        <row r="2889">
          <cell r="C2889">
            <v>120</v>
          </cell>
          <cell r="H2889">
            <v>106</v>
          </cell>
          <cell r="I2889">
            <v>102</v>
          </cell>
          <cell r="J2889">
            <v>4</v>
          </cell>
          <cell r="K2889">
            <v>0</v>
          </cell>
          <cell r="L2889">
            <v>14</v>
          </cell>
          <cell r="M2889">
            <v>0</v>
          </cell>
          <cell r="N2889">
            <v>0</v>
          </cell>
          <cell r="AD2889">
            <v>1</v>
          </cell>
          <cell r="AE2889">
            <v>3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29663940</v>
          </cell>
        </row>
        <row r="2894">
          <cell r="C2894">
            <v>20</v>
          </cell>
          <cell r="H2894">
            <v>16</v>
          </cell>
          <cell r="I2894">
            <v>16</v>
          </cell>
          <cell r="J2894">
            <v>0</v>
          </cell>
          <cell r="K2894">
            <v>1</v>
          </cell>
          <cell r="L2894">
            <v>3</v>
          </cell>
          <cell r="M2894">
            <v>0</v>
          </cell>
          <cell r="N2894">
            <v>0</v>
          </cell>
          <cell r="P2894">
            <v>2</v>
          </cell>
          <cell r="Q2894">
            <v>15</v>
          </cell>
          <cell r="S2894">
            <v>0</v>
          </cell>
          <cell r="T2894">
            <v>3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1169120</v>
          </cell>
        </row>
        <row r="2960">
          <cell r="C2960">
            <v>31</v>
          </cell>
          <cell r="E2960">
            <v>31</v>
          </cell>
        </row>
        <row r="2964">
          <cell r="C2964">
            <v>24</v>
          </cell>
          <cell r="E2964">
            <v>18</v>
          </cell>
          <cell r="AL2964">
            <v>682200</v>
          </cell>
        </row>
        <row r="2970">
          <cell r="C2970">
            <v>927</v>
          </cell>
          <cell r="E2970">
            <v>735</v>
          </cell>
        </row>
        <row r="2972">
          <cell r="C2972">
            <v>145</v>
          </cell>
          <cell r="E2972">
            <v>145</v>
          </cell>
          <cell r="AL2972">
            <v>3620650</v>
          </cell>
        </row>
        <row r="2973">
          <cell r="C2973">
            <v>263</v>
          </cell>
          <cell r="E2973">
            <v>263</v>
          </cell>
          <cell r="AL2973">
            <v>20658650</v>
          </cell>
        </row>
        <row r="2974">
          <cell r="C2974">
            <v>0</v>
          </cell>
          <cell r="E2974"/>
          <cell r="AL2974">
            <v>0</v>
          </cell>
        </row>
        <row r="2975">
          <cell r="C2975">
            <v>375</v>
          </cell>
          <cell r="E2975">
            <v>366</v>
          </cell>
          <cell r="AL2975">
            <v>1255380</v>
          </cell>
        </row>
        <row r="2976">
          <cell r="C2976">
            <v>0</v>
          </cell>
          <cell r="E2976"/>
          <cell r="AL2976">
            <v>0</v>
          </cell>
        </row>
        <row r="2977">
          <cell r="C2977">
            <v>0</v>
          </cell>
          <cell r="E2977"/>
          <cell r="AL2977">
            <v>0</v>
          </cell>
        </row>
        <row r="2978">
          <cell r="C2978">
            <v>0</v>
          </cell>
          <cell r="E2978"/>
          <cell r="AL2978">
            <v>0</v>
          </cell>
        </row>
        <row r="2997">
          <cell r="C2997">
            <v>1319</v>
          </cell>
          <cell r="E2997">
            <v>1319</v>
          </cell>
          <cell r="AL2997">
            <v>5938140</v>
          </cell>
        </row>
        <row r="3016">
          <cell r="C3016">
            <v>501</v>
          </cell>
          <cell r="E3016">
            <v>501</v>
          </cell>
          <cell r="AL3016">
            <v>4529900</v>
          </cell>
        </row>
        <row r="3034">
          <cell r="C3034">
            <v>236</v>
          </cell>
          <cell r="E3034">
            <v>236</v>
          </cell>
          <cell r="AL3034">
            <v>2268950</v>
          </cell>
        </row>
        <row r="3066">
          <cell r="C3066">
            <v>136</v>
          </cell>
          <cell r="E3066">
            <v>136</v>
          </cell>
          <cell r="AL3066">
            <v>9661450</v>
          </cell>
        </row>
        <row r="3094">
          <cell r="C3094">
            <v>110</v>
          </cell>
          <cell r="I3094">
            <v>52</v>
          </cell>
          <cell r="L3094">
            <v>55</v>
          </cell>
          <cell r="P3094">
            <v>0</v>
          </cell>
          <cell r="Q3094">
            <v>0</v>
          </cell>
          <cell r="S3094">
            <v>1</v>
          </cell>
          <cell r="T3094">
            <v>0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1991940</v>
          </cell>
        </row>
        <row r="3105">
          <cell r="C3105">
            <v>113</v>
          </cell>
          <cell r="H3105">
            <v>57</v>
          </cell>
          <cell r="I3105">
            <v>55</v>
          </cell>
          <cell r="J3105">
            <v>2</v>
          </cell>
          <cell r="K3105">
            <v>1</v>
          </cell>
          <cell r="L3105">
            <v>55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322</v>
          </cell>
          <cell r="E3158">
            <v>322</v>
          </cell>
          <cell r="AL3158">
            <v>8423520</v>
          </cell>
        </row>
        <row r="3159">
          <cell r="C3159">
            <v>57</v>
          </cell>
          <cell r="E3159">
            <v>57</v>
          </cell>
          <cell r="AL3159">
            <v>18692580</v>
          </cell>
        </row>
        <row r="3170">
          <cell r="C3170">
            <v>2</v>
          </cell>
          <cell r="E3170">
            <v>2</v>
          </cell>
          <cell r="AL3170">
            <v>18680</v>
          </cell>
        </row>
        <row r="3171">
          <cell r="C3171">
            <v>0</v>
          </cell>
          <cell r="E3171"/>
          <cell r="AL3171">
            <v>0</v>
          </cell>
        </row>
        <row r="3172">
          <cell r="C3172">
            <v>0</v>
          </cell>
          <cell r="E3172"/>
          <cell r="AL3172">
            <v>0</v>
          </cell>
        </row>
        <row r="3173">
          <cell r="C3173">
            <v>0</v>
          </cell>
          <cell r="E3173"/>
          <cell r="AL3173">
            <v>0</v>
          </cell>
        </row>
        <row r="3174">
          <cell r="C3174">
            <v>0</v>
          </cell>
          <cell r="E3174"/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>
        <row r="6">
          <cell r="C6">
            <v>155</v>
          </cell>
          <cell r="E6">
            <v>155</v>
          </cell>
          <cell r="AL6">
            <v>1491100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235</v>
          </cell>
          <cell r="E9">
            <v>235</v>
          </cell>
          <cell r="AL9">
            <v>2260700</v>
          </cell>
        </row>
        <row r="10">
          <cell r="C10">
            <v>262</v>
          </cell>
          <cell r="E10">
            <v>262</v>
          </cell>
          <cell r="AL10">
            <v>2520440</v>
          </cell>
        </row>
        <row r="11">
          <cell r="C11">
            <v>0</v>
          </cell>
          <cell r="AL11">
            <v>0</v>
          </cell>
        </row>
        <row r="12">
          <cell r="C12">
            <v>10</v>
          </cell>
          <cell r="E12">
            <v>10</v>
          </cell>
          <cell r="AL12">
            <v>96200</v>
          </cell>
        </row>
        <row r="13">
          <cell r="C13">
            <v>0</v>
          </cell>
          <cell r="AL13">
            <v>0</v>
          </cell>
        </row>
        <row r="14">
          <cell r="C14">
            <v>195</v>
          </cell>
          <cell r="E14">
            <v>195</v>
          </cell>
          <cell r="AL14">
            <v>1875900</v>
          </cell>
        </row>
        <row r="15">
          <cell r="C15">
            <v>160</v>
          </cell>
          <cell r="E15">
            <v>160</v>
          </cell>
          <cell r="AL15">
            <v>1539200</v>
          </cell>
        </row>
        <row r="16">
          <cell r="C16">
            <v>0</v>
          </cell>
          <cell r="AL16">
            <v>0</v>
          </cell>
        </row>
        <row r="17">
          <cell r="C17">
            <v>290</v>
          </cell>
          <cell r="E17">
            <v>290</v>
          </cell>
          <cell r="AL17">
            <v>2789800</v>
          </cell>
        </row>
        <row r="18">
          <cell r="C18">
            <v>30</v>
          </cell>
          <cell r="E18">
            <v>30</v>
          </cell>
          <cell r="AL18">
            <v>288600</v>
          </cell>
        </row>
        <row r="19">
          <cell r="C19">
            <v>0</v>
          </cell>
          <cell r="AL19">
            <v>0</v>
          </cell>
        </row>
        <row r="20">
          <cell r="C20">
            <v>417</v>
          </cell>
          <cell r="E20">
            <v>417</v>
          </cell>
          <cell r="AL20">
            <v>4011540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42</v>
          </cell>
          <cell r="E24">
            <v>42</v>
          </cell>
          <cell r="AL24">
            <v>404040</v>
          </cell>
        </row>
        <row r="25">
          <cell r="C25">
            <v>0</v>
          </cell>
          <cell r="AL25">
            <v>0</v>
          </cell>
        </row>
        <row r="26">
          <cell r="C26">
            <v>1011</v>
          </cell>
          <cell r="E26">
            <v>1011</v>
          </cell>
          <cell r="AL26">
            <v>9725820</v>
          </cell>
        </row>
        <row r="27">
          <cell r="C27">
            <v>632</v>
          </cell>
          <cell r="E27">
            <v>632</v>
          </cell>
          <cell r="AL27">
            <v>6079840</v>
          </cell>
        </row>
        <row r="28">
          <cell r="C28">
            <v>426</v>
          </cell>
          <cell r="E28">
            <v>426</v>
          </cell>
          <cell r="AL28">
            <v>4098120</v>
          </cell>
        </row>
        <row r="29">
          <cell r="C29">
            <v>926</v>
          </cell>
          <cell r="E29">
            <v>926</v>
          </cell>
          <cell r="AL29">
            <v>8908120</v>
          </cell>
        </row>
        <row r="30">
          <cell r="C30">
            <v>173</v>
          </cell>
          <cell r="E30">
            <v>173</v>
          </cell>
          <cell r="AL30">
            <v>1664260</v>
          </cell>
        </row>
        <row r="31">
          <cell r="C31">
            <v>694</v>
          </cell>
          <cell r="E31">
            <v>694</v>
          </cell>
          <cell r="AL31">
            <v>6676280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22</v>
          </cell>
          <cell r="E34">
            <v>22</v>
          </cell>
          <cell r="AL34">
            <v>211640</v>
          </cell>
        </row>
        <row r="35">
          <cell r="C35">
            <v>0</v>
          </cell>
          <cell r="AL35">
            <v>0</v>
          </cell>
        </row>
        <row r="36">
          <cell r="C36">
            <v>139</v>
          </cell>
          <cell r="E36">
            <v>139</v>
          </cell>
          <cell r="AL36">
            <v>1337180</v>
          </cell>
        </row>
        <row r="37">
          <cell r="C37">
            <v>23</v>
          </cell>
          <cell r="E37">
            <v>23</v>
          </cell>
          <cell r="AL37">
            <v>221260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85</v>
          </cell>
          <cell r="E40">
            <v>85</v>
          </cell>
          <cell r="AL40">
            <v>817700</v>
          </cell>
        </row>
        <row r="41">
          <cell r="C41">
            <v>43</v>
          </cell>
          <cell r="E41">
            <v>43</v>
          </cell>
          <cell r="AL41">
            <v>413660</v>
          </cell>
        </row>
        <row r="42">
          <cell r="C42">
            <v>57</v>
          </cell>
          <cell r="E42">
            <v>57</v>
          </cell>
          <cell r="AL42">
            <v>548340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166</v>
          </cell>
          <cell r="E48">
            <v>166</v>
          </cell>
          <cell r="AL48">
            <v>1596920</v>
          </cell>
        </row>
        <row r="49">
          <cell r="C49">
            <v>0</v>
          </cell>
          <cell r="AL49">
            <v>0</v>
          </cell>
        </row>
        <row r="50">
          <cell r="C50">
            <v>114</v>
          </cell>
          <cell r="E50">
            <v>114</v>
          </cell>
          <cell r="AL50">
            <v>1096680</v>
          </cell>
        </row>
        <row r="51">
          <cell r="C51">
            <v>0</v>
          </cell>
          <cell r="AL51">
            <v>0</v>
          </cell>
        </row>
        <row r="54">
          <cell r="C54">
            <v>0</v>
          </cell>
          <cell r="AL54">
            <v>0</v>
          </cell>
        </row>
        <row r="55">
          <cell r="C55">
            <v>77</v>
          </cell>
          <cell r="E55">
            <v>32</v>
          </cell>
          <cell r="AL55">
            <v>571200</v>
          </cell>
        </row>
        <row r="56">
          <cell r="C56">
            <v>3619</v>
          </cell>
          <cell r="E56">
            <v>3519</v>
          </cell>
          <cell r="AL56">
            <v>33852780</v>
          </cell>
        </row>
        <row r="60">
          <cell r="C60">
            <v>0</v>
          </cell>
          <cell r="AL60">
            <v>0</v>
          </cell>
        </row>
        <row r="61">
          <cell r="C61">
            <v>0</v>
          </cell>
          <cell r="AL61">
            <v>0</v>
          </cell>
        </row>
        <row r="62">
          <cell r="C62">
            <v>159</v>
          </cell>
          <cell r="E62">
            <v>159</v>
          </cell>
          <cell r="AL62">
            <v>324360</v>
          </cell>
        </row>
        <row r="63">
          <cell r="C63">
            <v>973</v>
          </cell>
          <cell r="E63">
            <v>973</v>
          </cell>
          <cell r="AL63">
            <v>1459500</v>
          </cell>
        </row>
        <row r="64">
          <cell r="C64">
            <v>754</v>
          </cell>
          <cell r="E64">
            <v>751</v>
          </cell>
          <cell r="AL64">
            <v>1126500</v>
          </cell>
        </row>
        <row r="65">
          <cell r="C65">
            <v>559</v>
          </cell>
          <cell r="E65">
            <v>559</v>
          </cell>
          <cell r="AL65">
            <v>838500</v>
          </cell>
        </row>
        <row r="67">
          <cell r="C67">
            <v>399</v>
          </cell>
        </row>
        <row r="68">
          <cell r="C68">
            <v>500</v>
          </cell>
        </row>
        <row r="119">
          <cell r="C119">
            <v>76</v>
          </cell>
          <cell r="E119">
            <v>76</v>
          </cell>
          <cell r="AL119">
            <v>608000</v>
          </cell>
        </row>
        <row r="121">
          <cell r="C121">
            <v>0</v>
          </cell>
          <cell r="AL121">
            <v>0</v>
          </cell>
        </row>
        <row r="126">
          <cell r="C126">
            <v>7</v>
          </cell>
          <cell r="E126">
            <v>7</v>
          </cell>
          <cell r="AL126">
            <v>56000</v>
          </cell>
        </row>
        <row r="128">
          <cell r="C128">
            <v>12</v>
          </cell>
          <cell r="E128">
            <v>12</v>
          </cell>
          <cell r="AL128">
            <v>59160</v>
          </cell>
        </row>
        <row r="129">
          <cell r="C129">
            <v>0</v>
          </cell>
          <cell r="AL129">
            <v>0</v>
          </cell>
        </row>
        <row r="130">
          <cell r="C130">
            <v>145</v>
          </cell>
          <cell r="E130">
            <v>145</v>
          </cell>
          <cell r="AL130">
            <v>120350</v>
          </cell>
        </row>
        <row r="131">
          <cell r="C131">
            <v>276</v>
          </cell>
          <cell r="E131">
            <v>276</v>
          </cell>
          <cell r="AL131">
            <v>747960</v>
          </cell>
        </row>
        <row r="132">
          <cell r="C132">
            <v>349</v>
          </cell>
          <cell r="E132">
            <v>349</v>
          </cell>
          <cell r="AL132">
            <v>945790</v>
          </cell>
        </row>
        <row r="133">
          <cell r="C133">
            <v>80</v>
          </cell>
          <cell r="E133">
            <v>80</v>
          </cell>
          <cell r="AL133">
            <v>216800</v>
          </cell>
        </row>
        <row r="135">
          <cell r="C135">
            <v>328</v>
          </cell>
        </row>
        <row r="139">
          <cell r="C139">
            <v>29</v>
          </cell>
          <cell r="E139">
            <v>29</v>
          </cell>
          <cell r="AL139">
            <v>68150</v>
          </cell>
        </row>
        <row r="140">
          <cell r="C140">
            <v>289</v>
          </cell>
          <cell r="E140">
            <v>289</v>
          </cell>
          <cell r="AL140">
            <v>390150</v>
          </cell>
        </row>
        <row r="141">
          <cell r="C141">
            <v>43</v>
          </cell>
          <cell r="E141">
            <v>43</v>
          </cell>
          <cell r="AL141">
            <v>101050</v>
          </cell>
        </row>
        <row r="142">
          <cell r="C142">
            <v>0</v>
          </cell>
          <cell r="AL142">
            <v>0</v>
          </cell>
        </row>
        <row r="143">
          <cell r="C143">
            <v>7</v>
          </cell>
          <cell r="E143">
            <v>7</v>
          </cell>
          <cell r="AL143">
            <v>16450</v>
          </cell>
        </row>
        <row r="145">
          <cell r="C145">
            <v>1133</v>
          </cell>
        </row>
        <row r="146">
          <cell r="C146">
            <v>0</v>
          </cell>
        </row>
        <row r="150">
          <cell r="C150">
            <v>1325</v>
          </cell>
          <cell r="E150">
            <v>1270</v>
          </cell>
          <cell r="AL150">
            <v>1143000</v>
          </cell>
        </row>
        <row r="154">
          <cell r="C154">
            <v>730</v>
          </cell>
          <cell r="E154">
            <v>730</v>
          </cell>
        </row>
        <row r="155">
          <cell r="C155">
            <v>49</v>
          </cell>
          <cell r="E155">
            <v>46</v>
          </cell>
        </row>
        <row r="156">
          <cell r="C156">
            <v>0</v>
          </cell>
        </row>
        <row r="199">
          <cell r="C199">
            <v>1014</v>
          </cell>
          <cell r="E199">
            <v>1013</v>
          </cell>
          <cell r="AL199">
            <v>43467830</v>
          </cell>
        </row>
        <row r="200">
          <cell r="C200">
            <v>2117</v>
          </cell>
          <cell r="E200">
            <v>2112</v>
          </cell>
          <cell r="AL200">
            <v>102030720</v>
          </cell>
        </row>
        <row r="201">
          <cell r="C201">
            <v>677</v>
          </cell>
          <cell r="E201">
            <v>674</v>
          </cell>
          <cell r="AL201">
            <v>60552160</v>
          </cell>
        </row>
        <row r="202">
          <cell r="C202">
            <v>173</v>
          </cell>
          <cell r="E202">
            <v>173</v>
          </cell>
          <cell r="AL202">
            <v>15542320</v>
          </cell>
        </row>
        <row r="203">
          <cell r="C203">
            <v>0</v>
          </cell>
          <cell r="AL203">
            <v>0</v>
          </cell>
        </row>
        <row r="204">
          <cell r="C204">
            <v>516</v>
          </cell>
          <cell r="E204">
            <v>516</v>
          </cell>
          <cell r="AL204">
            <v>95970840</v>
          </cell>
        </row>
        <row r="205">
          <cell r="C205">
            <v>0</v>
          </cell>
          <cell r="AL205">
            <v>0</v>
          </cell>
        </row>
        <row r="206">
          <cell r="C206">
            <v>0</v>
          </cell>
          <cell r="AL206">
            <v>0</v>
          </cell>
        </row>
        <row r="207">
          <cell r="C207">
            <v>454</v>
          </cell>
          <cell r="E207">
            <v>453</v>
          </cell>
          <cell r="AL207">
            <v>19465410</v>
          </cell>
        </row>
        <row r="208">
          <cell r="C208">
            <v>108</v>
          </cell>
          <cell r="E208">
            <v>108</v>
          </cell>
          <cell r="AL208">
            <v>936360</v>
          </cell>
        </row>
        <row r="209">
          <cell r="C209">
            <v>67</v>
          </cell>
          <cell r="E209">
            <v>67</v>
          </cell>
          <cell r="AL209">
            <v>5400870</v>
          </cell>
        </row>
        <row r="210">
          <cell r="C210">
            <v>0</v>
          </cell>
          <cell r="AL210">
            <v>0</v>
          </cell>
        </row>
        <row r="211">
          <cell r="C211">
            <v>0</v>
          </cell>
          <cell r="AL211">
            <v>0</v>
          </cell>
        </row>
        <row r="212">
          <cell r="C212">
            <v>0</v>
          </cell>
          <cell r="AL212">
            <v>0</v>
          </cell>
        </row>
        <row r="213">
          <cell r="C213">
            <v>242</v>
          </cell>
          <cell r="E213">
            <v>242</v>
          </cell>
          <cell r="AL213">
            <v>15509780</v>
          </cell>
        </row>
        <row r="214">
          <cell r="C214">
            <v>598</v>
          </cell>
          <cell r="E214">
            <v>598</v>
          </cell>
          <cell r="AL214">
            <v>63836500</v>
          </cell>
        </row>
        <row r="298">
          <cell r="C298">
            <v>54587</v>
          </cell>
          <cell r="D298">
            <v>53877</v>
          </cell>
          <cell r="E298">
            <v>53877</v>
          </cell>
          <cell r="F298">
            <v>0</v>
          </cell>
          <cell r="G298">
            <v>710</v>
          </cell>
          <cell r="AA298">
            <v>20706</v>
          </cell>
          <cell r="AB298">
            <v>15243</v>
          </cell>
          <cell r="AC298">
            <v>18638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5</v>
          </cell>
          <cell r="AJ298">
            <v>0</v>
          </cell>
          <cell r="AL298">
            <v>111292520</v>
          </cell>
        </row>
        <row r="379">
          <cell r="C379">
            <v>63995</v>
          </cell>
          <cell r="D379">
            <v>63573</v>
          </cell>
          <cell r="E379">
            <v>63573</v>
          </cell>
          <cell r="F379">
            <v>0</v>
          </cell>
          <cell r="G379">
            <v>422</v>
          </cell>
          <cell r="AA379">
            <v>18051</v>
          </cell>
          <cell r="AB379">
            <v>26230</v>
          </cell>
          <cell r="AC379">
            <v>19714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66</v>
          </cell>
          <cell r="AJ379">
            <v>0</v>
          </cell>
          <cell r="AL379">
            <v>115393530</v>
          </cell>
        </row>
        <row r="425">
          <cell r="C425">
            <v>3706</v>
          </cell>
          <cell r="D425">
            <v>3682</v>
          </cell>
          <cell r="E425">
            <v>3682</v>
          </cell>
          <cell r="F425">
            <v>0</v>
          </cell>
          <cell r="G425">
            <v>24</v>
          </cell>
          <cell r="AA425">
            <v>298</v>
          </cell>
          <cell r="AB425">
            <v>3312</v>
          </cell>
          <cell r="AC425">
            <v>96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21</v>
          </cell>
          <cell r="AJ425">
            <v>0</v>
          </cell>
          <cell r="AL425">
            <v>21165890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</v>
          </cell>
          <cell r="AJ440">
            <v>0</v>
          </cell>
          <cell r="AL440">
            <v>0</v>
          </cell>
        </row>
        <row r="520">
          <cell r="C520">
            <v>4208</v>
          </cell>
          <cell r="D520">
            <v>4166</v>
          </cell>
          <cell r="E520">
            <v>4166</v>
          </cell>
          <cell r="F520">
            <v>0</v>
          </cell>
          <cell r="G520">
            <v>42</v>
          </cell>
          <cell r="AA520">
            <v>1524</v>
          </cell>
          <cell r="AB520">
            <v>1146</v>
          </cell>
          <cell r="AC520">
            <v>1538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264</v>
          </cell>
          <cell r="AJ520">
            <v>0</v>
          </cell>
          <cell r="AL520">
            <v>26974150</v>
          </cell>
        </row>
        <row r="580">
          <cell r="C580">
            <v>3609</v>
          </cell>
          <cell r="D580">
            <v>3594</v>
          </cell>
          <cell r="E580">
            <v>3594</v>
          </cell>
          <cell r="F580">
            <v>0</v>
          </cell>
          <cell r="G580">
            <v>15</v>
          </cell>
          <cell r="AA580">
            <v>739</v>
          </cell>
          <cell r="AB580">
            <v>2305</v>
          </cell>
          <cell r="AC580">
            <v>565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7</v>
          </cell>
          <cell r="AJ580">
            <v>0</v>
          </cell>
          <cell r="AL580">
            <v>15855950</v>
          </cell>
        </row>
        <row r="600">
          <cell r="C600">
            <v>47</v>
          </cell>
          <cell r="D600">
            <v>47</v>
          </cell>
          <cell r="E600">
            <v>47</v>
          </cell>
          <cell r="F600">
            <v>0</v>
          </cell>
          <cell r="G600">
            <v>0</v>
          </cell>
          <cell r="AA600">
            <v>1</v>
          </cell>
          <cell r="AB600">
            <v>46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172420</v>
          </cell>
        </row>
        <row r="649">
          <cell r="C649">
            <v>3144</v>
          </cell>
          <cell r="D649">
            <v>3138</v>
          </cell>
          <cell r="E649">
            <v>3138</v>
          </cell>
          <cell r="F649">
            <v>0</v>
          </cell>
          <cell r="G649">
            <v>6</v>
          </cell>
          <cell r="AA649">
            <v>165</v>
          </cell>
          <cell r="AB649">
            <v>1990</v>
          </cell>
          <cell r="AC649">
            <v>989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39</v>
          </cell>
          <cell r="AJ649">
            <v>0</v>
          </cell>
          <cell r="AL649">
            <v>136491720</v>
          </cell>
        </row>
        <row r="659">
          <cell r="C659">
            <v>374</v>
          </cell>
          <cell r="D659">
            <v>352</v>
          </cell>
          <cell r="E659">
            <v>352</v>
          </cell>
          <cell r="F659">
            <v>0</v>
          </cell>
          <cell r="G659">
            <v>22</v>
          </cell>
          <cell r="AA659">
            <v>0</v>
          </cell>
          <cell r="AB659">
            <v>1</v>
          </cell>
          <cell r="AC659">
            <v>373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828210</v>
          </cell>
        </row>
        <row r="670">
          <cell r="C670">
            <v>9933</v>
          </cell>
          <cell r="D670">
            <v>9826</v>
          </cell>
          <cell r="E670">
            <v>9747</v>
          </cell>
          <cell r="F670">
            <v>79</v>
          </cell>
          <cell r="G670">
            <v>107</v>
          </cell>
          <cell r="AA670">
            <v>6613</v>
          </cell>
          <cell r="AB670">
            <v>1618</v>
          </cell>
          <cell r="AC670">
            <v>1702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131</v>
          </cell>
          <cell r="D720">
            <v>131</v>
          </cell>
          <cell r="E720">
            <v>131</v>
          </cell>
          <cell r="F720">
            <v>0</v>
          </cell>
          <cell r="G720">
            <v>0</v>
          </cell>
          <cell r="AA720">
            <v>25</v>
          </cell>
          <cell r="AB720">
            <v>66</v>
          </cell>
          <cell r="AC720">
            <v>40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33</v>
          </cell>
          <cell r="AJ720">
            <v>0</v>
          </cell>
          <cell r="AL720">
            <v>270520</v>
          </cell>
        </row>
        <row r="763">
          <cell r="C763">
            <v>2720</v>
          </cell>
          <cell r="D763">
            <v>2704</v>
          </cell>
          <cell r="E763">
            <v>2704</v>
          </cell>
          <cell r="F763">
            <v>0</v>
          </cell>
          <cell r="G763">
            <v>16</v>
          </cell>
          <cell r="AA763">
            <v>242</v>
          </cell>
          <cell r="AB763">
            <v>1701</v>
          </cell>
          <cell r="AC763">
            <v>777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6</v>
          </cell>
          <cell r="AJ763">
            <v>0</v>
          </cell>
          <cell r="AL763">
            <v>5323880</v>
          </cell>
        </row>
        <row r="823">
          <cell r="C823">
            <v>2806</v>
          </cell>
          <cell r="D823">
            <v>2705</v>
          </cell>
          <cell r="E823">
            <v>2705</v>
          </cell>
          <cell r="F823">
            <v>0</v>
          </cell>
          <cell r="G823">
            <v>101</v>
          </cell>
          <cell r="AA823">
            <v>582</v>
          </cell>
          <cell r="AB823">
            <v>558</v>
          </cell>
          <cell r="AC823">
            <v>1666</v>
          </cell>
          <cell r="AD823">
            <v>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33182720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1603</v>
          </cell>
          <cell r="D876">
            <v>1561</v>
          </cell>
          <cell r="E876">
            <v>1561</v>
          </cell>
          <cell r="F876">
            <v>0</v>
          </cell>
          <cell r="G876">
            <v>42</v>
          </cell>
          <cell r="AA876">
            <v>268</v>
          </cell>
          <cell r="AB876">
            <v>206</v>
          </cell>
          <cell r="AC876">
            <v>1129</v>
          </cell>
          <cell r="AD876">
            <v>1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124914910</v>
          </cell>
        </row>
        <row r="878">
          <cell r="C878">
            <v>0</v>
          </cell>
          <cell r="D878">
            <v>0</v>
          </cell>
          <cell r="AL878">
            <v>0</v>
          </cell>
        </row>
        <row r="879">
          <cell r="C879">
            <v>53</v>
          </cell>
          <cell r="D879">
            <v>53</v>
          </cell>
          <cell r="E879">
            <v>53</v>
          </cell>
          <cell r="AA879">
            <v>18</v>
          </cell>
          <cell r="AB879">
            <v>22</v>
          </cell>
          <cell r="AC879">
            <v>13</v>
          </cell>
          <cell r="AL879">
            <v>1337720</v>
          </cell>
        </row>
        <row r="901">
          <cell r="C901">
            <v>872</v>
          </cell>
          <cell r="D901">
            <v>871</v>
          </cell>
          <cell r="E901">
            <v>871</v>
          </cell>
          <cell r="F901">
            <v>0</v>
          </cell>
          <cell r="G901">
            <v>1</v>
          </cell>
          <cell r="AA901">
            <v>287</v>
          </cell>
          <cell r="AB901">
            <v>496</v>
          </cell>
          <cell r="AC901">
            <v>89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22282320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6</v>
          </cell>
          <cell r="AJ943">
            <v>0</v>
          </cell>
          <cell r="AL943">
            <v>0</v>
          </cell>
        </row>
        <row r="987">
          <cell r="C987">
            <v>11</v>
          </cell>
          <cell r="D987">
            <v>11</v>
          </cell>
          <cell r="E987">
            <v>11</v>
          </cell>
          <cell r="F987">
            <v>0</v>
          </cell>
          <cell r="G987">
            <v>0</v>
          </cell>
          <cell r="AA987">
            <v>0</v>
          </cell>
          <cell r="AB987">
            <v>10</v>
          </cell>
          <cell r="AC987">
            <v>1</v>
          </cell>
          <cell r="AD987">
            <v>10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20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1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8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17494</v>
          </cell>
          <cell r="D1174">
            <v>17494</v>
          </cell>
          <cell r="E1174">
            <v>17494</v>
          </cell>
          <cell r="F1174">
            <v>0</v>
          </cell>
          <cell r="G1174">
            <v>0</v>
          </cell>
          <cell r="AA1174">
            <v>14030</v>
          </cell>
          <cell r="AB1174">
            <v>3464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890</v>
          </cell>
          <cell r="E1219">
            <v>888</v>
          </cell>
          <cell r="AL1219">
            <v>5910110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0</v>
          </cell>
        </row>
        <row r="1237">
          <cell r="C1237">
            <v>295</v>
          </cell>
          <cell r="E1237">
            <v>295</v>
          </cell>
          <cell r="AL1237">
            <v>1082650</v>
          </cell>
        </row>
        <row r="1238">
          <cell r="C1238">
            <v>354</v>
          </cell>
          <cell r="E1238">
            <v>354</v>
          </cell>
          <cell r="AL1238">
            <v>1299180</v>
          </cell>
        </row>
        <row r="1239">
          <cell r="C1239">
            <v>8</v>
          </cell>
          <cell r="E1239">
            <v>8</v>
          </cell>
          <cell r="AL1239">
            <v>116640</v>
          </cell>
        </row>
        <row r="1240">
          <cell r="C1240">
            <v>0</v>
          </cell>
          <cell r="AL1240">
            <v>0</v>
          </cell>
        </row>
        <row r="1241">
          <cell r="C1241">
            <v>4</v>
          </cell>
          <cell r="E1241">
            <v>4</v>
          </cell>
          <cell r="AL1241">
            <v>155000</v>
          </cell>
        </row>
        <row r="1242">
          <cell r="C1242">
            <v>0</v>
          </cell>
          <cell r="AL1242">
            <v>0</v>
          </cell>
        </row>
        <row r="1243">
          <cell r="C1243">
            <v>0</v>
          </cell>
          <cell r="AL1243">
            <v>0</v>
          </cell>
        </row>
        <row r="1251">
          <cell r="C1251">
            <v>0</v>
          </cell>
        </row>
        <row r="1268">
          <cell r="C1268">
            <v>157</v>
          </cell>
          <cell r="E1268">
            <v>157</v>
          </cell>
        </row>
        <row r="1325">
          <cell r="C1325">
            <v>37</v>
          </cell>
          <cell r="D1325">
            <v>37</v>
          </cell>
          <cell r="E1325">
            <v>37</v>
          </cell>
          <cell r="F1325">
            <v>0</v>
          </cell>
          <cell r="G1325">
            <v>0</v>
          </cell>
          <cell r="AA1325">
            <v>19</v>
          </cell>
          <cell r="AB1325">
            <v>18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7">
          <cell r="C1407">
            <v>0</v>
          </cell>
        </row>
        <row r="1408">
          <cell r="C1408">
            <v>13</v>
          </cell>
          <cell r="H1408">
            <v>13</v>
          </cell>
          <cell r="I1408">
            <v>10</v>
          </cell>
          <cell r="J1408">
            <v>3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13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2024400</v>
          </cell>
        </row>
        <row r="1457">
          <cell r="C1457">
            <v>510</v>
          </cell>
          <cell r="D1457">
            <v>510</v>
          </cell>
          <cell r="E1457">
            <v>507</v>
          </cell>
          <cell r="F1457">
            <v>3</v>
          </cell>
          <cell r="G1457">
            <v>0</v>
          </cell>
          <cell r="AA1457">
            <v>42</v>
          </cell>
          <cell r="AB1457">
            <v>468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45</v>
          </cell>
          <cell r="AJ1457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80">
          <cell r="C1480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5">
          <cell r="C1485">
            <v>0</v>
          </cell>
        </row>
        <row r="1486">
          <cell r="C1486">
            <v>7</v>
          </cell>
        </row>
        <row r="1489">
          <cell r="C1489">
            <v>0</v>
          </cell>
        </row>
        <row r="1490">
          <cell r="C1490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21">
          <cell r="C1521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37">
          <cell r="C1537">
            <v>0</v>
          </cell>
        </row>
        <row r="1538">
          <cell r="C1538">
            <v>10</v>
          </cell>
        </row>
        <row r="1539">
          <cell r="C1539">
            <v>11</v>
          </cell>
        </row>
        <row r="1540">
          <cell r="C1540">
            <v>0</v>
          </cell>
        </row>
        <row r="1542">
          <cell r="C1542">
            <v>76</v>
          </cell>
          <cell r="H1542">
            <v>69</v>
          </cell>
          <cell r="I1542">
            <v>43</v>
          </cell>
          <cell r="J1542">
            <v>26</v>
          </cell>
          <cell r="K1542">
            <v>0</v>
          </cell>
          <cell r="L1542">
            <v>2</v>
          </cell>
          <cell r="M1542">
            <v>5</v>
          </cell>
          <cell r="N1542">
            <v>0</v>
          </cell>
          <cell r="P1542">
            <v>0</v>
          </cell>
          <cell r="Q1542">
            <v>0</v>
          </cell>
          <cell r="S1542">
            <v>0</v>
          </cell>
          <cell r="T1542">
            <v>48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18536870</v>
          </cell>
        </row>
        <row r="1613">
          <cell r="C1613">
            <v>998</v>
          </cell>
          <cell r="D1613">
            <v>998</v>
          </cell>
          <cell r="E1613">
            <v>998</v>
          </cell>
          <cell r="F1613">
            <v>0</v>
          </cell>
          <cell r="G1613">
            <v>0</v>
          </cell>
          <cell r="AA1613">
            <v>738</v>
          </cell>
          <cell r="AB1613">
            <v>260</v>
          </cell>
          <cell r="AC1613">
            <v>0</v>
          </cell>
          <cell r="AD1613">
            <v>0</v>
          </cell>
          <cell r="AE1613">
            <v>38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615">
          <cell r="C1615">
            <v>1</v>
          </cell>
        </row>
        <row r="1616">
          <cell r="C1616">
            <v>6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3">
          <cell r="C1623">
            <v>6</v>
          </cell>
        </row>
        <row r="1627">
          <cell r="C1627">
            <v>0</v>
          </cell>
        </row>
        <row r="1652">
          <cell r="C1652">
            <v>0</v>
          </cell>
        </row>
        <row r="1653">
          <cell r="C1653">
            <v>3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1</v>
          </cell>
        </row>
        <row r="1660">
          <cell r="C1660">
            <v>0</v>
          </cell>
        </row>
        <row r="1661">
          <cell r="C1661">
            <v>1</v>
          </cell>
        </row>
        <row r="1668">
          <cell r="C1668">
            <v>0</v>
          </cell>
        </row>
        <row r="1669">
          <cell r="C1669">
            <v>1</v>
          </cell>
        </row>
        <row r="1671">
          <cell r="C1671">
            <v>0</v>
          </cell>
        </row>
        <row r="1672">
          <cell r="C1672">
            <v>1</v>
          </cell>
        </row>
        <row r="1677">
          <cell r="C1677">
            <v>0</v>
          </cell>
        </row>
        <row r="1679">
          <cell r="C1679">
            <v>0</v>
          </cell>
        </row>
        <row r="1680">
          <cell r="C1680">
            <v>1</v>
          </cell>
        </row>
        <row r="1687">
          <cell r="C1687">
            <v>0</v>
          </cell>
        </row>
        <row r="1700">
          <cell r="C1700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16">
          <cell r="C1716">
            <v>0</v>
          </cell>
        </row>
        <row r="1719">
          <cell r="C1719">
            <v>0</v>
          </cell>
        </row>
        <row r="1723">
          <cell r="C1723">
            <v>69</v>
          </cell>
          <cell r="H1723">
            <v>58</v>
          </cell>
          <cell r="I1723">
            <v>33</v>
          </cell>
          <cell r="J1723">
            <v>25</v>
          </cell>
          <cell r="K1723">
            <v>0</v>
          </cell>
          <cell r="L1723">
            <v>9</v>
          </cell>
          <cell r="M1723">
            <v>2</v>
          </cell>
          <cell r="N1723">
            <v>0</v>
          </cell>
          <cell r="P1723">
            <v>30</v>
          </cell>
          <cell r="Q1723">
            <v>17</v>
          </cell>
          <cell r="S1723">
            <v>1</v>
          </cell>
          <cell r="T1723">
            <v>0</v>
          </cell>
          <cell r="V1723">
            <v>0</v>
          </cell>
          <cell r="W1723">
            <v>0</v>
          </cell>
          <cell r="Y1723">
            <v>0</v>
          </cell>
          <cell r="Z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4642875</v>
          </cell>
        </row>
        <row r="1725">
          <cell r="C1725">
            <v>0</v>
          </cell>
          <cell r="D1725">
            <v>0</v>
          </cell>
        </row>
        <row r="1746">
          <cell r="C1746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3">
          <cell r="C1753">
            <v>4</v>
          </cell>
        </row>
        <row r="1754">
          <cell r="C1754">
            <v>1</v>
          </cell>
        </row>
        <row r="1756">
          <cell r="C1756">
            <v>0</v>
          </cell>
        </row>
        <row r="1780">
          <cell r="C1780">
            <v>1</v>
          </cell>
        </row>
        <row r="1782">
          <cell r="C1782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9</v>
          </cell>
          <cell r="H1787">
            <v>6</v>
          </cell>
          <cell r="I1787">
            <v>6</v>
          </cell>
          <cell r="J1787">
            <v>0</v>
          </cell>
          <cell r="K1787">
            <v>1</v>
          </cell>
          <cell r="L1787">
            <v>2</v>
          </cell>
          <cell r="M1787">
            <v>0</v>
          </cell>
          <cell r="N1787">
            <v>0</v>
          </cell>
          <cell r="P1787">
            <v>0</v>
          </cell>
          <cell r="Q1787">
            <v>0</v>
          </cell>
          <cell r="S1787">
            <v>2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560580</v>
          </cell>
        </row>
        <row r="1790">
          <cell r="C1790">
            <v>0</v>
          </cell>
        </row>
        <row r="1796">
          <cell r="C1796">
            <v>1</v>
          </cell>
        </row>
        <row r="1801">
          <cell r="C1801">
            <v>0</v>
          </cell>
        </row>
        <row r="1803">
          <cell r="C1803">
            <v>0</v>
          </cell>
        </row>
        <row r="1808">
          <cell r="C1808">
            <v>0</v>
          </cell>
        </row>
        <row r="1819">
          <cell r="C1819">
            <v>0</v>
          </cell>
        </row>
        <row r="1820">
          <cell r="C1820">
            <v>1</v>
          </cell>
        </row>
        <row r="1851">
          <cell r="C1851">
            <v>0</v>
          </cell>
        </row>
        <row r="1855">
          <cell r="C1855">
            <v>0</v>
          </cell>
        </row>
        <row r="1858">
          <cell r="C1858">
            <v>18</v>
          </cell>
        </row>
        <row r="1861">
          <cell r="C1861">
            <v>55</v>
          </cell>
          <cell r="H1861">
            <v>47</v>
          </cell>
          <cell r="I1861">
            <v>47</v>
          </cell>
          <cell r="J1861">
            <v>0</v>
          </cell>
          <cell r="K1861">
            <v>2</v>
          </cell>
          <cell r="L1861">
            <v>6</v>
          </cell>
          <cell r="M1861">
            <v>0</v>
          </cell>
          <cell r="N1861">
            <v>0</v>
          </cell>
          <cell r="P1861">
            <v>0</v>
          </cell>
          <cell r="Q1861">
            <v>3</v>
          </cell>
          <cell r="S1861">
            <v>0</v>
          </cell>
          <cell r="T1861">
            <v>0</v>
          </cell>
          <cell r="V1861">
            <v>0</v>
          </cell>
          <cell r="W1861">
            <v>0</v>
          </cell>
          <cell r="Y1861">
            <v>0</v>
          </cell>
          <cell r="Z1861">
            <v>11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3899400</v>
          </cell>
        </row>
        <row r="1878">
          <cell r="C1878">
            <v>15</v>
          </cell>
          <cell r="D1878">
            <v>14</v>
          </cell>
          <cell r="E1878">
            <v>14</v>
          </cell>
          <cell r="F1878">
            <v>0</v>
          </cell>
          <cell r="G1878">
            <v>1</v>
          </cell>
          <cell r="AA1878">
            <v>0</v>
          </cell>
          <cell r="AB1878">
            <v>15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880">
          <cell r="C1880">
            <v>0</v>
          </cell>
        </row>
        <row r="1881">
          <cell r="C1881">
            <v>4</v>
          </cell>
        </row>
        <row r="1882">
          <cell r="C1882">
            <v>3</v>
          </cell>
        </row>
        <row r="1883">
          <cell r="C1883">
            <v>0</v>
          </cell>
        </row>
        <row r="1884">
          <cell r="C1884">
            <v>1</v>
          </cell>
        </row>
        <row r="1885">
          <cell r="C1885">
            <v>2</v>
          </cell>
        </row>
        <row r="1886">
          <cell r="C1886">
            <v>0</v>
          </cell>
        </row>
        <row r="1887">
          <cell r="C1887">
            <v>5</v>
          </cell>
        </row>
        <row r="1888">
          <cell r="C1888">
            <v>1</v>
          </cell>
        </row>
        <row r="1889">
          <cell r="C1889">
            <v>6</v>
          </cell>
        </row>
        <row r="1890">
          <cell r="C1890">
            <v>1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14</v>
          </cell>
        </row>
        <row r="1894">
          <cell r="C1894">
            <v>0</v>
          </cell>
        </row>
        <row r="1895">
          <cell r="C1895">
            <v>2</v>
          </cell>
        </row>
        <row r="1896">
          <cell r="C1896">
            <v>4</v>
          </cell>
        </row>
        <row r="1897">
          <cell r="C1897">
            <v>2</v>
          </cell>
        </row>
        <row r="1898">
          <cell r="C1898">
            <v>7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10</v>
          </cell>
        </row>
        <row r="1902">
          <cell r="C1902">
            <v>6</v>
          </cell>
        </row>
        <row r="1904">
          <cell r="C1904">
            <v>68</v>
          </cell>
          <cell r="H1904">
            <v>59</v>
          </cell>
          <cell r="I1904">
            <v>53</v>
          </cell>
          <cell r="J1904">
            <v>6</v>
          </cell>
          <cell r="K1904">
            <v>0</v>
          </cell>
          <cell r="L1904">
            <v>8</v>
          </cell>
          <cell r="M1904">
            <v>1</v>
          </cell>
          <cell r="N1904">
            <v>0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3589745</v>
          </cell>
        </row>
        <row r="1978">
          <cell r="C1978">
            <v>1550</v>
          </cell>
          <cell r="D1978">
            <v>1535</v>
          </cell>
          <cell r="E1978">
            <v>1529</v>
          </cell>
          <cell r="F1978">
            <v>6</v>
          </cell>
          <cell r="G1978">
            <v>15</v>
          </cell>
          <cell r="AA1978">
            <v>850</v>
          </cell>
          <cell r="AB1978">
            <v>400</v>
          </cell>
          <cell r="AC1978">
            <v>300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00">
          <cell r="C2000">
            <v>0</v>
          </cell>
        </row>
        <row r="2004">
          <cell r="C2004">
            <v>0</v>
          </cell>
        </row>
        <row r="2016">
          <cell r="C2016">
            <v>0</v>
          </cell>
        </row>
        <row r="2017">
          <cell r="C2017">
            <v>2</v>
          </cell>
        </row>
        <row r="2052">
          <cell r="P2052">
            <v>0</v>
          </cell>
          <cell r="Q2052">
            <v>12</v>
          </cell>
          <cell r="S2052">
            <v>0</v>
          </cell>
          <cell r="T2052">
            <v>3</v>
          </cell>
          <cell r="V2052">
            <v>0</v>
          </cell>
          <cell r="W2052">
            <v>0</v>
          </cell>
          <cell r="Y2052">
            <v>0</v>
          </cell>
          <cell r="Z2052">
            <v>1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18</v>
          </cell>
          <cell r="H2063">
            <v>14</v>
          </cell>
          <cell r="I2063">
            <v>8</v>
          </cell>
          <cell r="J2063">
            <v>6</v>
          </cell>
          <cell r="K2063">
            <v>1</v>
          </cell>
          <cell r="L2063">
            <v>0</v>
          </cell>
          <cell r="M2063">
            <v>3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10633260</v>
          </cell>
        </row>
        <row r="2104">
          <cell r="C2104">
            <v>4</v>
          </cell>
        </row>
        <row r="2162">
          <cell r="P2162">
            <v>0</v>
          </cell>
          <cell r="Q2162">
            <v>1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5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10</v>
          </cell>
          <cell r="H2165">
            <v>7</v>
          </cell>
          <cell r="I2165">
            <v>7</v>
          </cell>
          <cell r="J2165">
            <v>0</v>
          </cell>
          <cell r="K2165">
            <v>1</v>
          </cell>
          <cell r="L2165">
            <v>2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1790150</v>
          </cell>
        </row>
        <row r="2207">
          <cell r="C2207">
            <v>31382</v>
          </cell>
          <cell r="D2207">
            <v>31311</v>
          </cell>
          <cell r="E2207">
            <v>30916</v>
          </cell>
          <cell r="F2207">
            <v>395</v>
          </cell>
          <cell r="G2207">
            <v>71</v>
          </cell>
          <cell r="AA2207">
            <v>29277</v>
          </cell>
          <cell r="AB2207">
            <v>887</v>
          </cell>
          <cell r="AC2207">
            <v>1218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4</v>
          </cell>
          <cell r="AJ2207">
            <v>0</v>
          </cell>
        </row>
        <row r="2277">
          <cell r="C2277">
            <v>306</v>
          </cell>
          <cell r="D2277">
            <v>305</v>
          </cell>
          <cell r="E2277">
            <v>305</v>
          </cell>
          <cell r="F2277">
            <v>0</v>
          </cell>
          <cell r="G2277">
            <v>1</v>
          </cell>
          <cell r="AA2277">
            <v>133</v>
          </cell>
          <cell r="AB2277">
            <v>150</v>
          </cell>
          <cell r="AC2277">
            <v>23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1</v>
          </cell>
          <cell r="Q2389">
            <v>68</v>
          </cell>
          <cell r="S2389">
            <v>5</v>
          </cell>
          <cell r="T2389">
            <v>41</v>
          </cell>
          <cell r="V2389">
            <v>0</v>
          </cell>
          <cell r="W2389">
            <v>2</v>
          </cell>
          <cell r="Y2389">
            <v>13</v>
          </cell>
          <cell r="Z2389">
            <v>93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223</v>
          </cell>
          <cell r="H2396">
            <v>186</v>
          </cell>
          <cell r="I2396">
            <v>145</v>
          </cell>
          <cell r="J2396">
            <v>41</v>
          </cell>
          <cell r="K2396">
            <v>6</v>
          </cell>
          <cell r="L2396">
            <v>29</v>
          </cell>
          <cell r="M2396">
            <v>2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56102540</v>
          </cell>
        </row>
        <row r="2399">
          <cell r="C2399">
            <v>0</v>
          </cell>
        </row>
        <row r="2400">
          <cell r="C2400">
            <v>0</v>
          </cell>
        </row>
        <row r="2403">
          <cell r="C2403">
            <v>0</v>
          </cell>
        </row>
        <row r="2415">
          <cell r="C2415">
            <v>0</v>
          </cell>
        </row>
        <row r="2436">
          <cell r="C2436">
            <v>26</v>
          </cell>
          <cell r="H2436">
            <v>20</v>
          </cell>
          <cell r="I2436">
            <v>8</v>
          </cell>
          <cell r="J2436">
            <v>12</v>
          </cell>
          <cell r="K2436">
            <v>0</v>
          </cell>
          <cell r="L2436">
            <v>1</v>
          </cell>
          <cell r="M2436">
            <v>5</v>
          </cell>
          <cell r="N2436">
            <v>0</v>
          </cell>
          <cell r="P2436">
            <v>1</v>
          </cell>
          <cell r="Q2436">
            <v>11</v>
          </cell>
          <cell r="S2436">
            <v>0</v>
          </cell>
          <cell r="T2436">
            <v>14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2387680</v>
          </cell>
        </row>
        <row r="2464">
          <cell r="C2464">
            <v>710</v>
          </cell>
          <cell r="D2464">
            <v>702</v>
          </cell>
          <cell r="E2464">
            <v>647</v>
          </cell>
          <cell r="F2464">
            <v>55</v>
          </cell>
          <cell r="G2464">
            <v>8</v>
          </cell>
          <cell r="AA2464">
            <v>556</v>
          </cell>
          <cell r="AB2464">
            <v>15</v>
          </cell>
          <cell r="AC2464">
            <v>139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36</v>
          </cell>
          <cell r="D2467">
            <v>36</v>
          </cell>
          <cell r="E2467">
            <v>36</v>
          </cell>
          <cell r="F2467">
            <v>0</v>
          </cell>
          <cell r="G2467">
            <v>0</v>
          </cell>
          <cell r="AA2467">
            <v>36</v>
          </cell>
          <cell r="AB2467">
            <v>0</v>
          </cell>
          <cell r="AC2467">
            <v>0</v>
          </cell>
          <cell r="AL2467">
            <v>2028240</v>
          </cell>
        </row>
        <row r="2468">
          <cell r="C2468">
            <v>0</v>
          </cell>
          <cell r="D2468">
            <v>0</v>
          </cell>
          <cell r="AL2468">
            <v>0</v>
          </cell>
        </row>
        <row r="2469">
          <cell r="C2469">
            <v>0</v>
          </cell>
          <cell r="D2469">
            <v>0</v>
          </cell>
          <cell r="AL2469">
            <v>0</v>
          </cell>
        </row>
        <row r="2470">
          <cell r="C2470">
            <v>0</v>
          </cell>
          <cell r="D2470">
            <v>0</v>
          </cell>
          <cell r="AL2470">
            <v>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553">
          <cell r="C2553">
            <v>0</v>
          </cell>
        </row>
        <row r="2557">
          <cell r="C2557">
            <v>0</v>
          </cell>
        </row>
        <row r="2559">
          <cell r="C2559">
            <v>52</v>
          </cell>
          <cell r="H2559">
            <v>47</v>
          </cell>
          <cell r="I2559">
            <v>27</v>
          </cell>
          <cell r="J2559">
            <v>20</v>
          </cell>
          <cell r="K2559">
            <v>0</v>
          </cell>
          <cell r="L2559">
            <v>4</v>
          </cell>
          <cell r="M2559">
            <v>1</v>
          </cell>
          <cell r="N2559">
            <v>0</v>
          </cell>
          <cell r="P2559">
            <v>3</v>
          </cell>
          <cell r="Q2559">
            <v>15</v>
          </cell>
          <cell r="S2559">
            <v>26</v>
          </cell>
          <cell r="T2559">
            <v>4</v>
          </cell>
          <cell r="V2559">
            <v>0</v>
          </cell>
          <cell r="W2559">
            <v>0</v>
          </cell>
          <cell r="Y2559">
            <v>0</v>
          </cell>
          <cell r="Z2559">
            <v>4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6678970</v>
          </cell>
        </row>
        <row r="2591">
          <cell r="C2591">
            <v>1306</v>
          </cell>
          <cell r="D2591">
            <v>1304</v>
          </cell>
          <cell r="E2591">
            <v>980</v>
          </cell>
          <cell r="F2591">
            <v>324</v>
          </cell>
          <cell r="G2591">
            <v>2</v>
          </cell>
          <cell r="AA2591">
            <v>1163</v>
          </cell>
          <cell r="AB2591">
            <v>74</v>
          </cell>
          <cell r="AC2591">
            <v>69</v>
          </cell>
          <cell r="AD2591">
            <v>0</v>
          </cell>
          <cell r="AE2591">
            <v>5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3">
          <cell r="C2593">
            <v>2</v>
          </cell>
        </row>
        <row r="2598">
          <cell r="C2598">
            <v>14</v>
          </cell>
          <cell r="H2598">
            <v>11</v>
          </cell>
          <cell r="I2598">
            <v>11</v>
          </cell>
          <cell r="J2598">
            <v>0</v>
          </cell>
          <cell r="K2598">
            <v>0</v>
          </cell>
          <cell r="L2598">
            <v>3</v>
          </cell>
          <cell r="M2598">
            <v>0</v>
          </cell>
          <cell r="N2598">
            <v>0</v>
          </cell>
          <cell r="P2598">
            <v>0</v>
          </cell>
          <cell r="Q2598">
            <v>5</v>
          </cell>
          <cell r="S2598">
            <v>0</v>
          </cell>
          <cell r="T2598">
            <v>7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2199995</v>
          </cell>
        </row>
        <row r="2625">
          <cell r="C2625">
            <v>0</v>
          </cell>
        </row>
        <row r="2634">
          <cell r="C2634">
            <v>1</v>
          </cell>
        </row>
        <row r="2639">
          <cell r="C2639">
            <v>46</v>
          </cell>
          <cell r="H2639">
            <v>42</v>
          </cell>
          <cell r="I2639">
            <v>26</v>
          </cell>
          <cell r="J2639">
            <v>16</v>
          </cell>
          <cell r="K2639">
            <v>0</v>
          </cell>
          <cell r="L2639">
            <v>4</v>
          </cell>
          <cell r="M2639">
            <v>0</v>
          </cell>
          <cell r="N2639">
            <v>0</v>
          </cell>
          <cell r="P2639">
            <v>0</v>
          </cell>
          <cell r="Q2639">
            <v>28</v>
          </cell>
          <cell r="S2639">
            <v>0</v>
          </cell>
          <cell r="T2639">
            <v>8</v>
          </cell>
          <cell r="V2639">
            <v>0</v>
          </cell>
          <cell r="W2639">
            <v>0</v>
          </cell>
          <cell r="Y2639">
            <v>1</v>
          </cell>
          <cell r="Z2639">
            <v>8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6506790</v>
          </cell>
        </row>
        <row r="2641">
          <cell r="C2641">
            <v>15</v>
          </cell>
          <cell r="D2641">
            <v>15</v>
          </cell>
          <cell r="E2641">
            <v>14</v>
          </cell>
          <cell r="F2641">
            <v>1</v>
          </cell>
          <cell r="G2641">
            <v>0</v>
          </cell>
          <cell r="AA2641">
            <v>15</v>
          </cell>
          <cell r="AB2641">
            <v>0</v>
          </cell>
          <cell r="AC2641">
            <v>0</v>
          </cell>
        </row>
        <row r="2642">
          <cell r="C2642">
            <v>12</v>
          </cell>
          <cell r="D2642">
            <v>11</v>
          </cell>
          <cell r="E2642">
            <v>10</v>
          </cell>
          <cell r="F2642">
            <v>1</v>
          </cell>
          <cell r="G2642">
            <v>1</v>
          </cell>
          <cell r="AA2642">
            <v>12</v>
          </cell>
        </row>
        <row r="2643">
          <cell r="C2643">
            <v>5</v>
          </cell>
          <cell r="D2643">
            <v>5</v>
          </cell>
          <cell r="E2643">
            <v>5</v>
          </cell>
          <cell r="F2643">
            <v>0</v>
          </cell>
          <cell r="G2643">
            <v>0</v>
          </cell>
          <cell r="AA2643">
            <v>5</v>
          </cell>
          <cell r="AB2643">
            <v>0</v>
          </cell>
          <cell r="AC2643">
            <v>0</v>
          </cell>
        </row>
        <row r="2645">
          <cell r="C2645">
            <v>77</v>
          </cell>
          <cell r="H2645">
            <v>75</v>
          </cell>
          <cell r="I2645">
            <v>32</v>
          </cell>
          <cell r="J2645">
            <v>43</v>
          </cell>
          <cell r="K2645">
            <v>2</v>
          </cell>
          <cell r="AL2645">
            <v>5590720</v>
          </cell>
        </row>
        <row r="2646">
          <cell r="C2646">
            <v>0</v>
          </cell>
          <cell r="H2646">
            <v>0</v>
          </cell>
          <cell r="AL2646">
            <v>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35</v>
          </cell>
          <cell r="E2652">
            <v>31</v>
          </cell>
          <cell r="AL2652">
            <v>5415700</v>
          </cell>
        </row>
        <row r="2653">
          <cell r="C2653">
            <v>0</v>
          </cell>
          <cell r="AL2653">
            <v>0</v>
          </cell>
        </row>
        <row r="2654">
          <cell r="P2654">
            <v>0</v>
          </cell>
          <cell r="Q2654">
            <v>45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32</v>
          </cell>
        </row>
        <row r="2673">
          <cell r="C2673">
            <v>261</v>
          </cell>
          <cell r="D2673">
            <v>258</v>
          </cell>
          <cell r="E2673">
            <v>258</v>
          </cell>
          <cell r="F2673">
            <v>0</v>
          </cell>
          <cell r="G2673">
            <v>3</v>
          </cell>
          <cell r="AA2673">
            <v>0</v>
          </cell>
          <cell r="AB2673">
            <v>231</v>
          </cell>
          <cell r="AC2673">
            <v>30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675">
          <cell r="C2675">
            <v>1</v>
          </cell>
        </row>
        <row r="2676">
          <cell r="C2676">
            <v>0</v>
          </cell>
        </row>
        <row r="2677">
          <cell r="C2677">
            <v>0</v>
          </cell>
        </row>
        <row r="2678">
          <cell r="C2678">
            <v>0</v>
          </cell>
        </row>
        <row r="2679">
          <cell r="C2679">
            <v>0</v>
          </cell>
        </row>
        <row r="2680">
          <cell r="C2680">
            <v>0</v>
          </cell>
        </row>
        <row r="2681">
          <cell r="C2681">
            <v>0</v>
          </cell>
        </row>
        <row r="2683">
          <cell r="C2683">
            <v>0</v>
          </cell>
        </row>
        <row r="2693">
          <cell r="C2693">
            <v>0</v>
          </cell>
        </row>
        <row r="2694">
          <cell r="C2694">
            <v>0</v>
          </cell>
        </row>
        <row r="2706">
          <cell r="C2706">
            <v>0</v>
          </cell>
        </row>
        <row r="2708">
          <cell r="C2708">
            <v>0</v>
          </cell>
        </row>
        <row r="2709">
          <cell r="C2709">
            <v>1</v>
          </cell>
        </row>
        <row r="2710">
          <cell r="C2710">
            <v>0</v>
          </cell>
        </row>
        <row r="2713">
          <cell r="C2713">
            <v>3</v>
          </cell>
        </row>
        <row r="2761">
          <cell r="C2761">
            <v>0</v>
          </cell>
        </row>
        <row r="2763">
          <cell r="C2763">
            <v>0</v>
          </cell>
        </row>
        <row r="2766">
          <cell r="C2766">
            <v>7</v>
          </cell>
        </row>
        <row r="2767">
          <cell r="C2767">
            <v>0</v>
          </cell>
        </row>
        <row r="2768">
          <cell r="C2768">
            <v>0</v>
          </cell>
        </row>
        <row r="2772">
          <cell r="C2772">
            <v>3</v>
          </cell>
        </row>
        <row r="2773">
          <cell r="C2773">
            <v>0</v>
          </cell>
        </row>
        <row r="2782">
          <cell r="C2782">
            <v>1</v>
          </cell>
        </row>
        <row r="2785">
          <cell r="C2785">
            <v>0</v>
          </cell>
        </row>
        <row r="2839">
          <cell r="C2839">
            <v>0</v>
          </cell>
        </row>
        <row r="2882">
          <cell r="P2882">
            <v>8</v>
          </cell>
          <cell r="Q2882">
            <v>52</v>
          </cell>
          <cell r="S2882">
            <v>1</v>
          </cell>
          <cell r="T2882">
            <v>17</v>
          </cell>
          <cell r="V2882">
            <v>0</v>
          </cell>
          <cell r="W2882">
            <v>0</v>
          </cell>
          <cell r="Y2882">
            <v>0</v>
          </cell>
          <cell r="Z2882">
            <v>8</v>
          </cell>
        </row>
        <row r="2885">
          <cell r="C2885">
            <v>4</v>
          </cell>
          <cell r="I2885">
            <v>4</v>
          </cell>
        </row>
        <row r="2886">
          <cell r="C2886">
            <v>7</v>
          </cell>
          <cell r="I2886">
            <v>7</v>
          </cell>
        </row>
        <row r="2887">
          <cell r="C2887">
            <v>2</v>
          </cell>
          <cell r="I2887">
            <v>2</v>
          </cell>
        </row>
        <row r="2889">
          <cell r="C2889">
            <v>102</v>
          </cell>
          <cell r="H2889">
            <v>85</v>
          </cell>
          <cell r="I2889">
            <v>78</v>
          </cell>
          <cell r="J2889">
            <v>7</v>
          </cell>
          <cell r="K2889">
            <v>2</v>
          </cell>
          <cell r="L2889">
            <v>14</v>
          </cell>
          <cell r="M2889">
            <v>1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29621740</v>
          </cell>
        </row>
        <row r="2894">
          <cell r="C2894">
            <v>14</v>
          </cell>
          <cell r="H2894">
            <v>11</v>
          </cell>
          <cell r="I2894">
            <v>10</v>
          </cell>
          <cell r="J2894">
            <v>1</v>
          </cell>
          <cell r="K2894">
            <v>0</v>
          </cell>
          <cell r="L2894">
            <v>3</v>
          </cell>
          <cell r="M2894">
            <v>0</v>
          </cell>
          <cell r="N2894">
            <v>0</v>
          </cell>
          <cell r="P2894">
            <v>4</v>
          </cell>
          <cell r="Q2894">
            <v>5</v>
          </cell>
          <cell r="S2894">
            <v>3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730700</v>
          </cell>
        </row>
        <row r="2960">
          <cell r="C2960">
            <v>25</v>
          </cell>
          <cell r="E2960">
            <v>25</v>
          </cell>
        </row>
        <row r="2964">
          <cell r="C2964">
            <v>25</v>
          </cell>
          <cell r="E2964">
            <v>20</v>
          </cell>
          <cell r="AL2964">
            <v>758000</v>
          </cell>
        </row>
        <row r="2970">
          <cell r="C2970">
            <v>809</v>
          </cell>
          <cell r="E2970">
            <v>576</v>
          </cell>
        </row>
        <row r="2972">
          <cell r="C2972">
            <v>129</v>
          </cell>
          <cell r="E2972">
            <v>129</v>
          </cell>
          <cell r="AL2972">
            <v>3221130</v>
          </cell>
        </row>
        <row r="2973">
          <cell r="C2973">
            <v>265</v>
          </cell>
          <cell r="E2973">
            <v>265</v>
          </cell>
          <cell r="AL2973">
            <v>20815750</v>
          </cell>
        </row>
        <row r="2974">
          <cell r="C2974">
            <v>0</v>
          </cell>
          <cell r="AL2974">
            <v>0</v>
          </cell>
        </row>
        <row r="2975">
          <cell r="C2975">
            <v>299</v>
          </cell>
          <cell r="E2975">
            <v>293</v>
          </cell>
          <cell r="AL2975">
            <v>1004990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941</v>
          </cell>
          <cell r="E2997">
            <v>941</v>
          </cell>
          <cell r="AL2997">
            <v>4272510</v>
          </cell>
        </row>
        <row r="3016">
          <cell r="C3016">
            <v>549</v>
          </cell>
          <cell r="E3016">
            <v>549</v>
          </cell>
          <cell r="AL3016">
            <v>4837440</v>
          </cell>
        </row>
        <row r="3034">
          <cell r="C3034">
            <v>258</v>
          </cell>
          <cell r="E3034">
            <v>258</v>
          </cell>
          <cell r="AL3034">
            <v>2511070</v>
          </cell>
        </row>
        <row r="3066">
          <cell r="C3066">
            <v>91</v>
          </cell>
          <cell r="E3066">
            <v>91</v>
          </cell>
          <cell r="AL3066">
            <v>8662480</v>
          </cell>
        </row>
        <row r="3068">
          <cell r="C3068">
            <v>2</v>
          </cell>
        </row>
        <row r="3069">
          <cell r="C3069">
            <v>37</v>
          </cell>
        </row>
        <row r="3074">
          <cell r="C3074">
            <v>0</v>
          </cell>
        </row>
        <row r="3076">
          <cell r="C3076">
            <v>53</v>
          </cell>
        </row>
        <row r="3077">
          <cell r="C3077">
            <v>34</v>
          </cell>
        </row>
        <row r="3080">
          <cell r="C3080">
            <v>0</v>
          </cell>
        </row>
        <row r="3081">
          <cell r="C3081">
            <v>0</v>
          </cell>
        </row>
        <row r="3083">
          <cell r="C3083">
            <v>0</v>
          </cell>
        </row>
        <row r="3084">
          <cell r="C3084">
            <v>0</v>
          </cell>
        </row>
        <row r="3085">
          <cell r="C3085">
            <v>0</v>
          </cell>
        </row>
        <row r="3086">
          <cell r="C3086">
            <v>0</v>
          </cell>
        </row>
        <row r="3087">
          <cell r="C3087">
            <v>0</v>
          </cell>
        </row>
        <row r="3094">
          <cell r="C3094">
            <v>130</v>
          </cell>
          <cell r="I3094">
            <v>68</v>
          </cell>
          <cell r="L3094">
            <v>56</v>
          </cell>
          <cell r="P3094">
            <v>0</v>
          </cell>
          <cell r="Q3094">
            <v>2</v>
          </cell>
          <cell r="S3094">
            <v>1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2007870</v>
          </cell>
        </row>
        <row r="3104">
          <cell r="C3104">
            <v>0</v>
          </cell>
        </row>
        <row r="3105">
          <cell r="C3105">
            <v>130</v>
          </cell>
          <cell r="H3105">
            <v>68</v>
          </cell>
          <cell r="I3105">
            <v>68</v>
          </cell>
          <cell r="J3105">
            <v>0</v>
          </cell>
          <cell r="K3105">
            <v>0</v>
          </cell>
          <cell r="L3105">
            <v>56</v>
          </cell>
          <cell r="M3105">
            <v>1</v>
          </cell>
          <cell r="N3105">
            <v>5</v>
          </cell>
        </row>
        <row r="3155">
          <cell r="C3155">
            <v>0</v>
          </cell>
        </row>
        <row r="3158">
          <cell r="C3158">
            <v>362</v>
          </cell>
          <cell r="E3158">
            <v>362</v>
          </cell>
          <cell r="AL3158">
            <v>9469920</v>
          </cell>
        </row>
        <row r="3159">
          <cell r="C3159">
            <v>30</v>
          </cell>
          <cell r="E3159">
            <v>30</v>
          </cell>
          <cell r="AL3159">
            <v>9838200</v>
          </cell>
        </row>
        <row r="3170">
          <cell r="C3170">
            <v>6</v>
          </cell>
          <cell r="E3170">
            <v>6</v>
          </cell>
          <cell r="AL3170">
            <v>56040</v>
          </cell>
        </row>
        <row r="3171">
          <cell r="C3171">
            <v>0</v>
          </cell>
          <cell r="AL3171">
            <v>0</v>
          </cell>
        </row>
        <row r="3172">
          <cell r="C3172">
            <v>0</v>
          </cell>
          <cell r="AL3172">
            <v>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"/>
      <sheetName val="B1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>
        <row r="6">
          <cell r="C6">
            <v>161</v>
          </cell>
          <cell r="E6">
            <v>161</v>
          </cell>
          <cell r="AL6">
            <v>1548820</v>
          </cell>
        </row>
        <row r="7">
          <cell r="C7">
            <v>0</v>
          </cell>
          <cell r="AL7">
            <v>0</v>
          </cell>
        </row>
        <row r="8">
          <cell r="C8">
            <v>0</v>
          </cell>
          <cell r="AL8">
            <v>0</v>
          </cell>
        </row>
        <row r="9">
          <cell r="C9">
            <v>381</v>
          </cell>
          <cell r="E9">
            <v>381</v>
          </cell>
          <cell r="AL9">
            <v>3665220</v>
          </cell>
        </row>
        <row r="10">
          <cell r="C10">
            <v>324</v>
          </cell>
          <cell r="E10">
            <v>324</v>
          </cell>
          <cell r="AL10">
            <v>3116880</v>
          </cell>
        </row>
        <row r="11">
          <cell r="C11">
            <v>0</v>
          </cell>
          <cell r="AL11">
            <v>0</v>
          </cell>
        </row>
        <row r="12">
          <cell r="C12">
            <v>1</v>
          </cell>
          <cell r="E12">
            <v>1</v>
          </cell>
          <cell r="AL12">
            <v>9620</v>
          </cell>
        </row>
        <row r="13">
          <cell r="C13">
            <v>0</v>
          </cell>
          <cell r="AL13">
            <v>0</v>
          </cell>
        </row>
        <row r="14">
          <cell r="C14">
            <v>254</v>
          </cell>
          <cell r="E14">
            <v>254</v>
          </cell>
          <cell r="AL14">
            <v>2443480</v>
          </cell>
        </row>
        <row r="15">
          <cell r="C15">
            <v>126</v>
          </cell>
          <cell r="E15">
            <v>126</v>
          </cell>
          <cell r="AL15">
            <v>1212120</v>
          </cell>
        </row>
        <row r="16">
          <cell r="C16">
            <v>0</v>
          </cell>
          <cell r="AL16">
            <v>0</v>
          </cell>
        </row>
        <row r="17">
          <cell r="C17">
            <v>367</v>
          </cell>
          <cell r="E17">
            <v>367</v>
          </cell>
          <cell r="AL17">
            <v>3530540</v>
          </cell>
        </row>
        <row r="18">
          <cell r="C18">
            <v>29</v>
          </cell>
          <cell r="E18">
            <v>29</v>
          </cell>
          <cell r="AL18">
            <v>278980</v>
          </cell>
        </row>
        <row r="19">
          <cell r="C19">
            <v>0</v>
          </cell>
          <cell r="AL19">
            <v>0</v>
          </cell>
        </row>
        <row r="20">
          <cell r="C20">
            <v>430</v>
          </cell>
          <cell r="E20">
            <v>430</v>
          </cell>
          <cell r="AL20">
            <v>4136600</v>
          </cell>
        </row>
        <row r="21">
          <cell r="C21">
            <v>0</v>
          </cell>
          <cell r="AL21">
            <v>0</v>
          </cell>
        </row>
        <row r="22">
          <cell r="C22">
            <v>0</v>
          </cell>
          <cell r="AL22">
            <v>0</v>
          </cell>
        </row>
        <row r="23">
          <cell r="C23">
            <v>0</v>
          </cell>
          <cell r="AL23">
            <v>0</v>
          </cell>
        </row>
        <row r="24">
          <cell r="C24">
            <v>20</v>
          </cell>
          <cell r="E24">
            <v>20</v>
          </cell>
          <cell r="AL24">
            <v>192400</v>
          </cell>
        </row>
        <row r="25">
          <cell r="C25">
            <v>0</v>
          </cell>
          <cell r="AL25">
            <v>0</v>
          </cell>
        </row>
        <row r="26">
          <cell r="C26">
            <v>1491</v>
          </cell>
          <cell r="E26">
            <v>1491</v>
          </cell>
          <cell r="AL26">
            <v>14343420</v>
          </cell>
        </row>
        <row r="27">
          <cell r="C27">
            <v>757</v>
          </cell>
          <cell r="E27">
            <v>757</v>
          </cell>
          <cell r="AL27">
            <v>7282340</v>
          </cell>
        </row>
        <row r="28">
          <cell r="C28">
            <v>263</v>
          </cell>
          <cell r="E28">
            <v>263</v>
          </cell>
          <cell r="AL28">
            <v>2530060</v>
          </cell>
        </row>
        <row r="29">
          <cell r="C29">
            <v>1278</v>
          </cell>
          <cell r="E29">
            <v>1278</v>
          </cell>
          <cell r="AL29">
            <v>12294360</v>
          </cell>
        </row>
        <row r="30">
          <cell r="C30">
            <v>297</v>
          </cell>
          <cell r="E30">
            <v>297</v>
          </cell>
          <cell r="AL30">
            <v>2857140</v>
          </cell>
        </row>
        <row r="31">
          <cell r="C31">
            <v>885</v>
          </cell>
          <cell r="E31">
            <v>885</v>
          </cell>
          <cell r="AL31">
            <v>8513700</v>
          </cell>
        </row>
        <row r="32">
          <cell r="C32">
            <v>0</v>
          </cell>
          <cell r="AL32">
            <v>0</v>
          </cell>
        </row>
        <row r="33">
          <cell r="C33">
            <v>0</v>
          </cell>
          <cell r="AL33">
            <v>0</v>
          </cell>
        </row>
        <row r="34">
          <cell r="C34">
            <v>0</v>
          </cell>
          <cell r="AL34">
            <v>0</v>
          </cell>
        </row>
        <row r="35">
          <cell r="C35">
            <v>0</v>
          </cell>
          <cell r="AL35">
            <v>0</v>
          </cell>
        </row>
        <row r="36">
          <cell r="C36">
            <v>161</v>
          </cell>
          <cell r="E36">
            <v>161</v>
          </cell>
          <cell r="AL36">
            <v>1548820</v>
          </cell>
        </row>
        <row r="37">
          <cell r="C37">
            <v>14</v>
          </cell>
          <cell r="E37">
            <v>14</v>
          </cell>
          <cell r="AL37">
            <v>134680</v>
          </cell>
        </row>
        <row r="38">
          <cell r="C38">
            <v>0</v>
          </cell>
          <cell r="AL38">
            <v>0</v>
          </cell>
        </row>
        <row r="39">
          <cell r="C39">
            <v>0</v>
          </cell>
          <cell r="AL39">
            <v>0</v>
          </cell>
        </row>
        <row r="40">
          <cell r="C40">
            <v>123</v>
          </cell>
          <cell r="E40">
            <v>123</v>
          </cell>
          <cell r="AL40">
            <v>1183260</v>
          </cell>
        </row>
        <row r="41">
          <cell r="C41">
            <v>46</v>
          </cell>
          <cell r="E41">
            <v>46</v>
          </cell>
          <cell r="AL41">
            <v>442520</v>
          </cell>
        </row>
        <row r="42">
          <cell r="C42">
            <v>27</v>
          </cell>
          <cell r="E42">
            <v>27</v>
          </cell>
          <cell r="AL42">
            <v>259740</v>
          </cell>
        </row>
        <row r="43">
          <cell r="C43">
            <v>0</v>
          </cell>
          <cell r="AL43">
            <v>0</v>
          </cell>
        </row>
        <row r="44">
          <cell r="C44">
            <v>0</v>
          </cell>
          <cell r="AL44">
            <v>0</v>
          </cell>
        </row>
        <row r="45">
          <cell r="C45">
            <v>0</v>
          </cell>
          <cell r="AL45">
            <v>0</v>
          </cell>
        </row>
        <row r="46">
          <cell r="C46">
            <v>0</v>
          </cell>
          <cell r="AL46">
            <v>0</v>
          </cell>
        </row>
        <row r="47">
          <cell r="C47">
            <v>0</v>
          </cell>
          <cell r="AL47">
            <v>0</v>
          </cell>
        </row>
        <row r="48">
          <cell r="C48">
            <v>272</v>
          </cell>
          <cell r="E48">
            <v>272</v>
          </cell>
          <cell r="AL48">
            <v>2616640</v>
          </cell>
        </row>
        <row r="49">
          <cell r="C49">
            <v>0</v>
          </cell>
          <cell r="AL49">
            <v>0</v>
          </cell>
        </row>
        <row r="50">
          <cell r="C50">
            <v>60</v>
          </cell>
          <cell r="E50">
            <v>60</v>
          </cell>
          <cell r="AL50">
            <v>577200</v>
          </cell>
        </row>
        <row r="51">
          <cell r="C51">
            <v>0</v>
          </cell>
          <cell r="AL51">
            <v>0</v>
          </cell>
        </row>
        <row r="54">
          <cell r="C54">
            <v>0</v>
          </cell>
          <cell r="AL54">
            <v>0</v>
          </cell>
        </row>
        <row r="55">
          <cell r="C55">
            <v>106</v>
          </cell>
          <cell r="E55">
            <v>42</v>
          </cell>
          <cell r="AL55">
            <v>749700</v>
          </cell>
        </row>
        <row r="56">
          <cell r="C56">
            <v>3835</v>
          </cell>
          <cell r="E56">
            <v>3728</v>
          </cell>
          <cell r="AL56">
            <v>35863360</v>
          </cell>
        </row>
        <row r="60">
          <cell r="C60">
            <v>0</v>
          </cell>
          <cell r="AL60">
            <v>0</v>
          </cell>
        </row>
        <row r="61">
          <cell r="C61">
            <v>0</v>
          </cell>
          <cell r="AL61">
            <v>0</v>
          </cell>
        </row>
        <row r="62">
          <cell r="C62">
            <v>563</v>
          </cell>
          <cell r="E62">
            <v>563</v>
          </cell>
          <cell r="AL62">
            <v>1148520</v>
          </cell>
        </row>
        <row r="63">
          <cell r="C63">
            <v>1044</v>
          </cell>
          <cell r="E63">
            <v>1044</v>
          </cell>
          <cell r="AL63">
            <v>1566000</v>
          </cell>
        </row>
        <row r="64">
          <cell r="C64">
            <v>727</v>
          </cell>
          <cell r="E64">
            <v>725</v>
          </cell>
          <cell r="AL64">
            <v>1087500</v>
          </cell>
        </row>
        <row r="65">
          <cell r="C65">
            <v>612</v>
          </cell>
          <cell r="E65">
            <v>612</v>
          </cell>
          <cell r="AL65">
            <v>918000</v>
          </cell>
        </row>
        <row r="67">
          <cell r="C67">
            <v>576</v>
          </cell>
        </row>
        <row r="68">
          <cell r="C68">
            <v>380</v>
          </cell>
        </row>
        <row r="119">
          <cell r="C119">
            <v>70</v>
          </cell>
          <cell r="E119">
            <v>70</v>
          </cell>
          <cell r="AL119">
            <v>560000</v>
          </cell>
        </row>
        <row r="121">
          <cell r="C121">
            <v>0</v>
          </cell>
          <cell r="AL121">
            <v>0</v>
          </cell>
        </row>
        <row r="126">
          <cell r="C126">
            <v>5</v>
          </cell>
          <cell r="E126">
            <v>5</v>
          </cell>
          <cell r="AL126">
            <v>40000</v>
          </cell>
        </row>
        <row r="128">
          <cell r="C128">
            <v>35</v>
          </cell>
          <cell r="E128">
            <v>35</v>
          </cell>
          <cell r="AL128">
            <v>172550</v>
          </cell>
        </row>
        <row r="129">
          <cell r="C129">
            <v>0</v>
          </cell>
          <cell r="AL129">
            <v>0</v>
          </cell>
        </row>
        <row r="130">
          <cell r="C130">
            <v>40</v>
          </cell>
          <cell r="E130">
            <v>40</v>
          </cell>
          <cell r="AL130">
            <v>33200</v>
          </cell>
        </row>
        <row r="131">
          <cell r="C131">
            <v>193</v>
          </cell>
          <cell r="E131">
            <v>193</v>
          </cell>
          <cell r="AL131">
            <v>523030</v>
          </cell>
        </row>
        <row r="132">
          <cell r="C132">
            <v>304</v>
          </cell>
          <cell r="E132">
            <v>304</v>
          </cell>
          <cell r="AL132">
            <v>823840</v>
          </cell>
        </row>
        <row r="133">
          <cell r="C133">
            <v>70</v>
          </cell>
          <cell r="E133">
            <v>70</v>
          </cell>
          <cell r="AL133">
            <v>189700</v>
          </cell>
        </row>
        <row r="135">
          <cell r="C135">
            <v>411</v>
          </cell>
        </row>
        <row r="139">
          <cell r="C139">
            <v>23</v>
          </cell>
          <cell r="E139">
            <v>23</v>
          </cell>
          <cell r="AL139">
            <v>54050</v>
          </cell>
        </row>
        <row r="140">
          <cell r="C140">
            <v>277</v>
          </cell>
          <cell r="E140">
            <v>277</v>
          </cell>
          <cell r="AL140">
            <v>373950</v>
          </cell>
        </row>
        <row r="141">
          <cell r="C141">
            <v>45</v>
          </cell>
          <cell r="E141">
            <v>45</v>
          </cell>
          <cell r="AL141">
            <v>105750</v>
          </cell>
        </row>
        <row r="142">
          <cell r="C142">
            <v>0</v>
          </cell>
          <cell r="AL142">
            <v>0</v>
          </cell>
        </row>
        <row r="143">
          <cell r="C143">
            <v>4</v>
          </cell>
          <cell r="E143">
            <v>4</v>
          </cell>
          <cell r="AL143">
            <v>9400</v>
          </cell>
        </row>
        <row r="145">
          <cell r="C145">
            <v>1153</v>
          </cell>
        </row>
        <row r="146">
          <cell r="C146">
            <v>0</v>
          </cell>
        </row>
        <row r="150">
          <cell r="C150">
            <v>2153</v>
          </cell>
          <cell r="E150">
            <v>2102</v>
          </cell>
          <cell r="AL150">
            <v>1891800</v>
          </cell>
        </row>
        <row r="154">
          <cell r="C154">
            <v>739</v>
          </cell>
          <cell r="E154">
            <v>739</v>
          </cell>
        </row>
        <row r="155">
          <cell r="C155">
            <v>38</v>
          </cell>
          <cell r="E155">
            <v>35</v>
          </cell>
        </row>
        <row r="156">
          <cell r="C156">
            <v>0</v>
          </cell>
        </row>
        <row r="199">
          <cell r="C199">
            <v>1191</v>
          </cell>
          <cell r="E199">
            <v>1188</v>
          </cell>
          <cell r="AL199">
            <v>50977080</v>
          </cell>
        </row>
        <row r="200">
          <cell r="C200">
            <v>2406</v>
          </cell>
          <cell r="E200">
            <v>2402</v>
          </cell>
          <cell r="AL200">
            <v>116040620</v>
          </cell>
        </row>
        <row r="201">
          <cell r="C201">
            <v>573</v>
          </cell>
          <cell r="E201">
            <v>572</v>
          </cell>
          <cell r="AL201">
            <v>51388480</v>
          </cell>
        </row>
        <row r="202">
          <cell r="C202">
            <v>179</v>
          </cell>
          <cell r="E202">
            <v>179</v>
          </cell>
          <cell r="AL202">
            <v>16081360</v>
          </cell>
        </row>
        <row r="203">
          <cell r="C203">
            <v>0</v>
          </cell>
          <cell r="AL203">
            <v>0</v>
          </cell>
        </row>
        <row r="204">
          <cell r="C204">
            <v>539</v>
          </cell>
          <cell r="E204">
            <v>539</v>
          </cell>
          <cell r="AL204">
            <v>100248610</v>
          </cell>
        </row>
        <row r="205">
          <cell r="C205">
            <v>0</v>
          </cell>
          <cell r="AL205">
            <v>0</v>
          </cell>
        </row>
        <row r="206">
          <cell r="C206">
            <v>0</v>
          </cell>
          <cell r="AL206">
            <v>0</v>
          </cell>
        </row>
        <row r="207">
          <cell r="C207">
            <v>387</v>
          </cell>
          <cell r="E207">
            <v>386</v>
          </cell>
          <cell r="AL207">
            <v>16586420</v>
          </cell>
        </row>
        <row r="208">
          <cell r="C208">
            <v>143</v>
          </cell>
          <cell r="E208">
            <v>143</v>
          </cell>
          <cell r="AL208">
            <v>1239810</v>
          </cell>
        </row>
        <row r="209">
          <cell r="C209">
            <v>111</v>
          </cell>
          <cell r="E209">
            <v>111</v>
          </cell>
          <cell r="AL209">
            <v>8947710</v>
          </cell>
        </row>
        <row r="210">
          <cell r="C210">
            <v>0</v>
          </cell>
          <cell r="AL210">
            <v>0</v>
          </cell>
        </row>
        <row r="211">
          <cell r="C211">
            <v>0</v>
          </cell>
          <cell r="AL211">
            <v>0</v>
          </cell>
        </row>
        <row r="212">
          <cell r="C212">
            <v>0</v>
          </cell>
          <cell r="AL212">
            <v>0</v>
          </cell>
        </row>
        <row r="213">
          <cell r="C213">
            <v>268</v>
          </cell>
          <cell r="E213">
            <v>268</v>
          </cell>
          <cell r="AL213">
            <v>17176120</v>
          </cell>
        </row>
        <row r="214">
          <cell r="C214">
            <v>541</v>
          </cell>
          <cell r="E214">
            <v>541</v>
          </cell>
          <cell r="AL214">
            <v>57751750</v>
          </cell>
        </row>
        <row r="298">
          <cell r="C298">
            <v>59915</v>
          </cell>
          <cell r="D298">
            <v>58937</v>
          </cell>
          <cell r="E298">
            <v>58937</v>
          </cell>
          <cell r="F298">
            <v>0</v>
          </cell>
          <cell r="G298">
            <v>978</v>
          </cell>
          <cell r="AA298">
            <v>23881</v>
          </cell>
          <cell r="AB298">
            <v>15779</v>
          </cell>
          <cell r="AC298">
            <v>20255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</v>
          </cell>
          <cell r="AJ298">
            <v>0</v>
          </cell>
          <cell r="AL298">
            <v>117712310</v>
          </cell>
        </row>
        <row r="379">
          <cell r="C379">
            <v>73388</v>
          </cell>
          <cell r="D379">
            <v>72737</v>
          </cell>
          <cell r="E379">
            <v>72737</v>
          </cell>
          <cell r="F379">
            <v>0</v>
          </cell>
          <cell r="G379">
            <v>651</v>
          </cell>
          <cell r="AA379">
            <v>24265</v>
          </cell>
          <cell r="AB379">
            <v>27193</v>
          </cell>
          <cell r="AC379">
            <v>21930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65</v>
          </cell>
          <cell r="AJ379">
            <v>0</v>
          </cell>
          <cell r="AL379">
            <v>184325560</v>
          </cell>
        </row>
        <row r="425">
          <cell r="C425">
            <v>4099</v>
          </cell>
          <cell r="D425">
            <v>4075</v>
          </cell>
          <cell r="E425">
            <v>4075</v>
          </cell>
          <cell r="F425">
            <v>0</v>
          </cell>
          <cell r="G425">
            <v>24</v>
          </cell>
          <cell r="AA425">
            <v>284</v>
          </cell>
          <cell r="AB425">
            <v>3725</v>
          </cell>
          <cell r="AC425">
            <v>90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34</v>
          </cell>
          <cell r="AJ425">
            <v>0</v>
          </cell>
          <cell r="AL425">
            <v>22641500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2</v>
          </cell>
          <cell r="AJ440">
            <v>0</v>
          </cell>
          <cell r="AL440">
            <v>0</v>
          </cell>
        </row>
        <row r="520">
          <cell r="C520">
            <v>4539</v>
          </cell>
          <cell r="D520">
            <v>4491</v>
          </cell>
          <cell r="E520">
            <v>4491</v>
          </cell>
          <cell r="F520">
            <v>0</v>
          </cell>
          <cell r="G520">
            <v>48</v>
          </cell>
          <cell r="AA520">
            <v>1616</v>
          </cell>
          <cell r="AB520">
            <v>1295</v>
          </cell>
          <cell r="AC520">
            <v>1628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317</v>
          </cell>
          <cell r="AJ520">
            <v>0</v>
          </cell>
          <cell r="AL520">
            <v>29370740</v>
          </cell>
        </row>
        <row r="580">
          <cell r="C580">
            <v>4132</v>
          </cell>
          <cell r="D580">
            <v>4115</v>
          </cell>
          <cell r="E580">
            <v>4115</v>
          </cell>
          <cell r="F580">
            <v>0</v>
          </cell>
          <cell r="G580">
            <v>17</v>
          </cell>
          <cell r="AA580">
            <v>874</v>
          </cell>
          <cell r="AB580">
            <v>2591</v>
          </cell>
          <cell r="AC580">
            <v>667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14</v>
          </cell>
          <cell r="AJ580">
            <v>0</v>
          </cell>
          <cell r="AL580">
            <v>18778060</v>
          </cell>
        </row>
        <row r="600">
          <cell r="C600">
            <v>36</v>
          </cell>
          <cell r="D600">
            <v>36</v>
          </cell>
          <cell r="E600">
            <v>36</v>
          </cell>
          <cell r="F600">
            <v>0</v>
          </cell>
          <cell r="G600">
            <v>0</v>
          </cell>
          <cell r="AA600">
            <v>1</v>
          </cell>
          <cell r="AB600">
            <v>35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139620</v>
          </cell>
        </row>
        <row r="649">
          <cell r="C649">
            <v>2755</v>
          </cell>
          <cell r="D649">
            <v>2744</v>
          </cell>
          <cell r="E649">
            <v>2744</v>
          </cell>
          <cell r="F649">
            <v>0</v>
          </cell>
          <cell r="G649">
            <v>11</v>
          </cell>
          <cell r="AA649">
            <v>176</v>
          </cell>
          <cell r="AB649">
            <v>1806</v>
          </cell>
          <cell r="AC649">
            <v>773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31</v>
          </cell>
          <cell r="AJ649">
            <v>0</v>
          </cell>
          <cell r="AL649">
            <v>109019510</v>
          </cell>
        </row>
        <row r="659">
          <cell r="C659">
            <v>278</v>
          </cell>
          <cell r="D659">
            <v>255</v>
          </cell>
          <cell r="E659">
            <v>255</v>
          </cell>
          <cell r="F659">
            <v>0</v>
          </cell>
          <cell r="G659">
            <v>23</v>
          </cell>
          <cell r="AA659">
            <v>0</v>
          </cell>
          <cell r="AB659">
            <v>2</v>
          </cell>
          <cell r="AC659">
            <v>276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614740</v>
          </cell>
        </row>
        <row r="670">
          <cell r="C670">
            <v>7461</v>
          </cell>
          <cell r="D670">
            <v>7376</v>
          </cell>
          <cell r="E670">
            <v>7307</v>
          </cell>
          <cell r="F670">
            <v>69</v>
          </cell>
          <cell r="G670">
            <v>85</v>
          </cell>
          <cell r="AA670">
            <v>4229</v>
          </cell>
          <cell r="AB670">
            <v>1505</v>
          </cell>
          <cell r="AC670">
            <v>1727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720">
          <cell r="C720">
            <v>121</v>
          </cell>
          <cell r="D720">
            <v>119</v>
          </cell>
          <cell r="E720">
            <v>119</v>
          </cell>
          <cell r="F720">
            <v>0</v>
          </cell>
          <cell r="G720">
            <v>2</v>
          </cell>
          <cell r="AA720">
            <v>35</v>
          </cell>
          <cell r="AB720">
            <v>52</v>
          </cell>
          <cell r="AC720">
            <v>34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32</v>
          </cell>
          <cell r="AJ720">
            <v>0</v>
          </cell>
          <cell r="AL720">
            <v>246150</v>
          </cell>
        </row>
        <row r="763">
          <cell r="C763">
            <v>2722</v>
          </cell>
          <cell r="D763">
            <v>2699</v>
          </cell>
          <cell r="E763">
            <v>2699</v>
          </cell>
          <cell r="F763">
            <v>0</v>
          </cell>
          <cell r="G763">
            <v>23</v>
          </cell>
          <cell r="AA763">
            <v>257</v>
          </cell>
          <cell r="AB763">
            <v>1780</v>
          </cell>
          <cell r="AC763">
            <v>685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3</v>
          </cell>
          <cell r="AJ763">
            <v>0</v>
          </cell>
          <cell r="AL763">
            <v>5319900</v>
          </cell>
        </row>
        <row r="823">
          <cell r="C823">
            <v>3441</v>
          </cell>
          <cell r="D823">
            <v>3328</v>
          </cell>
          <cell r="E823">
            <v>3328</v>
          </cell>
          <cell r="F823">
            <v>0</v>
          </cell>
          <cell r="G823">
            <v>113</v>
          </cell>
          <cell r="AA823">
            <v>839</v>
          </cell>
          <cell r="AB823">
            <v>643</v>
          </cell>
          <cell r="AC823">
            <v>1959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L823">
            <v>39376040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L846">
            <v>0</v>
          </cell>
        </row>
        <row r="876">
          <cell r="C876">
            <v>1695</v>
          </cell>
          <cell r="D876">
            <v>1631</v>
          </cell>
          <cell r="E876">
            <v>1631</v>
          </cell>
          <cell r="F876">
            <v>0</v>
          </cell>
          <cell r="G876">
            <v>64</v>
          </cell>
          <cell r="AA876">
            <v>278</v>
          </cell>
          <cell r="AB876">
            <v>275</v>
          </cell>
          <cell r="AC876">
            <v>1142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L876">
            <v>128991640</v>
          </cell>
        </row>
        <row r="878">
          <cell r="C878">
            <v>0</v>
          </cell>
          <cell r="D878">
            <v>0</v>
          </cell>
          <cell r="AL878">
            <v>0</v>
          </cell>
        </row>
        <row r="879">
          <cell r="C879">
            <v>94</v>
          </cell>
          <cell r="D879">
            <v>92</v>
          </cell>
          <cell r="E879">
            <v>92</v>
          </cell>
          <cell r="G879">
            <v>2</v>
          </cell>
          <cell r="AA879">
            <v>26</v>
          </cell>
          <cell r="AB879">
            <v>50</v>
          </cell>
          <cell r="AC879">
            <v>18</v>
          </cell>
          <cell r="AL879">
            <v>2322080</v>
          </cell>
        </row>
        <row r="901">
          <cell r="C901">
            <v>951</v>
          </cell>
          <cell r="D901">
            <v>943</v>
          </cell>
          <cell r="E901">
            <v>943</v>
          </cell>
          <cell r="F901">
            <v>0</v>
          </cell>
          <cell r="G901">
            <v>8</v>
          </cell>
          <cell r="AA901">
            <v>250</v>
          </cell>
          <cell r="AB901">
            <v>540</v>
          </cell>
          <cell r="AC901">
            <v>161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L901">
            <v>22338160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71</v>
          </cell>
          <cell r="AJ943">
            <v>0</v>
          </cell>
          <cell r="AL943">
            <v>0</v>
          </cell>
        </row>
        <row r="987">
          <cell r="C987">
            <v>1</v>
          </cell>
          <cell r="D987">
            <v>1</v>
          </cell>
          <cell r="E987">
            <v>1</v>
          </cell>
          <cell r="F987">
            <v>0</v>
          </cell>
          <cell r="G987">
            <v>0</v>
          </cell>
          <cell r="AA987">
            <v>0</v>
          </cell>
          <cell r="AB987">
            <v>1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27</v>
          </cell>
          <cell r="AJ987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L996">
            <v>0</v>
          </cell>
        </row>
        <row r="1004"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24</v>
          </cell>
          <cell r="AJ1004">
            <v>0</v>
          </cell>
          <cell r="AL1004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L1023">
            <v>0</v>
          </cell>
        </row>
        <row r="1030"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L1030">
            <v>0</v>
          </cell>
        </row>
        <row r="1034"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8"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</row>
        <row r="1042"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L1042">
            <v>0</v>
          </cell>
        </row>
        <row r="1050"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</row>
        <row r="1053"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</row>
        <row r="1056"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2</v>
          </cell>
          <cell r="AJ1056">
            <v>0</v>
          </cell>
          <cell r="AL1056">
            <v>0</v>
          </cell>
        </row>
        <row r="1064"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L1064">
            <v>0</v>
          </cell>
        </row>
        <row r="1070"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L1070">
            <v>0</v>
          </cell>
        </row>
        <row r="1080"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</row>
        <row r="1100"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3"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74">
          <cell r="C1174">
            <v>18033</v>
          </cell>
          <cell r="D1174">
            <v>18033</v>
          </cell>
          <cell r="E1174">
            <v>18033</v>
          </cell>
          <cell r="F1174">
            <v>0</v>
          </cell>
          <cell r="G1174">
            <v>0</v>
          </cell>
          <cell r="AA1174">
            <v>15070</v>
          </cell>
          <cell r="AB1174">
            <v>2963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</row>
        <row r="1219">
          <cell r="C1219">
            <v>1060</v>
          </cell>
          <cell r="E1219">
            <v>1036</v>
          </cell>
          <cell r="AL1219">
            <v>7135250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1190</v>
          </cell>
          <cell r="AJ1235">
            <v>0</v>
          </cell>
          <cell r="AL1235">
            <v>0</v>
          </cell>
        </row>
        <row r="1237">
          <cell r="C1237">
            <v>282</v>
          </cell>
          <cell r="E1237">
            <v>282</v>
          </cell>
          <cell r="AL1237">
            <v>1034940</v>
          </cell>
        </row>
        <row r="1238">
          <cell r="C1238">
            <v>348</v>
          </cell>
          <cell r="E1238">
            <v>348</v>
          </cell>
          <cell r="AL1238">
            <v>1277160</v>
          </cell>
        </row>
        <row r="1239">
          <cell r="C1239">
            <v>13</v>
          </cell>
          <cell r="E1239">
            <v>13</v>
          </cell>
          <cell r="AL1239">
            <v>189540</v>
          </cell>
        </row>
        <row r="1240">
          <cell r="C1240">
            <v>0</v>
          </cell>
          <cell r="AL1240">
            <v>0</v>
          </cell>
        </row>
        <row r="1241">
          <cell r="C1241">
            <v>6</v>
          </cell>
          <cell r="E1241">
            <v>6</v>
          </cell>
          <cell r="AL1241">
            <v>232500</v>
          </cell>
        </row>
        <row r="1242">
          <cell r="C1242">
            <v>0</v>
          </cell>
          <cell r="AL1242">
            <v>0</v>
          </cell>
        </row>
        <row r="1243">
          <cell r="C1243">
            <v>0</v>
          </cell>
          <cell r="AL1243">
            <v>0</v>
          </cell>
        </row>
        <row r="1251">
          <cell r="C1251">
            <v>0</v>
          </cell>
        </row>
        <row r="1268">
          <cell r="C1268">
            <v>165</v>
          </cell>
          <cell r="E1268">
            <v>165</v>
          </cell>
        </row>
        <row r="1325">
          <cell r="C1325">
            <v>64</v>
          </cell>
          <cell r="D1325">
            <v>64</v>
          </cell>
          <cell r="E1325">
            <v>64</v>
          </cell>
          <cell r="F1325">
            <v>0</v>
          </cell>
          <cell r="G1325">
            <v>0</v>
          </cell>
          <cell r="AA1325">
            <v>32</v>
          </cell>
          <cell r="AB1325">
            <v>32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</row>
        <row r="1407">
          <cell r="C1407">
            <v>0</v>
          </cell>
        </row>
        <row r="1408">
          <cell r="C1408">
            <v>5</v>
          </cell>
          <cell r="H1408">
            <v>5</v>
          </cell>
          <cell r="I1408">
            <v>4</v>
          </cell>
          <cell r="J1408">
            <v>1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P1408">
            <v>0</v>
          </cell>
          <cell r="Q1408">
            <v>0</v>
          </cell>
          <cell r="S1408">
            <v>0</v>
          </cell>
          <cell r="T1408">
            <v>5</v>
          </cell>
          <cell r="V1408">
            <v>0</v>
          </cell>
          <cell r="W1408">
            <v>0</v>
          </cell>
          <cell r="Y1408">
            <v>0</v>
          </cell>
          <cell r="Z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809760</v>
          </cell>
        </row>
        <row r="1457">
          <cell r="C1457">
            <v>533</v>
          </cell>
          <cell r="D1457">
            <v>532</v>
          </cell>
          <cell r="E1457">
            <v>529</v>
          </cell>
          <cell r="F1457">
            <v>3</v>
          </cell>
          <cell r="G1457">
            <v>1</v>
          </cell>
          <cell r="AA1457">
            <v>39</v>
          </cell>
          <cell r="AB1457">
            <v>494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8">
          <cell r="C1468">
            <v>0</v>
          </cell>
        </row>
        <row r="1469">
          <cell r="C1469">
            <v>13</v>
          </cell>
        </row>
        <row r="1470">
          <cell r="C1470">
            <v>1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2</v>
          </cell>
        </row>
        <row r="1476">
          <cell r="C1476">
            <v>3</v>
          </cell>
        </row>
        <row r="1477">
          <cell r="C1477">
            <v>6</v>
          </cell>
        </row>
        <row r="1478">
          <cell r="C1478">
            <v>0</v>
          </cell>
        </row>
        <row r="1480">
          <cell r="C1480">
            <v>0</v>
          </cell>
        </row>
        <row r="1482">
          <cell r="C1482">
            <v>0</v>
          </cell>
        </row>
        <row r="1483">
          <cell r="C1483">
            <v>1</v>
          </cell>
        </row>
        <row r="1485">
          <cell r="C1485">
            <v>0</v>
          </cell>
        </row>
        <row r="1486">
          <cell r="C1486">
            <v>13</v>
          </cell>
        </row>
        <row r="1489">
          <cell r="C1489">
            <v>1</v>
          </cell>
        </row>
        <row r="1490">
          <cell r="C1490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21">
          <cell r="C1521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37">
          <cell r="C1537">
            <v>0</v>
          </cell>
        </row>
        <row r="1538">
          <cell r="C1538">
            <v>1</v>
          </cell>
        </row>
        <row r="1539">
          <cell r="C1539">
            <v>8</v>
          </cell>
        </row>
        <row r="1540">
          <cell r="C1540">
            <v>0</v>
          </cell>
        </row>
        <row r="1542">
          <cell r="C1542">
            <v>102</v>
          </cell>
          <cell r="H1542">
            <v>80</v>
          </cell>
          <cell r="I1542">
            <v>53</v>
          </cell>
          <cell r="J1542">
            <v>27</v>
          </cell>
          <cell r="K1542">
            <v>1</v>
          </cell>
          <cell r="L1542">
            <v>16</v>
          </cell>
          <cell r="M1542">
            <v>5</v>
          </cell>
          <cell r="N1542">
            <v>0</v>
          </cell>
          <cell r="P1542">
            <v>0</v>
          </cell>
          <cell r="Q1542">
            <v>7</v>
          </cell>
          <cell r="S1542">
            <v>0</v>
          </cell>
          <cell r="T1542">
            <v>46</v>
          </cell>
          <cell r="V1542">
            <v>0</v>
          </cell>
          <cell r="W1542">
            <v>0</v>
          </cell>
          <cell r="Y1542">
            <v>0</v>
          </cell>
          <cell r="Z1542">
            <v>0</v>
          </cell>
          <cell r="AD1542">
            <v>0</v>
          </cell>
          <cell r="AE1542">
            <v>21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L1542">
            <v>16023705</v>
          </cell>
        </row>
        <row r="1613">
          <cell r="C1613">
            <v>2183</v>
          </cell>
          <cell r="D1613">
            <v>2175</v>
          </cell>
          <cell r="E1613">
            <v>2175</v>
          </cell>
          <cell r="F1613">
            <v>0</v>
          </cell>
          <cell r="G1613">
            <v>8</v>
          </cell>
          <cell r="AA1613">
            <v>175</v>
          </cell>
          <cell r="AB1613">
            <v>2005</v>
          </cell>
          <cell r="AC1613">
            <v>3</v>
          </cell>
          <cell r="AD1613">
            <v>0</v>
          </cell>
          <cell r="AE1613">
            <v>142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3">
          <cell r="C1623">
            <v>12</v>
          </cell>
        </row>
        <row r="1627">
          <cell r="C1627">
            <v>0</v>
          </cell>
        </row>
        <row r="1652">
          <cell r="C1652">
            <v>1</v>
          </cell>
        </row>
        <row r="1653">
          <cell r="C1653">
            <v>12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3</v>
          </cell>
        </row>
        <row r="1660">
          <cell r="C1660">
            <v>0</v>
          </cell>
        </row>
        <row r="1661">
          <cell r="C1661">
            <v>0</v>
          </cell>
        </row>
        <row r="1668">
          <cell r="C1668">
            <v>0</v>
          </cell>
        </row>
        <row r="1669">
          <cell r="C1669">
            <v>5</v>
          </cell>
        </row>
        <row r="1671">
          <cell r="C1671">
            <v>0</v>
          </cell>
        </row>
        <row r="1672">
          <cell r="C1672">
            <v>0</v>
          </cell>
        </row>
        <row r="1677">
          <cell r="C1677">
            <v>3</v>
          </cell>
        </row>
        <row r="1679">
          <cell r="C1679">
            <v>0</v>
          </cell>
        </row>
        <row r="1680">
          <cell r="C1680">
            <v>1</v>
          </cell>
        </row>
        <row r="1687">
          <cell r="C1687">
            <v>0</v>
          </cell>
        </row>
        <row r="1700">
          <cell r="C1700">
            <v>0</v>
          </cell>
        </row>
        <row r="1706">
          <cell r="C1706">
            <v>0</v>
          </cell>
        </row>
        <row r="1707">
          <cell r="C1707">
            <v>1</v>
          </cell>
        </row>
        <row r="1716">
          <cell r="C1716">
            <v>0</v>
          </cell>
        </row>
        <row r="1719">
          <cell r="C1719">
            <v>0</v>
          </cell>
        </row>
        <row r="1723">
          <cell r="C1723">
            <v>71</v>
          </cell>
          <cell r="H1723">
            <v>52</v>
          </cell>
          <cell r="I1723">
            <v>29</v>
          </cell>
          <cell r="J1723">
            <v>23</v>
          </cell>
          <cell r="K1723">
            <v>3</v>
          </cell>
          <cell r="L1723">
            <v>9</v>
          </cell>
          <cell r="M1723">
            <v>6</v>
          </cell>
          <cell r="N1723">
            <v>1</v>
          </cell>
          <cell r="P1723">
            <v>18</v>
          </cell>
          <cell r="Q1723">
            <v>9</v>
          </cell>
          <cell r="S1723">
            <v>4</v>
          </cell>
          <cell r="T1723">
            <v>1</v>
          </cell>
          <cell r="V1723">
            <v>0</v>
          </cell>
          <cell r="W1723">
            <v>0</v>
          </cell>
          <cell r="Y1723">
            <v>0</v>
          </cell>
          <cell r="Z1723">
            <v>1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L1723">
            <v>3231070</v>
          </cell>
        </row>
        <row r="1725">
          <cell r="C1725">
            <v>0</v>
          </cell>
          <cell r="D1725">
            <v>0</v>
          </cell>
        </row>
        <row r="1746">
          <cell r="C1746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3">
          <cell r="C1753">
            <v>0</v>
          </cell>
        </row>
        <row r="1754">
          <cell r="C1754">
            <v>1</v>
          </cell>
        </row>
        <row r="1756">
          <cell r="C1756">
            <v>0</v>
          </cell>
        </row>
        <row r="1780">
          <cell r="C1780">
            <v>1</v>
          </cell>
        </row>
        <row r="1782">
          <cell r="C1782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5</v>
          </cell>
          <cell r="H1787">
            <v>4</v>
          </cell>
          <cell r="I1787">
            <v>4</v>
          </cell>
          <cell r="J1787">
            <v>0</v>
          </cell>
          <cell r="K1787">
            <v>0</v>
          </cell>
          <cell r="L1787">
            <v>1</v>
          </cell>
          <cell r="M1787">
            <v>0</v>
          </cell>
          <cell r="N1787">
            <v>0</v>
          </cell>
          <cell r="P1787">
            <v>0</v>
          </cell>
          <cell r="Q1787">
            <v>1</v>
          </cell>
          <cell r="S1787">
            <v>1</v>
          </cell>
          <cell r="T1787">
            <v>1</v>
          </cell>
          <cell r="V1787">
            <v>0</v>
          </cell>
          <cell r="W1787">
            <v>0</v>
          </cell>
          <cell r="Y1787">
            <v>0</v>
          </cell>
          <cell r="Z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L1787">
            <v>646225</v>
          </cell>
        </row>
        <row r="1790">
          <cell r="C1790">
            <v>0</v>
          </cell>
        </row>
        <row r="1796">
          <cell r="C1796">
            <v>1</v>
          </cell>
        </row>
        <row r="1801">
          <cell r="C1801">
            <v>0</v>
          </cell>
        </row>
        <row r="1803">
          <cell r="C1803">
            <v>0</v>
          </cell>
        </row>
        <row r="1808">
          <cell r="C180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51">
          <cell r="C1851">
            <v>0</v>
          </cell>
        </row>
        <row r="1855">
          <cell r="C1855">
            <v>0</v>
          </cell>
        </row>
        <row r="1858">
          <cell r="C1858">
            <v>17</v>
          </cell>
        </row>
        <row r="1861">
          <cell r="C1861">
            <v>82</v>
          </cell>
          <cell r="H1861">
            <v>63</v>
          </cell>
          <cell r="I1861">
            <v>63</v>
          </cell>
          <cell r="J1861">
            <v>0</v>
          </cell>
          <cell r="K1861">
            <v>0</v>
          </cell>
          <cell r="L1861">
            <v>19</v>
          </cell>
          <cell r="M1861">
            <v>0</v>
          </cell>
          <cell r="N1861">
            <v>0</v>
          </cell>
          <cell r="P1861">
            <v>0</v>
          </cell>
          <cell r="Q1861">
            <v>13</v>
          </cell>
          <cell r="S1861">
            <v>0</v>
          </cell>
          <cell r="T1861">
            <v>8</v>
          </cell>
          <cell r="V1861">
            <v>0</v>
          </cell>
          <cell r="W1861">
            <v>0</v>
          </cell>
          <cell r="Y1861">
            <v>0</v>
          </cell>
          <cell r="Z1861">
            <v>19</v>
          </cell>
          <cell r="AD1861">
            <v>0</v>
          </cell>
          <cell r="AE1861">
            <v>7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L1861">
            <v>7578240</v>
          </cell>
        </row>
        <row r="1878">
          <cell r="C1878">
            <v>5</v>
          </cell>
          <cell r="D1878">
            <v>5</v>
          </cell>
          <cell r="E1878">
            <v>5</v>
          </cell>
          <cell r="F1878">
            <v>0</v>
          </cell>
          <cell r="G1878">
            <v>0</v>
          </cell>
          <cell r="AA1878">
            <v>0</v>
          </cell>
          <cell r="AB1878">
            <v>5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</row>
        <row r="1880">
          <cell r="C1880">
            <v>0</v>
          </cell>
        </row>
        <row r="1881">
          <cell r="C1881">
            <v>5</v>
          </cell>
        </row>
        <row r="1882">
          <cell r="C1882">
            <v>5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4</v>
          </cell>
        </row>
        <row r="1888">
          <cell r="C1888">
            <v>5</v>
          </cell>
        </row>
        <row r="1889">
          <cell r="C1889">
            <v>1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27</v>
          </cell>
        </row>
        <row r="1894">
          <cell r="C1894">
            <v>0</v>
          </cell>
        </row>
        <row r="1895">
          <cell r="C1895">
            <v>3</v>
          </cell>
        </row>
        <row r="1896">
          <cell r="C1896">
            <v>5</v>
          </cell>
        </row>
        <row r="1897">
          <cell r="C1897">
            <v>1</v>
          </cell>
        </row>
        <row r="1898">
          <cell r="C1898">
            <v>1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12</v>
          </cell>
        </row>
        <row r="1902">
          <cell r="C1902">
            <v>5</v>
          </cell>
        </row>
        <row r="1904">
          <cell r="C1904">
            <v>74</v>
          </cell>
          <cell r="H1904">
            <v>60</v>
          </cell>
          <cell r="I1904">
            <v>55</v>
          </cell>
          <cell r="J1904">
            <v>5</v>
          </cell>
          <cell r="K1904">
            <v>4</v>
          </cell>
          <cell r="L1904">
            <v>8</v>
          </cell>
          <cell r="M1904">
            <v>1</v>
          </cell>
          <cell r="N1904">
            <v>1</v>
          </cell>
          <cell r="P1904">
            <v>0</v>
          </cell>
          <cell r="Q1904">
            <v>0</v>
          </cell>
          <cell r="S1904">
            <v>0</v>
          </cell>
          <cell r="T1904">
            <v>0</v>
          </cell>
          <cell r="V1904">
            <v>0</v>
          </cell>
          <cell r="W1904">
            <v>0</v>
          </cell>
          <cell r="Y1904">
            <v>0</v>
          </cell>
          <cell r="Z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L1904">
            <v>3793235</v>
          </cell>
        </row>
        <row r="1978">
          <cell r="C1978">
            <v>1197</v>
          </cell>
          <cell r="D1978">
            <v>1183</v>
          </cell>
          <cell r="E1978">
            <v>1175</v>
          </cell>
          <cell r="F1978">
            <v>8</v>
          </cell>
          <cell r="G1978">
            <v>14</v>
          </cell>
          <cell r="AA1978">
            <v>389</v>
          </cell>
          <cell r="AB1978">
            <v>525</v>
          </cell>
          <cell r="AC1978">
            <v>283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</row>
        <row r="2000">
          <cell r="C2000">
            <v>0</v>
          </cell>
        </row>
        <row r="2004">
          <cell r="C2004">
            <v>0</v>
          </cell>
        </row>
        <row r="2016">
          <cell r="C2016">
            <v>0</v>
          </cell>
        </row>
        <row r="2017">
          <cell r="C2017">
            <v>1</v>
          </cell>
        </row>
        <row r="2052">
          <cell r="P2052">
            <v>0</v>
          </cell>
          <cell r="Q2052">
            <v>11</v>
          </cell>
          <cell r="S2052">
            <v>0</v>
          </cell>
          <cell r="T2052">
            <v>3</v>
          </cell>
          <cell r="V2052">
            <v>0</v>
          </cell>
          <cell r="W2052">
            <v>0</v>
          </cell>
          <cell r="Y2052">
            <v>0</v>
          </cell>
          <cell r="Z2052">
            <v>0</v>
          </cell>
        </row>
        <row r="2062">
          <cell r="P2062">
            <v>0</v>
          </cell>
          <cell r="Q2062">
            <v>0</v>
          </cell>
          <cell r="S2062">
            <v>0</v>
          </cell>
          <cell r="T2062">
            <v>0</v>
          </cell>
          <cell r="V2062">
            <v>0</v>
          </cell>
          <cell r="W2062">
            <v>0</v>
          </cell>
          <cell r="Y2062">
            <v>0</v>
          </cell>
          <cell r="Z2062">
            <v>0</v>
          </cell>
        </row>
        <row r="2063">
          <cell r="C2063">
            <v>15</v>
          </cell>
          <cell r="H2063">
            <v>13</v>
          </cell>
          <cell r="I2063">
            <v>10</v>
          </cell>
          <cell r="J2063">
            <v>3</v>
          </cell>
          <cell r="K2063">
            <v>0</v>
          </cell>
          <cell r="L2063">
            <v>0</v>
          </cell>
          <cell r="M2063">
            <v>2</v>
          </cell>
          <cell r="N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L2063">
            <v>19409010</v>
          </cell>
        </row>
        <row r="2104">
          <cell r="C2104">
            <v>3</v>
          </cell>
        </row>
        <row r="2162">
          <cell r="P2162">
            <v>0</v>
          </cell>
          <cell r="Q2162">
            <v>4</v>
          </cell>
          <cell r="S2162">
            <v>0</v>
          </cell>
          <cell r="T2162">
            <v>0</v>
          </cell>
          <cell r="V2162">
            <v>0</v>
          </cell>
          <cell r="W2162">
            <v>0</v>
          </cell>
          <cell r="Y2162">
            <v>0</v>
          </cell>
          <cell r="Z2162">
            <v>1</v>
          </cell>
        </row>
        <row r="2164">
          <cell r="P2164">
            <v>0</v>
          </cell>
          <cell r="Q2164">
            <v>0</v>
          </cell>
          <cell r="S2164">
            <v>0</v>
          </cell>
          <cell r="T2164">
            <v>0</v>
          </cell>
          <cell r="V2164">
            <v>0</v>
          </cell>
          <cell r="W2164">
            <v>0</v>
          </cell>
          <cell r="Y2164">
            <v>0</v>
          </cell>
          <cell r="Z2164">
            <v>0</v>
          </cell>
        </row>
        <row r="2165">
          <cell r="C2165">
            <v>8</v>
          </cell>
          <cell r="H2165">
            <v>8</v>
          </cell>
          <cell r="I2165">
            <v>8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L2165">
            <v>3265140</v>
          </cell>
        </row>
        <row r="2207">
          <cell r="C2207">
            <v>26287</v>
          </cell>
          <cell r="D2207">
            <v>26235</v>
          </cell>
          <cell r="E2207">
            <v>25997</v>
          </cell>
          <cell r="F2207">
            <v>238</v>
          </cell>
          <cell r="G2207">
            <v>52</v>
          </cell>
          <cell r="AA2207">
            <v>24064</v>
          </cell>
          <cell r="AB2207">
            <v>1077</v>
          </cell>
          <cell r="AC2207">
            <v>1146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</row>
        <row r="2277">
          <cell r="C2277">
            <v>355</v>
          </cell>
          <cell r="D2277">
            <v>355</v>
          </cell>
          <cell r="E2277">
            <v>355</v>
          </cell>
          <cell r="F2277">
            <v>0</v>
          </cell>
          <cell r="G2277">
            <v>0</v>
          </cell>
          <cell r="AA2277">
            <v>175</v>
          </cell>
          <cell r="AB2277">
            <v>152</v>
          </cell>
          <cell r="AC2277">
            <v>28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</row>
        <row r="2389">
          <cell r="P2389">
            <v>4</v>
          </cell>
          <cell r="Q2389">
            <v>56</v>
          </cell>
          <cell r="S2389">
            <v>4</v>
          </cell>
          <cell r="T2389">
            <v>41</v>
          </cell>
          <cell r="V2389">
            <v>1</v>
          </cell>
          <cell r="W2389">
            <v>0</v>
          </cell>
          <cell r="Y2389">
            <v>12</v>
          </cell>
          <cell r="Z2389">
            <v>87</v>
          </cell>
        </row>
        <row r="2395">
          <cell r="P2395">
            <v>0</v>
          </cell>
          <cell r="Q2395">
            <v>0</v>
          </cell>
          <cell r="S2395">
            <v>0</v>
          </cell>
          <cell r="T2395">
            <v>0</v>
          </cell>
          <cell r="V2395">
            <v>0</v>
          </cell>
          <cell r="W2395">
            <v>0</v>
          </cell>
          <cell r="Y2395">
            <v>0</v>
          </cell>
          <cell r="Z2395">
            <v>0</v>
          </cell>
        </row>
        <row r="2396">
          <cell r="C2396">
            <v>205</v>
          </cell>
          <cell r="H2396">
            <v>177</v>
          </cell>
          <cell r="I2396">
            <v>147</v>
          </cell>
          <cell r="J2396">
            <v>30</v>
          </cell>
          <cell r="K2396">
            <v>1</v>
          </cell>
          <cell r="L2396">
            <v>27</v>
          </cell>
          <cell r="M2396">
            <v>0</v>
          </cell>
          <cell r="N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L2396">
            <v>53104250</v>
          </cell>
        </row>
        <row r="2399">
          <cell r="C2399">
            <v>1</v>
          </cell>
        </row>
        <row r="2400">
          <cell r="C2400">
            <v>1</v>
          </cell>
        </row>
        <row r="2403">
          <cell r="C2403">
            <v>0</v>
          </cell>
        </row>
        <row r="2415">
          <cell r="C2415">
            <v>0</v>
          </cell>
        </row>
        <row r="2436">
          <cell r="C2436">
            <v>32</v>
          </cell>
          <cell r="H2436">
            <v>26</v>
          </cell>
          <cell r="I2436">
            <v>12</v>
          </cell>
          <cell r="J2436">
            <v>14</v>
          </cell>
          <cell r="K2436">
            <v>2</v>
          </cell>
          <cell r="L2436">
            <v>1</v>
          </cell>
          <cell r="M2436">
            <v>3</v>
          </cell>
          <cell r="N2436">
            <v>0</v>
          </cell>
          <cell r="P2436">
            <v>3</v>
          </cell>
          <cell r="Q2436">
            <v>8</v>
          </cell>
          <cell r="S2436">
            <v>1</v>
          </cell>
          <cell r="T2436">
            <v>18</v>
          </cell>
          <cell r="V2436">
            <v>0</v>
          </cell>
          <cell r="W2436">
            <v>0</v>
          </cell>
          <cell r="Y2436">
            <v>0</v>
          </cell>
          <cell r="Z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L2436">
            <v>2798635</v>
          </cell>
        </row>
        <row r="2464">
          <cell r="C2464">
            <v>537</v>
          </cell>
          <cell r="D2464">
            <v>531</v>
          </cell>
          <cell r="E2464">
            <v>531</v>
          </cell>
          <cell r="F2464">
            <v>0</v>
          </cell>
          <cell r="G2464">
            <v>6</v>
          </cell>
          <cell r="AA2464">
            <v>377</v>
          </cell>
          <cell r="AB2464">
            <v>29</v>
          </cell>
          <cell r="AC2464">
            <v>131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</row>
        <row r="2467">
          <cell r="C2467">
            <v>23</v>
          </cell>
          <cell r="D2467">
            <v>23</v>
          </cell>
          <cell r="E2467">
            <v>23</v>
          </cell>
          <cell r="F2467">
            <v>0</v>
          </cell>
          <cell r="G2467">
            <v>0</v>
          </cell>
          <cell r="AA2467">
            <v>23</v>
          </cell>
          <cell r="AB2467">
            <v>0</v>
          </cell>
          <cell r="AC2467">
            <v>0</v>
          </cell>
          <cell r="AL2467">
            <v>1295820</v>
          </cell>
        </row>
        <row r="2468">
          <cell r="C2468">
            <v>0</v>
          </cell>
          <cell r="D2468">
            <v>0</v>
          </cell>
          <cell r="AL2468">
            <v>0</v>
          </cell>
        </row>
        <row r="2469">
          <cell r="C2469">
            <v>0</v>
          </cell>
          <cell r="D2469">
            <v>0</v>
          </cell>
          <cell r="AL2469">
            <v>0</v>
          </cell>
        </row>
        <row r="2470">
          <cell r="C2470">
            <v>0</v>
          </cell>
          <cell r="D2470">
            <v>0</v>
          </cell>
          <cell r="AL2470">
            <v>0</v>
          </cell>
        </row>
        <row r="2471">
          <cell r="C2471">
            <v>0</v>
          </cell>
          <cell r="D2471">
            <v>0</v>
          </cell>
          <cell r="AL2471">
            <v>0</v>
          </cell>
        </row>
        <row r="2472">
          <cell r="C2472">
            <v>0</v>
          </cell>
          <cell r="D2472">
            <v>0</v>
          </cell>
          <cell r="AL2472">
            <v>0</v>
          </cell>
        </row>
        <row r="2473">
          <cell r="C2473">
            <v>0</v>
          </cell>
          <cell r="D2473">
            <v>0</v>
          </cell>
          <cell r="AL2473">
            <v>0</v>
          </cell>
        </row>
        <row r="2474">
          <cell r="C2474">
            <v>0</v>
          </cell>
          <cell r="D2474">
            <v>0</v>
          </cell>
          <cell r="AL2474">
            <v>0</v>
          </cell>
        </row>
        <row r="2475">
          <cell r="C2475">
            <v>0</v>
          </cell>
          <cell r="D2475">
            <v>0</v>
          </cell>
          <cell r="AL2475">
            <v>0</v>
          </cell>
        </row>
        <row r="2476">
          <cell r="C2476">
            <v>0</v>
          </cell>
          <cell r="D2476">
            <v>0</v>
          </cell>
          <cell r="AL2476">
            <v>0</v>
          </cell>
        </row>
        <row r="2477">
          <cell r="C2477">
            <v>0</v>
          </cell>
          <cell r="D2477">
            <v>0</v>
          </cell>
          <cell r="AL2477">
            <v>0</v>
          </cell>
        </row>
        <row r="2553">
          <cell r="C2553">
            <v>0</v>
          </cell>
        </row>
        <row r="2557">
          <cell r="C2557">
            <v>0</v>
          </cell>
        </row>
        <row r="2559">
          <cell r="C2559">
            <v>63</v>
          </cell>
          <cell r="H2559">
            <v>54</v>
          </cell>
          <cell r="I2559">
            <v>34</v>
          </cell>
          <cell r="J2559">
            <v>20</v>
          </cell>
          <cell r="K2559">
            <v>2</v>
          </cell>
          <cell r="L2559">
            <v>4</v>
          </cell>
          <cell r="M2559">
            <v>3</v>
          </cell>
          <cell r="N2559">
            <v>0</v>
          </cell>
          <cell r="P2559">
            <v>4</v>
          </cell>
          <cell r="Q2559">
            <v>12</v>
          </cell>
          <cell r="S2559">
            <v>36</v>
          </cell>
          <cell r="T2559">
            <v>6</v>
          </cell>
          <cell r="V2559">
            <v>0</v>
          </cell>
          <cell r="W2559">
            <v>0</v>
          </cell>
          <cell r="Y2559">
            <v>0</v>
          </cell>
          <cell r="Z2559">
            <v>5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L2559">
            <v>8115140</v>
          </cell>
        </row>
        <row r="2591">
          <cell r="C2591">
            <v>1235</v>
          </cell>
          <cell r="D2591">
            <v>1234</v>
          </cell>
          <cell r="E2591">
            <v>919</v>
          </cell>
          <cell r="F2591">
            <v>315</v>
          </cell>
          <cell r="G2591">
            <v>1</v>
          </cell>
          <cell r="AA2591">
            <v>945</v>
          </cell>
          <cell r="AB2591">
            <v>221</v>
          </cell>
          <cell r="AC2591">
            <v>69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</row>
        <row r="2593">
          <cell r="C2593">
            <v>1</v>
          </cell>
        </row>
        <row r="2598">
          <cell r="C2598">
            <v>14</v>
          </cell>
          <cell r="H2598">
            <v>12</v>
          </cell>
          <cell r="I2598">
            <v>12</v>
          </cell>
          <cell r="J2598">
            <v>0</v>
          </cell>
          <cell r="K2598">
            <v>0</v>
          </cell>
          <cell r="L2598">
            <v>2</v>
          </cell>
          <cell r="M2598">
            <v>0</v>
          </cell>
          <cell r="N2598">
            <v>0</v>
          </cell>
          <cell r="P2598">
            <v>0</v>
          </cell>
          <cell r="Q2598">
            <v>6</v>
          </cell>
          <cell r="S2598">
            <v>0</v>
          </cell>
          <cell r="T2598">
            <v>7</v>
          </cell>
          <cell r="V2598">
            <v>0</v>
          </cell>
          <cell r="W2598">
            <v>0</v>
          </cell>
          <cell r="Y2598">
            <v>0</v>
          </cell>
          <cell r="Z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L2598">
            <v>2556660</v>
          </cell>
        </row>
        <row r="2625">
          <cell r="C2625">
            <v>0</v>
          </cell>
        </row>
        <row r="2634">
          <cell r="C2634">
            <v>2</v>
          </cell>
        </row>
        <row r="2639">
          <cell r="C2639">
            <v>79</v>
          </cell>
          <cell r="H2639">
            <v>71</v>
          </cell>
          <cell r="I2639">
            <v>54</v>
          </cell>
          <cell r="J2639">
            <v>17</v>
          </cell>
          <cell r="K2639">
            <v>1</v>
          </cell>
          <cell r="L2639">
            <v>4</v>
          </cell>
          <cell r="M2639">
            <v>2</v>
          </cell>
          <cell r="N2639">
            <v>1</v>
          </cell>
          <cell r="P2639">
            <v>0</v>
          </cell>
          <cell r="Q2639">
            <v>45</v>
          </cell>
          <cell r="S2639">
            <v>0</v>
          </cell>
          <cell r="T2639">
            <v>24</v>
          </cell>
          <cell r="V2639">
            <v>0</v>
          </cell>
          <cell r="W2639">
            <v>0</v>
          </cell>
          <cell r="Y2639">
            <v>0</v>
          </cell>
          <cell r="Z2639">
            <v>8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L2639">
            <v>11804465</v>
          </cell>
        </row>
        <row r="2641">
          <cell r="C2641">
            <v>7</v>
          </cell>
          <cell r="D2641">
            <v>7</v>
          </cell>
          <cell r="E2641">
            <v>5</v>
          </cell>
          <cell r="F2641">
            <v>2</v>
          </cell>
          <cell r="AA2641">
            <v>7</v>
          </cell>
        </row>
        <row r="2642">
          <cell r="C2642">
            <v>12</v>
          </cell>
          <cell r="D2642">
            <v>11</v>
          </cell>
          <cell r="E2642">
            <v>8</v>
          </cell>
          <cell r="F2642">
            <v>3</v>
          </cell>
          <cell r="G2642">
            <v>1</v>
          </cell>
          <cell r="AA2642">
            <v>12</v>
          </cell>
        </row>
        <row r="2643">
          <cell r="C2643">
            <v>1</v>
          </cell>
          <cell r="D2643">
            <v>1</v>
          </cell>
          <cell r="E2643">
            <v>1</v>
          </cell>
          <cell r="F2643">
            <v>0</v>
          </cell>
          <cell r="G2643">
            <v>0</v>
          </cell>
          <cell r="AA2643">
            <v>1</v>
          </cell>
          <cell r="AB2643">
            <v>0</v>
          </cell>
          <cell r="AC2643">
            <v>0</v>
          </cell>
        </row>
        <row r="2645">
          <cell r="C2645">
            <v>87</v>
          </cell>
          <cell r="H2645">
            <v>85</v>
          </cell>
          <cell r="I2645">
            <v>26</v>
          </cell>
          <cell r="J2645">
            <v>59</v>
          </cell>
          <cell r="K2645">
            <v>2</v>
          </cell>
          <cell r="AL2645">
            <v>4542460</v>
          </cell>
        </row>
        <row r="2646">
          <cell r="C2646">
            <v>0</v>
          </cell>
          <cell r="H2646">
            <v>0</v>
          </cell>
          <cell r="AL2646">
            <v>0</v>
          </cell>
        </row>
        <row r="2647">
          <cell r="C2647">
            <v>0</v>
          </cell>
          <cell r="H2647">
            <v>0</v>
          </cell>
          <cell r="AL2647">
            <v>0</v>
          </cell>
        </row>
        <row r="2648">
          <cell r="C2648">
            <v>0</v>
          </cell>
          <cell r="H2648">
            <v>0</v>
          </cell>
          <cell r="AL2648">
            <v>0</v>
          </cell>
        </row>
        <row r="2649">
          <cell r="C2649">
            <v>0</v>
          </cell>
          <cell r="H2649">
            <v>0</v>
          </cell>
          <cell r="AL2649">
            <v>0</v>
          </cell>
        </row>
        <row r="2650">
          <cell r="C2650">
            <v>0</v>
          </cell>
          <cell r="H2650">
            <v>0</v>
          </cell>
          <cell r="AL2650">
            <v>0</v>
          </cell>
        </row>
        <row r="2651">
          <cell r="C2651">
            <v>0</v>
          </cell>
          <cell r="H2651">
            <v>0</v>
          </cell>
          <cell r="AL2651">
            <v>0</v>
          </cell>
        </row>
        <row r="2652">
          <cell r="C2652">
            <v>45</v>
          </cell>
          <cell r="E2652">
            <v>40</v>
          </cell>
          <cell r="AL2652">
            <v>6988000</v>
          </cell>
        </row>
        <row r="2653">
          <cell r="C2653">
            <v>0</v>
          </cell>
          <cell r="AL2653">
            <v>0</v>
          </cell>
        </row>
        <row r="2654">
          <cell r="P2654">
            <v>0</v>
          </cell>
          <cell r="Q2654">
            <v>57</v>
          </cell>
          <cell r="S2654">
            <v>0</v>
          </cell>
          <cell r="T2654">
            <v>0</v>
          </cell>
          <cell r="V2654">
            <v>0</v>
          </cell>
          <cell r="W2654">
            <v>0</v>
          </cell>
          <cell r="Y2654">
            <v>0</v>
          </cell>
          <cell r="Z2654">
            <v>30</v>
          </cell>
        </row>
        <row r="2673">
          <cell r="C2673">
            <v>430</v>
          </cell>
          <cell r="D2673">
            <v>427</v>
          </cell>
          <cell r="E2673">
            <v>427</v>
          </cell>
          <cell r="F2673">
            <v>0</v>
          </cell>
          <cell r="G2673">
            <v>3</v>
          </cell>
          <cell r="AA2673">
            <v>1</v>
          </cell>
          <cell r="AB2673">
            <v>374</v>
          </cell>
          <cell r="AC2673">
            <v>55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</row>
        <row r="2675">
          <cell r="C2675">
            <v>1</v>
          </cell>
        </row>
        <row r="2676">
          <cell r="C2676">
            <v>0</v>
          </cell>
        </row>
        <row r="2677">
          <cell r="C2677">
            <v>0</v>
          </cell>
        </row>
        <row r="2678">
          <cell r="C2678">
            <v>0</v>
          </cell>
        </row>
        <row r="2679">
          <cell r="C2679">
            <v>0</v>
          </cell>
        </row>
        <row r="2680">
          <cell r="C2680">
            <v>0</v>
          </cell>
        </row>
        <row r="2681">
          <cell r="C2681">
            <v>0</v>
          </cell>
        </row>
        <row r="2683">
          <cell r="C2683">
            <v>0</v>
          </cell>
        </row>
        <row r="2693">
          <cell r="C2693">
            <v>1</v>
          </cell>
        </row>
        <row r="2694">
          <cell r="C2694">
            <v>1</v>
          </cell>
        </row>
        <row r="2706">
          <cell r="C2706">
            <v>0</v>
          </cell>
        </row>
        <row r="2708">
          <cell r="C2708">
            <v>0</v>
          </cell>
        </row>
        <row r="2709">
          <cell r="C2709">
            <v>0</v>
          </cell>
        </row>
        <row r="2710">
          <cell r="C2710">
            <v>0</v>
          </cell>
        </row>
        <row r="2713">
          <cell r="C2713">
            <v>2</v>
          </cell>
        </row>
        <row r="2761">
          <cell r="C2761">
            <v>0</v>
          </cell>
        </row>
        <row r="2763">
          <cell r="C2763">
            <v>0</v>
          </cell>
        </row>
        <row r="2766">
          <cell r="C2766">
            <v>1</v>
          </cell>
        </row>
        <row r="2767">
          <cell r="C2767">
            <v>0</v>
          </cell>
        </row>
        <row r="2768">
          <cell r="C2768">
            <v>1</v>
          </cell>
        </row>
        <row r="2772">
          <cell r="C2772">
            <v>5</v>
          </cell>
        </row>
        <row r="2773">
          <cell r="C2773">
            <v>0</v>
          </cell>
        </row>
        <row r="2782">
          <cell r="C2782">
            <v>0</v>
          </cell>
        </row>
        <row r="2785">
          <cell r="C2785">
            <v>0</v>
          </cell>
        </row>
        <row r="2839">
          <cell r="C2839">
            <v>0</v>
          </cell>
        </row>
        <row r="2882">
          <cell r="P2882">
            <v>10</v>
          </cell>
          <cell r="Q2882">
            <v>55</v>
          </cell>
          <cell r="S2882">
            <v>0</v>
          </cell>
          <cell r="T2882">
            <v>27</v>
          </cell>
          <cell r="V2882">
            <v>0</v>
          </cell>
          <cell r="W2882">
            <v>0</v>
          </cell>
          <cell r="Y2882">
            <v>0</v>
          </cell>
          <cell r="Z2882">
            <v>15</v>
          </cell>
        </row>
        <row r="2885">
          <cell r="C2885">
            <v>2</v>
          </cell>
          <cell r="I2885">
            <v>2</v>
          </cell>
        </row>
        <row r="2886">
          <cell r="C2886">
            <v>10</v>
          </cell>
          <cell r="I2886">
            <v>10</v>
          </cell>
        </row>
        <row r="2887">
          <cell r="C2887">
            <v>4</v>
          </cell>
          <cell r="I2887">
            <v>4</v>
          </cell>
        </row>
        <row r="2889">
          <cell r="C2889">
            <v>119</v>
          </cell>
          <cell r="H2889">
            <v>109</v>
          </cell>
          <cell r="I2889">
            <v>103</v>
          </cell>
          <cell r="J2889">
            <v>6</v>
          </cell>
          <cell r="K2889">
            <v>1</v>
          </cell>
          <cell r="L2889">
            <v>6</v>
          </cell>
          <cell r="M2889">
            <v>3</v>
          </cell>
          <cell r="N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L2889">
            <v>34636280</v>
          </cell>
        </row>
        <row r="2894">
          <cell r="C2894">
            <v>11</v>
          </cell>
          <cell r="H2894">
            <v>9</v>
          </cell>
          <cell r="I2894">
            <v>8</v>
          </cell>
          <cell r="J2894">
            <v>1</v>
          </cell>
          <cell r="K2894">
            <v>0</v>
          </cell>
          <cell r="L2894">
            <v>2</v>
          </cell>
          <cell r="M2894">
            <v>0</v>
          </cell>
          <cell r="N2894">
            <v>0</v>
          </cell>
          <cell r="P2894">
            <v>2</v>
          </cell>
          <cell r="Q2894">
            <v>5</v>
          </cell>
          <cell r="S2894">
            <v>2</v>
          </cell>
          <cell r="T2894">
            <v>2</v>
          </cell>
          <cell r="V2894">
            <v>0</v>
          </cell>
          <cell r="W2894">
            <v>0</v>
          </cell>
          <cell r="Y2894">
            <v>0</v>
          </cell>
          <cell r="Z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L2894">
            <v>584560</v>
          </cell>
        </row>
        <row r="2960">
          <cell r="C2960">
            <v>40</v>
          </cell>
          <cell r="E2960">
            <v>40</v>
          </cell>
        </row>
        <row r="2964">
          <cell r="C2964">
            <v>29</v>
          </cell>
          <cell r="E2964">
            <v>29</v>
          </cell>
          <cell r="AL2964">
            <v>1099100</v>
          </cell>
        </row>
        <row r="2970">
          <cell r="C2970">
            <v>882</v>
          </cell>
          <cell r="E2970">
            <v>659</v>
          </cell>
        </row>
        <row r="2972">
          <cell r="C2972">
            <v>128</v>
          </cell>
          <cell r="E2972">
            <v>128</v>
          </cell>
          <cell r="AL2972">
            <v>3196160</v>
          </cell>
        </row>
        <row r="2973">
          <cell r="C2973">
            <v>278</v>
          </cell>
          <cell r="E2973">
            <v>278</v>
          </cell>
          <cell r="AL2973">
            <v>21836900</v>
          </cell>
        </row>
        <row r="2974">
          <cell r="C2974">
            <v>0</v>
          </cell>
          <cell r="AL2974">
            <v>0</v>
          </cell>
        </row>
        <row r="2975">
          <cell r="C2975">
            <v>380</v>
          </cell>
          <cell r="E2975">
            <v>371</v>
          </cell>
          <cell r="AL2975">
            <v>1272530</v>
          </cell>
        </row>
        <row r="2976">
          <cell r="C2976">
            <v>0</v>
          </cell>
          <cell r="AL2976">
            <v>0</v>
          </cell>
        </row>
        <row r="2977">
          <cell r="C2977">
            <v>0</v>
          </cell>
          <cell r="AL2977">
            <v>0</v>
          </cell>
        </row>
        <row r="2978">
          <cell r="C2978">
            <v>0</v>
          </cell>
          <cell r="AL2978">
            <v>0</v>
          </cell>
        </row>
        <row r="2997">
          <cell r="C2997">
            <v>1095</v>
          </cell>
          <cell r="E2997">
            <v>1095</v>
          </cell>
          <cell r="AL2997">
            <v>5036640</v>
          </cell>
        </row>
        <row r="3016">
          <cell r="C3016">
            <v>698</v>
          </cell>
          <cell r="E3016">
            <v>698</v>
          </cell>
          <cell r="AL3016">
            <v>7147020</v>
          </cell>
        </row>
        <row r="3034">
          <cell r="C3034">
            <v>317</v>
          </cell>
          <cell r="E3034">
            <v>317</v>
          </cell>
          <cell r="AL3034">
            <v>3075200</v>
          </cell>
        </row>
        <row r="3066">
          <cell r="C3066">
            <v>86</v>
          </cell>
          <cell r="E3066">
            <v>86</v>
          </cell>
          <cell r="AL3066">
            <v>9026210</v>
          </cell>
        </row>
        <row r="3068">
          <cell r="C3068">
            <v>3</v>
          </cell>
        </row>
        <row r="3069">
          <cell r="C3069">
            <v>11</v>
          </cell>
        </row>
        <row r="3074">
          <cell r="C3074">
            <v>0</v>
          </cell>
        </row>
        <row r="3076">
          <cell r="C3076">
            <v>42</v>
          </cell>
        </row>
        <row r="3077">
          <cell r="C3077">
            <v>33</v>
          </cell>
        </row>
        <row r="3080">
          <cell r="C3080">
            <v>0</v>
          </cell>
        </row>
        <row r="3081">
          <cell r="C3081">
            <v>0</v>
          </cell>
        </row>
        <row r="3083">
          <cell r="C3083">
            <v>0</v>
          </cell>
        </row>
        <row r="3084">
          <cell r="C3084">
            <v>0</v>
          </cell>
        </row>
        <row r="3085">
          <cell r="C3085">
            <v>0</v>
          </cell>
        </row>
        <row r="3086">
          <cell r="C3086">
            <v>0</v>
          </cell>
        </row>
        <row r="3087">
          <cell r="C3087">
            <v>0</v>
          </cell>
        </row>
        <row r="3094">
          <cell r="C3094">
            <v>92</v>
          </cell>
          <cell r="I3094">
            <v>39</v>
          </cell>
          <cell r="L3094">
            <v>52</v>
          </cell>
          <cell r="P3094">
            <v>0</v>
          </cell>
          <cell r="Q3094">
            <v>1</v>
          </cell>
          <cell r="S3094">
            <v>1</v>
          </cell>
          <cell r="T3094">
            <v>1</v>
          </cell>
          <cell r="V3094">
            <v>0</v>
          </cell>
          <cell r="W3094">
            <v>0</v>
          </cell>
          <cell r="Y3094">
            <v>0</v>
          </cell>
          <cell r="Z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L3094">
            <v>1315380</v>
          </cell>
        </row>
        <row r="3104">
          <cell r="C3104">
            <v>0</v>
          </cell>
        </row>
        <row r="3105">
          <cell r="C3105">
            <v>92</v>
          </cell>
          <cell r="H3105">
            <v>40</v>
          </cell>
          <cell r="I3105">
            <v>39</v>
          </cell>
          <cell r="J3105">
            <v>1</v>
          </cell>
          <cell r="K3105">
            <v>0</v>
          </cell>
          <cell r="L3105">
            <v>52</v>
          </cell>
          <cell r="M3105">
            <v>0</v>
          </cell>
          <cell r="N3105">
            <v>0</v>
          </cell>
        </row>
        <row r="3155">
          <cell r="C3155">
            <v>0</v>
          </cell>
        </row>
        <row r="3158">
          <cell r="C3158">
            <v>425</v>
          </cell>
          <cell r="E3158">
            <v>425</v>
          </cell>
          <cell r="AL3158">
            <v>11118000</v>
          </cell>
        </row>
        <row r="3159">
          <cell r="C3159">
            <v>39</v>
          </cell>
          <cell r="E3159">
            <v>39</v>
          </cell>
          <cell r="AL3159">
            <v>12789660</v>
          </cell>
        </row>
        <row r="3170">
          <cell r="C3170">
            <v>6</v>
          </cell>
          <cell r="E3170">
            <v>6</v>
          </cell>
          <cell r="AL3170">
            <v>56040</v>
          </cell>
        </row>
        <row r="3171">
          <cell r="C3171">
            <v>0</v>
          </cell>
          <cell r="AL3171">
            <v>0</v>
          </cell>
        </row>
        <row r="3172">
          <cell r="C3172">
            <v>0</v>
          </cell>
          <cell r="AL3172">
            <v>0</v>
          </cell>
        </row>
        <row r="3173">
          <cell r="C3173">
            <v>0</v>
          </cell>
          <cell r="AL3173">
            <v>0</v>
          </cell>
        </row>
        <row r="3174">
          <cell r="C3174">
            <v>0</v>
          </cell>
          <cell r="AL317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abSelected="1" topLeftCell="A171" zoomScale="90" zoomScaleNormal="90" workbookViewId="0">
      <selection activeCell="L196" sqref="L196:N196"/>
    </sheetView>
  </sheetViews>
  <sheetFormatPr baseColWidth="10" defaultColWidth="11.42578125" defaultRowHeight="14.25" x14ac:dyDescent="0.2"/>
  <cols>
    <col min="1" max="1" width="45.85546875" style="5" customWidth="1"/>
    <col min="2" max="2" width="34.140625" style="4" customWidth="1"/>
    <col min="3" max="3" width="24.5703125" style="5" customWidth="1"/>
    <col min="4" max="4" width="20.7109375" style="5" hidden="1" customWidth="1"/>
    <col min="5" max="5" width="22" style="5" hidden="1" customWidth="1"/>
    <col min="6" max="6" width="18.42578125" style="5" hidden="1" customWidth="1"/>
    <col min="7" max="7" width="19.7109375" style="5" hidden="1" customWidth="1"/>
    <col min="8" max="9" width="15.7109375" style="5" hidden="1" customWidth="1"/>
    <col min="10" max="10" width="16.7109375" style="5" hidden="1" customWidth="1"/>
    <col min="11" max="11" width="17" style="5" hidden="1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",[1]NOMBRE!B2," - ","( ",[1]NOMBRE!C2,[1]NOMBRE!D2,[1]NOMBRE!E2,[1]NOMBRE!F2,[1]NOMBRE!G2," )")</f>
        <v>COMUNA: 0 - ( 00000 )</v>
      </c>
      <c r="B2" s="2"/>
    </row>
    <row r="3" spans="1:14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14" x14ac:dyDescent="0.2">
      <c r="A4" s="1" t="str">
        <f>CONCATENATE("MES: ",[1]NOMBRE!B6," - ","( ",[1]NOMBRE!C6,[1]NOMBRE!D6," )")</f>
        <v>MES: 0 - ( 00 )</v>
      </c>
    </row>
    <row r="5" spans="1:14" s="3" customFormat="1" x14ac:dyDescent="0.2">
      <c r="A5" s="1" t="str">
        <f>CONCATENATE("AÑO: ",[1]NOMBRE!B7)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8.5" x14ac:dyDescent="0.2">
      <c r="A9" s="8" t="s">
        <v>3</v>
      </c>
      <c r="B9" s="9" t="s">
        <v>4</v>
      </c>
      <c r="C9" s="10" t="s">
        <v>5</v>
      </c>
      <c r="D9" s="10" t="s">
        <v>6</v>
      </c>
      <c r="E9" s="10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ht="28.5" x14ac:dyDescent="0.2">
      <c r="A10" s="11"/>
      <c r="B10" s="12" t="s">
        <v>8</v>
      </c>
      <c r="C10" s="13">
        <f>SUM(C11:C17)</f>
        <v>141360</v>
      </c>
      <c r="D10" s="13">
        <f>SUM(D11:D17)</f>
        <v>139259</v>
      </c>
      <c r="E10" s="14">
        <f>SUM(E11:E17)</f>
        <v>1342849910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15"/>
      <c r="B11" s="16" t="s">
        <v>9</v>
      </c>
      <c r="C11" s="17">
        <f>SUM(ENERO:DICIEMBRE!C11)</f>
        <v>0</v>
      </c>
      <c r="D11" s="17">
        <f>SUM(ENERO:DICIEMBRE!D11)</f>
        <v>0</v>
      </c>
      <c r="E11" s="17">
        <f>SUM(ENERO:DICIEMBRE!E11)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ht="28.5" x14ac:dyDescent="0.2">
      <c r="A12" s="15"/>
      <c r="B12" s="19" t="s">
        <v>10</v>
      </c>
      <c r="C12" s="17">
        <f>SUM(ENERO:DICIEMBRE!C12)</f>
        <v>87611</v>
      </c>
      <c r="D12" s="17">
        <f>SUM(ENERO:DICIEMBRE!D12)</f>
        <v>87611</v>
      </c>
      <c r="E12" s="17">
        <f>SUM(ENERO:DICIEMBRE!E12)</f>
        <v>842817820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ht="28.5" x14ac:dyDescent="0.2">
      <c r="A13" s="15"/>
      <c r="B13" s="19" t="s">
        <v>11</v>
      </c>
      <c r="C13" s="17">
        <f>SUM(ENERO:DICIEMBRE!C13)</f>
        <v>51262</v>
      </c>
      <c r="D13" s="17">
        <f>SUM(ENERO:DICIEMBRE!D13)</f>
        <v>49772</v>
      </c>
      <c r="E13" s="17">
        <f>SUM(ENERO:DICIEMBRE!E13)</f>
        <v>478806640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ht="71.25" x14ac:dyDescent="0.2">
      <c r="A14" s="15"/>
      <c r="B14" s="19" t="s">
        <v>12</v>
      </c>
      <c r="C14" s="17">
        <f>SUM(ENERO:DICIEMBRE!C14)</f>
        <v>1083</v>
      </c>
      <c r="D14" s="17">
        <f>SUM(ENERO:DICIEMBRE!D14)</f>
        <v>472</v>
      </c>
      <c r="E14" s="17">
        <f>SUM(ENERO:DICIEMBRE!E14)</f>
        <v>8425200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ht="28.5" x14ac:dyDescent="0.2">
      <c r="A15" s="15"/>
      <c r="B15" s="19" t="s">
        <v>13</v>
      </c>
      <c r="C15" s="17">
        <f>SUM(ENERO:DICIEMBRE!C15)</f>
        <v>1283</v>
      </c>
      <c r="D15" s="17">
        <f>SUM(ENERO:DICIEMBRE!D15)</f>
        <v>1283</v>
      </c>
      <c r="E15" s="17">
        <f>SUM(ENERO:DICIEMBRE!E15)</f>
        <v>10264000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ht="28.5" x14ac:dyDescent="0.2">
      <c r="A16" s="22"/>
      <c r="B16" s="23" t="s">
        <v>14</v>
      </c>
      <c r="C16" s="17">
        <f>SUM(ENERO:DICIEMBRE!C16)</f>
        <v>70</v>
      </c>
      <c r="D16" s="17">
        <f>SUM(ENERO:DICIEMBRE!D16)</f>
        <v>70</v>
      </c>
      <c r="E16" s="17">
        <f>SUM(ENERO:DICIEMBRE!E16)</f>
        <v>560000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ht="42.75" x14ac:dyDescent="0.2">
      <c r="A17" s="24" t="s">
        <v>15</v>
      </c>
      <c r="B17" s="25" t="s">
        <v>16</v>
      </c>
      <c r="C17" s="17">
        <f>SUM(ENERO:DICIEMBRE!C17)</f>
        <v>51</v>
      </c>
      <c r="D17" s="17">
        <f>SUM(ENERO:DICIEMBRE!D17)</f>
        <v>51</v>
      </c>
      <c r="E17" s="17">
        <f>SUM(ENERO:DICIEMBRE!E17)</f>
        <v>1976250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ht="42.75" x14ac:dyDescent="0.2">
      <c r="A18" s="28"/>
      <c r="B18" s="29" t="s">
        <v>17</v>
      </c>
      <c r="C18" s="30">
        <f>SUM(C19:C29)</f>
        <v>42115</v>
      </c>
      <c r="D18" s="30">
        <f>SUM(D19:D29)</f>
        <v>42046</v>
      </c>
      <c r="E18" s="31">
        <f>SUM(E19:E29)</f>
        <v>85550870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ht="28.5" x14ac:dyDescent="0.2">
      <c r="A19" s="32" t="s">
        <v>18</v>
      </c>
      <c r="B19" s="33" t="s">
        <v>19</v>
      </c>
      <c r="C19" s="17">
        <f>SUM(ENERO:DICIEMBRE!C19)</f>
        <v>13612</v>
      </c>
      <c r="D19" s="17">
        <f>SUM(ENERO:DICIEMBRE!D19)</f>
        <v>13604</v>
      </c>
      <c r="E19" s="17">
        <f>SUM(ENERO:DICIEMBRE!E19)</f>
        <v>20406000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ht="28.5" x14ac:dyDescent="0.2">
      <c r="A20" s="15" t="s">
        <v>20</v>
      </c>
      <c r="B20" s="19" t="s">
        <v>21</v>
      </c>
      <c r="C20" s="17">
        <f>SUM(ENERO:DICIEMBRE!C20)</f>
        <v>0</v>
      </c>
      <c r="D20" s="17">
        <f>SUM(ENERO:DICIEMBRE!D20)</f>
        <v>0</v>
      </c>
      <c r="E20" s="17">
        <f>SUM(ENERO:DICIEMBRE!E20)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ht="28.5" x14ac:dyDescent="0.2">
      <c r="A21" s="15" t="s">
        <v>22</v>
      </c>
      <c r="B21" s="19" t="s">
        <v>23</v>
      </c>
      <c r="C21" s="17">
        <f>SUM(ENERO:DICIEMBRE!C21)</f>
        <v>0</v>
      </c>
      <c r="D21" s="17">
        <f>SUM(ENERO:DICIEMBRE!D21)</f>
        <v>0</v>
      </c>
      <c r="E21" s="17">
        <f>SUM(ENERO:DICIEMBRE!E21)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15" t="s">
        <v>24</v>
      </c>
      <c r="B22" s="19" t="s">
        <v>25</v>
      </c>
      <c r="C22" s="17">
        <f>SUM(ENERO:DICIEMBRE!C22)</f>
        <v>2804</v>
      </c>
      <c r="D22" s="17">
        <f>SUM(ENERO:DICIEMBRE!D22)</f>
        <v>2804</v>
      </c>
      <c r="E22" s="17">
        <f>SUM(ENERO:DICIEMBRE!E22)</f>
        <v>5720160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ht="28.5" x14ac:dyDescent="0.2">
      <c r="A23" s="15" t="s">
        <v>26</v>
      </c>
      <c r="B23" s="19" t="s">
        <v>27</v>
      </c>
      <c r="C23" s="17">
        <f>SUM(ENERO:DICIEMBRE!C23)</f>
        <v>9763</v>
      </c>
      <c r="D23" s="17">
        <f>SUM(ENERO:DICIEMBRE!D23)</f>
        <v>9702</v>
      </c>
      <c r="E23" s="17">
        <f>SUM(ENERO:DICIEMBRE!E23)</f>
        <v>14553000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ht="28.5" x14ac:dyDescent="0.2">
      <c r="A24" s="15" t="s">
        <v>28</v>
      </c>
      <c r="B24" s="19" t="s">
        <v>29</v>
      </c>
      <c r="C24" s="17">
        <f>SUM(ENERO:DICIEMBRE!C24)</f>
        <v>6917</v>
      </c>
      <c r="D24" s="17">
        <f>SUM(ENERO:DICIEMBRE!D24)</f>
        <v>6917</v>
      </c>
      <c r="E24" s="17">
        <f>SUM(ENERO:DICIEMBRE!E24)</f>
        <v>10375500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ht="28.5" x14ac:dyDescent="0.2">
      <c r="A25" s="15" t="s">
        <v>30</v>
      </c>
      <c r="B25" s="19" t="s">
        <v>31</v>
      </c>
      <c r="C25" s="17">
        <f>SUM(ENERO:DICIEMBRE!C25)</f>
        <v>4082</v>
      </c>
      <c r="D25" s="17">
        <f>SUM(ENERO:DICIEMBRE!D25)</f>
        <v>4082</v>
      </c>
      <c r="E25" s="17">
        <f>SUM(ENERO:DICIEMBRE!E25)</f>
        <v>14980940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ht="28.5" x14ac:dyDescent="0.2">
      <c r="A26" s="15" t="s">
        <v>32</v>
      </c>
      <c r="B26" s="19" t="s">
        <v>33</v>
      </c>
      <c r="C26" s="17">
        <f>SUM(ENERO:DICIEMBRE!C26)</f>
        <v>4809</v>
      </c>
      <c r="D26" s="17">
        <f>SUM(ENERO:DICIEMBRE!D26)</f>
        <v>4809</v>
      </c>
      <c r="E26" s="17">
        <f>SUM(ENERO:DICIEMBRE!E26)</f>
        <v>17649030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ht="42.75" x14ac:dyDescent="0.2">
      <c r="A27" s="15" t="s">
        <v>34</v>
      </c>
      <c r="B27" s="19" t="s">
        <v>35</v>
      </c>
      <c r="C27" s="17">
        <f>SUM(ENERO:DICIEMBRE!C27)</f>
        <v>128</v>
      </c>
      <c r="D27" s="17">
        <f>SUM(ENERO:DICIEMBRE!D27)</f>
        <v>128</v>
      </c>
      <c r="E27" s="17">
        <f>SUM(ENERO:DICIEMBRE!E27)</f>
        <v>1866240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ht="42.75" x14ac:dyDescent="0.2">
      <c r="A28" s="15" t="s">
        <v>36</v>
      </c>
      <c r="B28" s="19" t="s">
        <v>37</v>
      </c>
      <c r="C28" s="17">
        <f>SUM(ENERO:DICIEMBRE!C28)</f>
        <v>0</v>
      </c>
      <c r="D28" s="17">
        <f>SUM(ENERO:DICIEMBRE!D28)</f>
        <v>0</v>
      </c>
      <c r="E28" s="17">
        <f>SUM(ENERO:DICIEMBRE!E28)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ht="28.5" x14ac:dyDescent="0.2">
      <c r="A29" s="15"/>
      <c r="B29" s="19" t="s">
        <v>38</v>
      </c>
      <c r="C29" s="17">
        <f>SUM(ENERO:DICIEMBRE!C29)</f>
        <v>0</v>
      </c>
      <c r="D29" s="17">
        <f>SUM(ENERO:DICIEMBRE!D29)</f>
        <v>0</v>
      </c>
      <c r="E29" s="17">
        <f>SUM(ENERO:DICIEMBRE!E29)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ht="28.5" x14ac:dyDescent="0.2">
      <c r="A30" s="38"/>
      <c r="B30" s="39" t="s">
        <v>39</v>
      </c>
      <c r="C30" s="40">
        <f>SUM(C31:C32)</f>
        <v>11984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ht="28.5" x14ac:dyDescent="0.2">
      <c r="A31" s="43"/>
      <c r="B31" s="19" t="s">
        <v>40</v>
      </c>
      <c r="C31" s="17">
        <f>SUM(ENERO:DICIEMBRE!C31)</f>
        <v>5793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ht="28.5" x14ac:dyDescent="0.2">
      <c r="A32" s="43"/>
      <c r="B32" s="19" t="s">
        <v>41</v>
      </c>
      <c r="C32" s="17">
        <f>SUM(ENERO:DICIEMBRE!C32)</f>
        <v>6191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ht="28.5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ht="42.75" x14ac:dyDescent="0.2">
      <c r="A34" s="45" t="s">
        <v>43</v>
      </c>
      <c r="B34" s="33" t="s">
        <v>44</v>
      </c>
      <c r="C34" s="17">
        <f>SUM(ENERO:DICIEMBRE!C34)</f>
        <v>0</v>
      </c>
      <c r="D34" s="17">
        <f>SUM(ENERO:DICIEMBRE!D34)</f>
        <v>0</v>
      </c>
      <c r="E34" s="17">
        <f>SUM(ENERO:DICIEMBRE!E34)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ht="42.75" x14ac:dyDescent="0.2">
      <c r="A35" s="15" t="s">
        <v>45</v>
      </c>
      <c r="B35" s="19" t="s">
        <v>46</v>
      </c>
      <c r="C35" s="17">
        <f>SUM(ENERO:DICIEMBRE!C35)</f>
        <v>0</v>
      </c>
      <c r="D35" s="17">
        <f>SUM(ENERO:DICIEMBRE!D35)</f>
        <v>0</v>
      </c>
      <c r="E35" s="17">
        <f>SUM(ENERO:DICIEMBRE!E35)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38"/>
      <c r="B36" s="49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ht="57" x14ac:dyDescent="0.2">
      <c r="A37" s="15" t="s">
        <v>48</v>
      </c>
      <c r="B37" s="25" t="s">
        <v>49</v>
      </c>
      <c r="C37" s="17">
        <f>SUM(ENERO:DICIEMBRE!C37)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10805</v>
      </c>
      <c r="D38" s="30">
        <f>SUM(D39:D44)</f>
        <v>10805</v>
      </c>
      <c r="E38" s="31">
        <f>SUM(E39:E44)</f>
        <v>24826830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ht="28.5" x14ac:dyDescent="0.2">
      <c r="A39" s="45" t="s">
        <v>51</v>
      </c>
      <c r="B39" s="33" t="s">
        <v>52</v>
      </c>
      <c r="C39" s="17">
        <f>SUM(ENERO:DICIEMBRE!C39)</f>
        <v>268</v>
      </c>
      <c r="D39" s="17">
        <f>SUM(ENERO:DICIEMBRE!D39)</f>
        <v>268</v>
      </c>
      <c r="E39" s="17">
        <f>SUM(ENERO:DICIEMBRE!E39)</f>
        <v>1321240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ht="28.5" x14ac:dyDescent="0.2">
      <c r="A40" s="55" t="s">
        <v>53</v>
      </c>
      <c r="B40" s="19" t="s">
        <v>54</v>
      </c>
      <c r="C40" s="17">
        <f>SUM(ENERO:DICIEMBRE!C40)</f>
        <v>3778</v>
      </c>
      <c r="D40" s="17">
        <f>SUM(ENERO:DICIEMBRE!D40)</f>
        <v>3778</v>
      </c>
      <c r="E40" s="17">
        <f>SUM(ENERO:DICIEMBRE!E40)</f>
        <v>10238380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ht="28.5" x14ac:dyDescent="0.2">
      <c r="A41" s="15" t="s">
        <v>55</v>
      </c>
      <c r="B41" s="19" t="s">
        <v>56</v>
      </c>
      <c r="C41" s="17">
        <f>SUM(ENERO:DICIEMBRE!C41)</f>
        <v>0</v>
      </c>
      <c r="D41" s="17">
        <f>SUM(ENERO:DICIEMBRE!D41)</f>
        <v>0</v>
      </c>
      <c r="E41" s="17">
        <f>SUM(ENERO:DICIEMBRE!E41)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ht="28.5" x14ac:dyDescent="0.2">
      <c r="A42" s="15" t="s">
        <v>57</v>
      </c>
      <c r="B42" s="19" t="s">
        <v>58</v>
      </c>
      <c r="C42" s="17">
        <f>SUM(ENERO:DICIEMBRE!C42)</f>
        <v>2686</v>
      </c>
      <c r="D42" s="17">
        <f>SUM(ENERO:DICIEMBRE!D42)</f>
        <v>2686</v>
      </c>
      <c r="E42" s="17">
        <f>SUM(ENERO:DICIEMBRE!E42)</f>
        <v>2229380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ht="28.5" x14ac:dyDescent="0.2">
      <c r="A43" s="56" t="s">
        <v>59</v>
      </c>
      <c r="B43" s="19" t="s">
        <v>60</v>
      </c>
      <c r="C43" s="17">
        <f>SUM(ENERO:DICIEMBRE!C43)</f>
        <v>3444</v>
      </c>
      <c r="D43" s="17">
        <f>SUM(ENERO:DICIEMBRE!D43)</f>
        <v>3444</v>
      </c>
      <c r="E43" s="17">
        <f>SUM(ENERO:DICIEMBRE!E43)</f>
        <v>9333240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ht="28.5" x14ac:dyDescent="0.2">
      <c r="A44" s="56" t="s">
        <v>61</v>
      </c>
      <c r="B44" s="19" t="s">
        <v>62</v>
      </c>
      <c r="C44" s="17">
        <f>SUM(ENERO:DICIEMBRE!C44)</f>
        <v>629</v>
      </c>
      <c r="D44" s="17">
        <f>SUM(ENERO:DICIEMBRE!D44)</f>
        <v>629</v>
      </c>
      <c r="E44" s="17">
        <f>SUM(ENERO:DICIEMBRE!E44)</f>
        <v>1704590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ht="28.5" x14ac:dyDescent="0.2">
      <c r="A45" s="57"/>
      <c r="B45" s="49" t="s">
        <v>63</v>
      </c>
      <c r="C45" s="58">
        <f>C46</f>
        <v>9782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ht="28.5" x14ac:dyDescent="0.2">
      <c r="A46" s="24"/>
      <c r="B46" s="25" t="s">
        <v>64</v>
      </c>
      <c r="C46" s="17">
        <f>SUM(ENERO:DICIEMBRE!C46)</f>
        <v>9782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4552</v>
      </c>
      <c r="D47" s="31">
        <f>SUM(D48:D52)</f>
        <v>4552</v>
      </c>
      <c r="E47" s="31">
        <f>SUM(E48:E52)</f>
        <v>7082200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ht="28.5" x14ac:dyDescent="0.2">
      <c r="A48" s="32" t="s">
        <v>66</v>
      </c>
      <c r="B48" s="33" t="s">
        <v>67</v>
      </c>
      <c r="C48" s="17">
        <f>SUM(ENERO:DICIEMBRE!C48)</f>
        <v>501</v>
      </c>
      <c r="D48" s="17">
        <f>SUM(ENERO:DICIEMBRE!D48)</f>
        <v>501</v>
      </c>
      <c r="E48" s="17">
        <f>SUM(ENERO:DICIEMBRE!E48)</f>
        <v>1177350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ht="28.5" x14ac:dyDescent="0.2">
      <c r="A49" s="15" t="s">
        <v>68</v>
      </c>
      <c r="B49" s="19" t="s">
        <v>69</v>
      </c>
      <c r="C49" s="17">
        <f>SUM(ENERO:DICIEMBRE!C49)</f>
        <v>353</v>
      </c>
      <c r="D49" s="17">
        <f>SUM(ENERO:DICIEMBRE!D49)</f>
        <v>353</v>
      </c>
      <c r="E49" s="17">
        <f>SUM(ENERO:DICIEMBRE!E49)</f>
        <v>829550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ht="28.5" x14ac:dyDescent="0.2">
      <c r="A50" s="15" t="s">
        <v>70</v>
      </c>
      <c r="B50" s="19" t="s">
        <v>71</v>
      </c>
      <c r="C50" s="17">
        <f>SUM(ENERO:DICIEMBRE!C50)</f>
        <v>3615</v>
      </c>
      <c r="D50" s="17">
        <f>SUM(ENERO:DICIEMBRE!D50)</f>
        <v>3615</v>
      </c>
      <c r="E50" s="17">
        <f>SUM(ENERO:DICIEMBRE!E50)</f>
        <v>4880250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61" t="s">
        <v>72</v>
      </c>
      <c r="B51" s="19" t="s">
        <v>73</v>
      </c>
      <c r="C51" s="17">
        <f>SUM(ENERO:DICIEMBRE!C51)</f>
        <v>0</v>
      </c>
      <c r="D51" s="17">
        <f>SUM(ENERO:DICIEMBRE!D51)</f>
        <v>0</v>
      </c>
      <c r="E51" s="17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ht="28.5" x14ac:dyDescent="0.2">
      <c r="A52" s="61" t="s">
        <v>74</v>
      </c>
      <c r="B52" s="19" t="s">
        <v>75</v>
      </c>
      <c r="C52" s="17">
        <f>SUM(ENERO:DICIEMBRE!C52)</f>
        <v>83</v>
      </c>
      <c r="D52" s="17">
        <f>SUM(ENERO:DICIEMBRE!D52)</f>
        <v>83</v>
      </c>
      <c r="E52" s="17">
        <f>SUM(ENERO:DICIEMBRE!E52)</f>
        <v>195050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ht="28.5" x14ac:dyDescent="0.2">
      <c r="A53" s="38"/>
      <c r="B53" s="39" t="s">
        <v>76</v>
      </c>
      <c r="C53" s="62">
        <f>SUM(C54:C55)</f>
        <v>12934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ht="28.5" x14ac:dyDescent="0.2">
      <c r="A54" s="43"/>
      <c r="B54" s="19" t="s">
        <v>77</v>
      </c>
      <c r="C54" s="17">
        <f>SUM(ENERO:DICIEMBRE!C54)</f>
        <v>12934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ht="42.75" x14ac:dyDescent="0.2">
      <c r="A55" s="64"/>
      <c r="B55" s="25" t="s">
        <v>78</v>
      </c>
      <c r="C55" s="17">
        <f>SUM(ENERO:DICIEMBRE!C55)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233532</v>
      </c>
      <c r="D56" s="31">
        <f>D10+D18+D33+D38+D47</f>
        <v>196662</v>
      </c>
      <c r="E56" s="68">
        <f>E10+E18+E33+E38+E47</f>
        <v>1460309810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8.5" x14ac:dyDescent="0.2">
      <c r="A58" s="9" t="s">
        <v>80</v>
      </c>
      <c r="B58" s="9" t="s">
        <v>81</v>
      </c>
      <c r="C58" s="10" t="s">
        <v>5</v>
      </c>
      <c r="D58" s="10" t="s">
        <v>6</v>
      </c>
      <c r="E58" s="10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71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ht="28.5" x14ac:dyDescent="0.2">
      <c r="A60" s="73" t="s">
        <v>83</v>
      </c>
      <c r="B60" s="74" t="s">
        <v>84</v>
      </c>
      <c r="C60" s="17">
        <f>SUM(ENERO:DICIEMBRE!C60)</f>
        <v>13524</v>
      </c>
      <c r="D60" s="17">
        <f>SUM(ENERO:DICIEMBRE!D60)</f>
        <v>13488</v>
      </c>
      <c r="E60" s="17">
        <f>SUM(ENERO:DICIEMBRE!E60)</f>
        <v>578770080</v>
      </c>
      <c r="F60" s="7"/>
      <c r="G60" s="7"/>
      <c r="H60" s="7"/>
      <c r="I60" s="7"/>
      <c r="J60" s="7"/>
      <c r="K60" s="7"/>
      <c r="L60" s="7"/>
    </row>
    <row r="61" spans="1:14" s="3" customFormat="1" ht="28.5" x14ac:dyDescent="0.2">
      <c r="A61" s="73" t="s">
        <v>85</v>
      </c>
      <c r="B61" s="74" t="s">
        <v>86</v>
      </c>
      <c r="C61" s="17">
        <f>SUM(ENERO:DICIEMBRE!C61)</f>
        <v>27339</v>
      </c>
      <c r="D61" s="17">
        <f>SUM(ENERO:DICIEMBRE!D61)</f>
        <v>27303</v>
      </c>
      <c r="E61" s="17">
        <f>SUM(ENERO:DICIEMBRE!E61)</f>
        <v>1319007930</v>
      </c>
      <c r="F61" s="7"/>
      <c r="G61" s="7"/>
      <c r="H61" s="7"/>
      <c r="I61" s="7"/>
      <c r="J61" s="7"/>
      <c r="K61" s="7"/>
      <c r="L61" s="7"/>
    </row>
    <row r="62" spans="1:14" s="3" customFormat="1" ht="57" x14ac:dyDescent="0.2">
      <c r="A62" s="73" t="s">
        <v>87</v>
      </c>
      <c r="B62" s="74" t="s">
        <v>88</v>
      </c>
      <c r="C62" s="17">
        <f>SUM(ENERO:DICIEMBRE!C62)</f>
        <v>7648</v>
      </c>
      <c r="D62" s="17">
        <f>SUM(ENERO:DICIEMBRE!D62)</f>
        <v>7631</v>
      </c>
      <c r="E62" s="17">
        <f>SUM(ENERO:DICIEMBRE!E62)</f>
        <v>685569040</v>
      </c>
      <c r="F62" s="7"/>
      <c r="G62" s="7"/>
      <c r="H62" s="7"/>
      <c r="I62" s="7"/>
      <c r="J62" s="7"/>
      <c r="K62" s="7"/>
      <c r="L62" s="7"/>
    </row>
    <row r="63" spans="1:14" s="3" customFormat="1" ht="57" x14ac:dyDescent="0.2">
      <c r="A63" s="73" t="s">
        <v>89</v>
      </c>
      <c r="B63" s="74" t="s">
        <v>90</v>
      </c>
      <c r="C63" s="17">
        <f>SUM(ENERO:DICIEMBRE!C63)</f>
        <v>1679</v>
      </c>
      <c r="D63" s="17">
        <f>SUM(ENERO:DICIEMBRE!D63)</f>
        <v>1665</v>
      </c>
      <c r="E63" s="17">
        <f>SUM(ENERO:DICIEMBRE!E63)</f>
        <v>149583600</v>
      </c>
      <c r="F63" s="7"/>
      <c r="G63" s="7"/>
      <c r="H63" s="7"/>
      <c r="I63" s="7"/>
      <c r="J63" s="7"/>
      <c r="K63" s="7"/>
      <c r="L63" s="7"/>
    </row>
    <row r="64" spans="1:14" s="3" customFormat="1" ht="57" x14ac:dyDescent="0.2">
      <c r="A64" s="73" t="s">
        <v>91</v>
      </c>
      <c r="B64" s="74" t="s">
        <v>92</v>
      </c>
      <c r="C64" s="17">
        <f>SUM(ENERO:DICIEMBRE!C64)</f>
        <v>0</v>
      </c>
      <c r="D64" s="17">
        <f>SUM(ENERO:DICIEMBRE!D64)</f>
        <v>0</v>
      </c>
      <c r="E64" s="17">
        <f>SUM(ENERO:DICIEMBRE!E64)</f>
        <v>0</v>
      </c>
      <c r="F64" s="7"/>
      <c r="G64" s="7"/>
      <c r="H64" s="7"/>
      <c r="I64" s="7"/>
      <c r="J64" s="7"/>
      <c r="K64" s="7"/>
      <c r="L64" s="7"/>
    </row>
    <row r="65" spans="1:12" s="3" customFormat="1" ht="42.75" x14ac:dyDescent="0.2">
      <c r="A65" s="73" t="s">
        <v>93</v>
      </c>
      <c r="B65" s="74" t="s">
        <v>94</v>
      </c>
      <c r="C65" s="17">
        <f>SUM(ENERO:DICIEMBRE!C65)</f>
        <v>4618</v>
      </c>
      <c r="D65" s="17">
        <f>SUM(ENERO:DICIEMBRE!D65)</f>
        <v>4615</v>
      </c>
      <c r="E65" s="17">
        <f>SUM(ENERO:DICIEMBRE!E65)</f>
        <v>858343850</v>
      </c>
      <c r="F65" s="7"/>
      <c r="G65" s="7"/>
      <c r="H65" s="7"/>
      <c r="I65" s="7"/>
      <c r="J65" s="7"/>
      <c r="K65" s="7"/>
      <c r="L65" s="7"/>
    </row>
    <row r="66" spans="1:12" s="3" customFormat="1" ht="42.75" x14ac:dyDescent="0.2">
      <c r="A66" s="73" t="s">
        <v>95</v>
      </c>
      <c r="B66" s="74" t="s">
        <v>96</v>
      </c>
      <c r="C66" s="17">
        <f>SUM(ENERO:DICIEMBRE!C66)</f>
        <v>0</v>
      </c>
      <c r="D66" s="17">
        <f>SUM(ENERO:DICIEMBRE!D66)</f>
        <v>0</v>
      </c>
      <c r="E66" s="17">
        <f>SUM(ENERO:DICIEMBRE!E66)</f>
        <v>0</v>
      </c>
      <c r="F66" s="7"/>
      <c r="G66" s="7"/>
      <c r="H66" s="7"/>
      <c r="I66" s="7"/>
      <c r="J66" s="7"/>
      <c r="K66" s="7"/>
      <c r="L66" s="7"/>
    </row>
    <row r="67" spans="1:12" s="3" customFormat="1" ht="42.75" x14ac:dyDescent="0.2">
      <c r="A67" s="73" t="s">
        <v>97</v>
      </c>
      <c r="B67" s="74" t="s">
        <v>98</v>
      </c>
      <c r="C67" s="17">
        <f>SUM(ENERO:DICIEMBRE!C67)</f>
        <v>0</v>
      </c>
      <c r="D67" s="17">
        <f>SUM(ENERO:DICIEMBRE!D67)</f>
        <v>0</v>
      </c>
      <c r="E67" s="17">
        <f>SUM(ENERO:DICIEMBRE!E67)</f>
        <v>0</v>
      </c>
      <c r="F67" s="7"/>
      <c r="G67" s="7"/>
      <c r="H67" s="7"/>
      <c r="I67" s="7"/>
      <c r="J67" s="7"/>
      <c r="K67" s="7"/>
      <c r="L67" s="7"/>
    </row>
    <row r="68" spans="1:12" s="3" customFormat="1" ht="28.5" x14ac:dyDescent="0.2">
      <c r="A68" s="73" t="s">
        <v>99</v>
      </c>
      <c r="B68" s="74" t="s">
        <v>100</v>
      </c>
      <c r="C68" s="17">
        <f>SUM(ENERO:DICIEMBRE!C68)</f>
        <v>4992</v>
      </c>
      <c r="D68" s="17">
        <f>SUM(ENERO:DICIEMBRE!D68)</f>
        <v>4969</v>
      </c>
      <c r="E68" s="17">
        <f>SUM(ENERO:DICIEMBRE!E68)</f>
        <v>213517930</v>
      </c>
      <c r="F68" s="7"/>
      <c r="G68" s="7"/>
      <c r="H68" s="7"/>
      <c r="I68" s="7"/>
      <c r="J68" s="7"/>
      <c r="K68" s="7"/>
      <c r="L68" s="7"/>
    </row>
    <row r="69" spans="1:12" s="3" customFormat="1" ht="28.5" x14ac:dyDescent="0.2">
      <c r="A69" s="73" t="s">
        <v>101</v>
      </c>
      <c r="B69" s="74" t="s">
        <v>102</v>
      </c>
      <c r="C69" s="17">
        <f>SUM(ENERO:DICIEMBRE!C69)</f>
        <v>1644</v>
      </c>
      <c r="D69" s="17">
        <f>SUM(ENERO:DICIEMBRE!D69)</f>
        <v>1644</v>
      </c>
      <c r="E69" s="17">
        <f>SUM(ENERO:DICIEMBRE!E69)</f>
        <v>14253480</v>
      </c>
      <c r="F69" s="7"/>
      <c r="G69" s="7"/>
      <c r="H69" s="7"/>
      <c r="I69" s="7"/>
      <c r="J69" s="7"/>
      <c r="K69" s="7"/>
      <c r="L69" s="7"/>
    </row>
    <row r="70" spans="1:12" s="3" customFormat="1" ht="28.5" x14ac:dyDescent="0.2">
      <c r="A70" s="73" t="s">
        <v>103</v>
      </c>
      <c r="B70" s="74" t="s">
        <v>104</v>
      </c>
      <c r="C70" s="17">
        <f>SUM(ENERO:DICIEMBRE!C70)</f>
        <v>871</v>
      </c>
      <c r="D70" s="17">
        <f>SUM(ENERO:DICIEMBRE!D70)</f>
        <v>870</v>
      </c>
      <c r="E70" s="17">
        <f>SUM(ENERO:DICIEMBRE!E70)</f>
        <v>70130700</v>
      </c>
      <c r="F70" s="7"/>
      <c r="G70" s="7"/>
      <c r="H70" s="7"/>
      <c r="I70" s="7"/>
      <c r="J70" s="7"/>
      <c r="K70" s="7"/>
      <c r="L70" s="7"/>
    </row>
    <row r="71" spans="1:12" s="3" customFormat="1" ht="28.5" x14ac:dyDescent="0.2">
      <c r="A71" s="73" t="s">
        <v>105</v>
      </c>
      <c r="B71" s="74" t="s">
        <v>106</v>
      </c>
      <c r="C71" s="17">
        <f>SUM(ENERO:DICIEMBRE!C71)</f>
        <v>0</v>
      </c>
      <c r="D71" s="17">
        <f>SUM(ENERO:DICIEMBRE!D71)</f>
        <v>0</v>
      </c>
      <c r="E71" s="17">
        <f>SUM(ENERO:DICIEMBRE!E71)</f>
        <v>0</v>
      </c>
      <c r="F71" s="7"/>
      <c r="G71" s="7"/>
      <c r="H71" s="7"/>
      <c r="I71" s="7"/>
      <c r="J71" s="7"/>
      <c r="K71" s="7"/>
      <c r="L71" s="7"/>
    </row>
    <row r="72" spans="1:12" s="3" customFormat="1" ht="42.75" x14ac:dyDescent="0.2">
      <c r="A72" s="73" t="s">
        <v>107</v>
      </c>
      <c r="B72" s="74" t="s">
        <v>108</v>
      </c>
      <c r="C72" s="17">
        <f>SUM(ENERO:DICIEMBRE!C72)</f>
        <v>0</v>
      </c>
      <c r="D72" s="17">
        <f>SUM(ENERO:DICIEMBRE!D72)</f>
        <v>0</v>
      </c>
      <c r="E72" s="17">
        <f>SUM(ENERO:DICIEMBRE!E72)</f>
        <v>0</v>
      </c>
      <c r="F72" s="7"/>
      <c r="G72" s="7"/>
      <c r="H72" s="7"/>
      <c r="I72" s="7"/>
      <c r="J72" s="7"/>
      <c r="K72" s="7"/>
      <c r="L72" s="7"/>
    </row>
    <row r="73" spans="1:12" s="3" customFormat="1" ht="28.5" x14ac:dyDescent="0.2">
      <c r="A73" s="73" t="s">
        <v>109</v>
      </c>
      <c r="B73" s="74" t="s">
        <v>110</v>
      </c>
      <c r="C73" s="17">
        <f>SUM(ENERO:DICIEMBRE!C73)</f>
        <v>4</v>
      </c>
      <c r="D73" s="17">
        <f>SUM(ENERO:DICIEMBRE!D73)</f>
        <v>4</v>
      </c>
      <c r="E73" s="17">
        <f>SUM(ENERO:DICIEMBRE!E73)</f>
        <v>167520</v>
      </c>
      <c r="F73" s="7"/>
      <c r="G73" s="7"/>
      <c r="H73" s="7"/>
      <c r="I73" s="7"/>
      <c r="J73" s="7"/>
      <c r="K73" s="7"/>
      <c r="L73" s="7"/>
    </row>
    <row r="74" spans="1:12" s="3" customFormat="1" ht="28.5" x14ac:dyDescent="0.2">
      <c r="A74" s="73" t="s">
        <v>111</v>
      </c>
      <c r="B74" s="74" t="s">
        <v>112</v>
      </c>
      <c r="C74" s="17">
        <f>SUM(ENERO:DICIEMBRE!C74)</f>
        <v>2808</v>
      </c>
      <c r="D74" s="17">
        <f>SUM(ENERO:DICIEMBRE!D74)</f>
        <v>2808</v>
      </c>
      <c r="E74" s="17">
        <f>SUM(ENERO:DICIEMBRE!E74)</f>
        <v>179964720</v>
      </c>
      <c r="F74" s="7"/>
      <c r="G74" s="7"/>
      <c r="H74" s="7"/>
      <c r="I74" s="7"/>
      <c r="J74" s="7"/>
      <c r="K74" s="7"/>
      <c r="L74" s="7"/>
    </row>
    <row r="75" spans="1:12" s="3" customFormat="1" ht="42.75" x14ac:dyDescent="0.2">
      <c r="A75" s="76" t="s">
        <v>113</v>
      </c>
      <c r="B75" s="77" t="s">
        <v>114</v>
      </c>
      <c r="C75" s="17">
        <f>SUM(ENERO:DICIEMBRE!C75)</f>
        <v>6532</v>
      </c>
      <c r="D75" s="17">
        <f>SUM(ENERO:DICIEMBRE!D75)</f>
        <v>6532</v>
      </c>
      <c r="E75" s="17">
        <f>SUM(ENERO:DICIEMBRE!E75)</f>
        <v>697291000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78"/>
      <c r="B76" s="79" t="s">
        <v>5</v>
      </c>
      <c r="C76" s="80">
        <f>SUM(C60:C75)</f>
        <v>71659</v>
      </c>
      <c r="D76" s="80">
        <f>SUM(D60:D75)</f>
        <v>71529</v>
      </c>
      <c r="E76" s="68">
        <f>SUM(E60:E75)</f>
        <v>4766599850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42.75" x14ac:dyDescent="0.2">
      <c r="A78" s="9" t="s">
        <v>80</v>
      </c>
      <c r="B78" s="8" t="s">
        <v>116</v>
      </c>
      <c r="C78" s="10" t="s">
        <v>5</v>
      </c>
      <c r="D78" s="85" t="s">
        <v>6</v>
      </c>
      <c r="E78" s="10" t="s">
        <v>7</v>
      </c>
      <c r="F78" s="7"/>
      <c r="G78" s="7"/>
      <c r="H78" s="7"/>
      <c r="I78" s="7"/>
      <c r="J78" s="7"/>
      <c r="K78" s="7"/>
      <c r="L78" s="7"/>
    </row>
    <row r="79" spans="1:12" s="3" customFormat="1" ht="28.5" x14ac:dyDescent="0.2">
      <c r="A79" s="45">
        <v>3003001</v>
      </c>
      <c r="B79" s="86" t="s">
        <v>117</v>
      </c>
      <c r="C79" s="17">
        <f>SUM(ENERO:DICIEMBRE!C79)</f>
        <v>53</v>
      </c>
      <c r="D79" s="17">
        <f>SUM(ENERO:DICIEMBRE!D79)</f>
        <v>53</v>
      </c>
      <c r="E79" s="17">
        <f>SUM(ENERO:DICIEMBRE!E79)</f>
        <v>495020</v>
      </c>
      <c r="F79" s="7"/>
      <c r="G79" s="7"/>
      <c r="H79" s="7"/>
      <c r="I79" s="7"/>
      <c r="J79" s="7"/>
      <c r="K79" s="7"/>
      <c r="L79" s="7"/>
    </row>
    <row r="80" spans="1:12" s="3" customFormat="1" ht="28.5" x14ac:dyDescent="0.2">
      <c r="A80" s="15" t="s">
        <v>118</v>
      </c>
      <c r="B80" s="89" t="s">
        <v>119</v>
      </c>
      <c r="C80" s="17">
        <f>SUM(ENERO:DICIEMBRE!C80)</f>
        <v>0</v>
      </c>
      <c r="D80" s="17">
        <f>SUM(ENERO:DICIEMBRE!D80)</f>
        <v>0</v>
      </c>
      <c r="E80" s="17">
        <f>SUM(ENERO:DICIEMBRE!E80)</f>
        <v>0</v>
      </c>
      <c r="F80" s="7"/>
      <c r="G80" s="7"/>
      <c r="H80" s="7"/>
      <c r="I80" s="7"/>
      <c r="J80" s="7"/>
      <c r="K80" s="7"/>
      <c r="L80" s="7"/>
    </row>
    <row r="81" spans="1:22" s="3" customFormat="1" ht="28.5" x14ac:dyDescent="0.2">
      <c r="A81" s="15" t="s">
        <v>120</v>
      </c>
      <c r="B81" s="89" t="s">
        <v>121</v>
      </c>
      <c r="C81" s="17">
        <f>SUM(ENERO:DICIEMBRE!C81)</f>
        <v>8</v>
      </c>
      <c r="D81" s="17">
        <f>SUM(ENERO:DICIEMBRE!D81)</f>
        <v>8</v>
      </c>
      <c r="E81" s="17">
        <f>SUM(ENERO:DICIEMBRE!E81)</f>
        <v>149840</v>
      </c>
      <c r="F81" s="7"/>
      <c r="G81" s="7"/>
      <c r="H81" s="7"/>
      <c r="I81" s="7"/>
      <c r="J81" s="7"/>
      <c r="K81" s="7"/>
      <c r="L81" s="7"/>
    </row>
    <row r="82" spans="1:22" s="3" customFormat="1" ht="28.5" x14ac:dyDescent="0.2">
      <c r="A82" s="15" t="s">
        <v>122</v>
      </c>
      <c r="B82" s="89" t="s">
        <v>123</v>
      </c>
      <c r="C82" s="17">
        <f>SUM(ENERO:DICIEMBRE!C82)</f>
        <v>0</v>
      </c>
      <c r="D82" s="17">
        <f>SUM(ENERO:DICIEMBRE!D82)</f>
        <v>0</v>
      </c>
      <c r="E82" s="17">
        <f>SUM(ENERO:DICIEMBRE!E82)</f>
        <v>0</v>
      </c>
      <c r="F82" s="7"/>
      <c r="G82" s="7"/>
      <c r="H82" s="7"/>
      <c r="I82" s="7"/>
      <c r="J82" s="7"/>
      <c r="K82" s="7"/>
      <c r="L82" s="7"/>
    </row>
    <row r="83" spans="1:22" s="3" customFormat="1" ht="28.5" x14ac:dyDescent="0.2">
      <c r="A83" s="24" t="s">
        <v>124</v>
      </c>
      <c r="B83" s="92" t="s">
        <v>125</v>
      </c>
      <c r="C83" s="17">
        <f>SUM(ENERO:DICIEMBRE!C83)</f>
        <v>0</v>
      </c>
      <c r="D83" s="17">
        <f>SUM(ENERO:DICIEMBRE!D83)</f>
        <v>0</v>
      </c>
      <c r="E83" s="17">
        <f>SUM(ENERO:DICIEMBRE!E83)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78"/>
      <c r="B84" s="95" t="s">
        <v>5</v>
      </c>
      <c r="C84" s="96">
        <f>SUM(C79:C83)</f>
        <v>61</v>
      </c>
      <c r="D84" s="96">
        <f>SUM(D79:D83)</f>
        <v>61</v>
      </c>
      <c r="E84" s="68">
        <f>SUM(E79:E83)</f>
        <v>644860</v>
      </c>
      <c r="F84" s="7"/>
      <c r="G84" s="7"/>
      <c r="H84" s="7"/>
      <c r="I84" s="7"/>
      <c r="J84" s="7"/>
      <c r="K84" s="7"/>
      <c r="L84" s="7"/>
    </row>
    <row r="85" spans="1:22" s="99" customFormat="1" x14ac:dyDescent="0.2">
      <c r="A85" s="708" t="s">
        <v>126</v>
      </c>
      <c r="B85" s="708"/>
      <c r="C85" s="97"/>
      <c r="D85" s="97"/>
      <c r="E85" s="98"/>
    </row>
    <row r="86" spans="1:22" s="3" customFormat="1" ht="28.5" x14ac:dyDescent="0.2">
      <c r="A86" s="9" t="s">
        <v>80</v>
      </c>
      <c r="B86" s="8" t="s">
        <v>127</v>
      </c>
      <c r="C86" s="10" t="s">
        <v>5</v>
      </c>
      <c r="D86" s="85" t="s">
        <v>6</v>
      </c>
      <c r="E86" s="10" t="s">
        <v>7</v>
      </c>
      <c r="F86" s="7"/>
      <c r="G86" s="7"/>
      <c r="H86" s="7"/>
      <c r="I86" s="7"/>
      <c r="J86" s="7"/>
      <c r="K86" s="7"/>
      <c r="L86" s="7"/>
    </row>
    <row r="87" spans="1:22" s="3" customFormat="1" ht="28.5" x14ac:dyDescent="0.2">
      <c r="A87" s="45">
        <v>2401061</v>
      </c>
      <c r="B87" s="86" t="s">
        <v>128</v>
      </c>
      <c r="C87" s="17">
        <f>SUM(ENERO:DICIEMBRE!C87)</f>
        <v>1508</v>
      </c>
      <c r="D87" s="17">
        <f>SUM(ENERO:DICIEMBRE!D87)</f>
        <v>1508</v>
      </c>
      <c r="E87" s="17">
        <f>SUM(ENERO:DICIEMBRE!E87)</f>
        <v>37654760</v>
      </c>
      <c r="F87" s="7"/>
      <c r="G87" s="7"/>
      <c r="H87" s="7"/>
      <c r="I87" s="7"/>
      <c r="J87" s="7"/>
      <c r="K87" s="7"/>
      <c r="L87" s="7"/>
    </row>
    <row r="88" spans="1:22" s="3" customFormat="1" ht="42.75" x14ac:dyDescent="0.2">
      <c r="A88" s="15" t="s">
        <v>129</v>
      </c>
      <c r="B88" s="89" t="s">
        <v>130</v>
      </c>
      <c r="C88" s="17">
        <f>SUM(ENERO:DICIEMBRE!C88)</f>
        <v>3297</v>
      </c>
      <c r="D88" s="17">
        <f>SUM(ENERO:DICIEMBRE!D88)</f>
        <v>3297</v>
      </c>
      <c r="E88" s="17">
        <f>SUM(ENERO:DICIEMBRE!E88)</f>
        <v>258979350</v>
      </c>
      <c r="F88" s="7"/>
      <c r="G88" s="7"/>
      <c r="H88" s="7"/>
      <c r="I88" s="7"/>
      <c r="J88" s="7"/>
      <c r="K88" s="7"/>
      <c r="L88" s="7"/>
    </row>
    <row r="89" spans="1:22" s="3" customFormat="1" ht="42.75" x14ac:dyDescent="0.2">
      <c r="A89" s="15" t="s">
        <v>131</v>
      </c>
      <c r="B89" s="89" t="s">
        <v>132</v>
      </c>
      <c r="C89" s="17">
        <f>SUM(ENERO:DICIEMBRE!C89)</f>
        <v>0</v>
      </c>
      <c r="D89" s="17">
        <f>SUM(ENERO:DICIEMBRE!D89)</f>
        <v>0</v>
      </c>
      <c r="E89" s="17">
        <f>SUM(ENERO:DICIEMBRE!E89)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15" t="s">
        <v>133</v>
      </c>
      <c r="B90" s="89" t="s">
        <v>134</v>
      </c>
      <c r="C90" s="17">
        <f>SUM(ENERO:DICIEMBRE!C90)</f>
        <v>4492</v>
      </c>
      <c r="D90" s="17">
        <f>SUM(ENERO:DICIEMBRE!D90)</f>
        <v>4407</v>
      </c>
      <c r="E90" s="17">
        <f>SUM(ENERO:DICIEMBRE!E90)</f>
        <v>15116010</v>
      </c>
      <c r="F90" s="7"/>
      <c r="G90" s="7"/>
      <c r="H90" s="7"/>
      <c r="I90" s="7"/>
      <c r="J90" s="7"/>
      <c r="K90" s="7"/>
      <c r="L90" s="7"/>
    </row>
    <row r="91" spans="1:22" s="3" customFormat="1" ht="28.5" x14ac:dyDescent="0.2">
      <c r="A91" s="15" t="s">
        <v>135</v>
      </c>
      <c r="B91" s="89" t="s">
        <v>136</v>
      </c>
      <c r="C91" s="17">
        <f>SUM(ENERO:DICIEMBRE!C91)</f>
        <v>0</v>
      </c>
      <c r="D91" s="17">
        <f>SUM(ENERO:DICIEMBRE!D91)</f>
        <v>0</v>
      </c>
      <c r="E91" s="17">
        <f>SUM(ENERO:DICIEMBRE!E91)</f>
        <v>0</v>
      </c>
      <c r="F91" s="7"/>
      <c r="G91" s="7"/>
      <c r="H91" s="7"/>
      <c r="I91" s="7"/>
      <c r="J91" s="7"/>
      <c r="K91" s="7"/>
      <c r="L91" s="7"/>
    </row>
    <row r="92" spans="1:22" s="3" customFormat="1" ht="28.5" x14ac:dyDescent="0.2">
      <c r="A92" s="15" t="s">
        <v>137</v>
      </c>
      <c r="B92" s="89" t="s">
        <v>138</v>
      </c>
      <c r="C92" s="17">
        <f>SUM(ENERO:DICIEMBRE!C92)</f>
        <v>0</v>
      </c>
      <c r="D92" s="17">
        <f>SUM(ENERO:DICIEMBRE!D92)</f>
        <v>0</v>
      </c>
      <c r="E92" s="17">
        <f>SUM(ENERO:DICIEMBRE!E92)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ht="28.5" x14ac:dyDescent="0.2">
      <c r="A93" s="24" t="s">
        <v>139</v>
      </c>
      <c r="B93" s="92" t="s">
        <v>140</v>
      </c>
      <c r="C93" s="17">
        <f>SUM(ENERO:DICIEMBRE!C93)</f>
        <v>0</v>
      </c>
      <c r="D93" s="17">
        <f>SUM(ENERO:DICIEMBRE!D93)</f>
        <v>0</v>
      </c>
      <c r="E93" s="17">
        <f>SUM(ENERO:DICIEMBRE!E93)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78"/>
      <c r="B94" s="95" t="s">
        <v>5</v>
      </c>
      <c r="C94" s="101">
        <f>SUM(C87:C93)</f>
        <v>9297</v>
      </c>
      <c r="D94" s="101">
        <f>SUM(D87:D93)</f>
        <v>9212</v>
      </c>
      <c r="E94" s="68">
        <f>SUM(E87:E93)</f>
        <v>311750120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103"/>
      <c r="G95" s="103"/>
      <c r="H95" s="103"/>
      <c r="I95" s="103"/>
      <c r="J95" s="103"/>
      <c r="K95" s="103"/>
      <c r="L95" s="103"/>
      <c r="M95" s="103"/>
      <c r="N95" s="103"/>
      <c r="O95" s="104"/>
      <c r="V95" s="106"/>
    </row>
    <row r="96" spans="1:22" ht="28.5" x14ac:dyDescent="0.2">
      <c r="A96" s="9" t="s">
        <v>80</v>
      </c>
      <c r="B96" s="9" t="s">
        <v>81</v>
      </c>
      <c r="C96" s="10" t="s">
        <v>5</v>
      </c>
      <c r="D96" s="85" t="s">
        <v>6</v>
      </c>
      <c r="E96" s="10" t="s">
        <v>7</v>
      </c>
      <c r="F96" s="107"/>
      <c r="G96" s="107"/>
      <c r="H96" s="107"/>
      <c r="I96" s="107"/>
      <c r="J96" s="107"/>
      <c r="K96" s="107"/>
      <c r="L96" s="107"/>
      <c r="M96" s="107"/>
      <c r="N96" s="107"/>
      <c r="O96" s="108"/>
      <c r="V96" s="109"/>
    </row>
    <row r="97" spans="1:22" x14ac:dyDescent="0.2">
      <c r="A97" s="45">
        <v>2004103</v>
      </c>
      <c r="B97" s="86" t="s">
        <v>142</v>
      </c>
      <c r="C97" s="17">
        <f>SUM(ENERO:DICIEMBRE!C97)</f>
        <v>539</v>
      </c>
      <c r="D97" s="17">
        <f>SUM(ENERO:DICIEMBRE!D97)</f>
        <v>470</v>
      </c>
      <c r="E97" s="17">
        <f>SUM(ENERO:DICIEMBRE!E97)</f>
        <v>82109000</v>
      </c>
      <c r="F97" s="107"/>
      <c r="G97" s="107"/>
      <c r="H97" s="107"/>
      <c r="I97" s="107"/>
      <c r="J97" s="107"/>
      <c r="K97" s="107"/>
      <c r="L97" s="107"/>
      <c r="M97" s="107"/>
      <c r="N97" s="107"/>
      <c r="O97" s="108"/>
      <c r="V97" s="109"/>
    </row>
    <row r="98" spans="1:22" x14ac:dyDescent="0.2">
      <c r="A98" s="24" t="s">
        <v>143</v>
      </c>
      <c r="B98" s="92" t="s">
        <v>144</v>
      </c>
      <c r="C98" s="17">
        <f>SUM(ENERO:DICIEMBRE!C98)</f>
        <v>0</v>
      </c>
      <c r="D98" s="17">
        <f>SUM(ENERO:DICIEMBRE!D98)</f>
        <v>0</v>
      </c>
      <c r="E98" s="17">
        <f>SUM(ENERO:DICIEMBRE!E98)</f>
        <v>0</v>
      </c>
      <c r="F98" s="107"/>
      <c r="G98" s="107"/>
      <c r="H98" s="107"/>
      <c r="I98" s="107"/>
      <c r="J98" s="107"/>
      <c r="K98" s="107"/>
      <c r="L98" s="107"/>
      <c r="M98" s="107"/>
      <c r="N98" s="107"/>
      <c r="O98" s="108"/>
      <c r="V98" s="109"/>
    </row>
    <row r="99" spans="1:22" x14ac:dyDescent="0.2">
      <c r="A99" s="78"/>
      <c r="B99" s="95" t="s">
        <v>5</v>
      </c>
      <c r="C99" s="96">
        <f>SUM(C97:C98)</f>
        <v>539</v>
      </c>
      <c r="D99" s="96">
        <f>SUM(D97:D98)</f>
        <v>470</v>
      </c>
      <c r="E99" s="68">
        <f>SUM(E97:E98)</f>
        <v>82109000</v>
      </c>
      <c r="F99" s="107"/>
      <c r="G99" s="107"/>
      <c r="H99" s="107"/>
      <c r="I99" s="107"/>
      <c r="J99" s="107"/>
      <c r="K99" s="107"/>
      <c r="L99" s="107"/>
      <c r="M99" s="107"/>
      <c r="N99" s="107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4"/>
      <c r="V100" s="112"/>
    </row>
    <row r="101" spans="1:22" ht="25.5" x14ac:dyDescent="0.2">
      <c r="A101" s="9"/>
      <c r="B101" s="9" t="s">
        <v>146</v>
      </c>
      <c r="C101" s="10" t="s">
        <v>5</v>
      </c>
      <c r="D101" s="85" t="s">
        <v>6</v>
      </c>
      <c r="E101" s="10" t="s">
        <v>7</v>
      </c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8"/>
    </row>
    <row r="102" spans="1:22" ht="28.5" x14ac:dyDescent="0.2">
      <c r="A102" s="113" t="s">
        <v>147</v>
      </c>
      <c r="B102" s="86" t="s">
        <v>148</v>
      </c>
      <c r="C102" s="17">
        <f>SUM(ENERO:DICIEMBRE!C102)</f>
        <v>13299</v>
      </c>
      <c r="D102" s="17">
        <f>SUM(ENERO:DICIEMBRE!D102)</f>
        <v>13299</v>
      </c>
      <c r="E102" s="17">
        <f>SUM(ENERO:DICIEMBRE!E102)</f>
        <v>60467430</v>
      </c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08"/>
    </row>
    <row r="103" spans="1:22" ht="28.5" x14ac:dyDescent="0.2">
      <c r="A103" s="116" t="s">
        <v>149</v>
      </c>
      <c r="B103" s="89" t="s">
        <v>150</v>
      </c>
      <c r="C103" s="17">
        <f>SUM(ENERO:DICIEMBRE!C103)</f>
        <v>6802</v>
      </c>
      <c r="D103" s="17">
        <f>SUM(ENERO:DICIEMBRE!D103)</f>
        <v>6802</v>
      </c>
      <c r="E103" s="17">
        <f>SUM(ENERO:DICIEMBRE!E103)</f>
        <v>59144980</v>
      </c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08"/>
    </row>
    <row r="104" spans="1:22" ht="42.75" x14ac:dyDescent="0.2">
      <c r="A104" s="116" t="s">
        <v>151</v>
      </c>
      <c r="B104" s="117" t="s">
        <v>152</v>
      </c>
      <c r="C104" s="17">
        <f>SUM(ENERO:DICIEMBRE!C104)</f>
        <v>3466</v>
      </c>
      <c r="D104" s="17">
        <f>SUM(ENERO:DICIEMBRE!D104)</f>
        <v>3466</v>
      </c>
      <c r="E104" s="17">
        <f>SUM(ENERO:DICIEMBRE!E104)</f>
        <v>32858220</v>
      </c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08"/>
    </row>
    <row r="105" spans="1:22" x14ac:dyDescent="0.2">
      <c r="A105" s="116" t="s">
        <v>153</v>
      </c>
      <c r="B105" s="89" t="s">
        <v>154</v>
      </c>
      <c r="C105" s="17">
        <f>SUM(ENERO:DICIEMBRE!C105)</f>
        <v>1726</v>
      </c>
      <c r="D105" s="17">
        <f>SUM(ENERO:DICIEMBRE!D105)</f>
        <v>1726</v>
      </c>
      <c r="E105" s="17">
        <f>SUM(ENERO:DICIEMBRE!E105)</f>
        <v>152980500</v>
      </c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08"/>
    </row>
    <row r="106" spans="1:22" x14ac:dyDescent="0.2">
      <c r="A106" s="116" t="s">
        <v>155</v>
      </c>
      <c r="B106" s="89" t="s">
        <v>156</v>
      </c>
      <c r="C106" s="17">
        <f>SUM(ENERO:DICIEMBRE!C106)</f>
        <v>1333</v>
      </c>
      <c r="D106" s="17">
        <f>SUM(ENERO:DICIEMBRE!D106)</f>
        <v>744</v>
      </c>
      <c r="E106" s="17">
        <f>SUM(ENERO:DICIEMBRE!E106)</f>
        <v>26683500</v>
      </c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08"/>
    </row>
    <row r="107" spans="1:22" ht="28.5" x14ac:dyDescent="0.2">
      <c r="A107" s="24"/>
      <c r="B107" s="92" t="s">
        <v>157</v>
      </c>
      <c r="C107" s="17">
        <f>SUM(ENERO:DICIEMBRE!C107)</f>
        <v>1</v>
      </c>
      <c r="D107" s="119"/>
      <c r="E107" s="120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8"/>
    </row>
    <row r="108" spans="1:22" x14ac:dyDescent="0.2">
      <c r="A108" s="78"/>
      <c r="B108" s="95" t="s">
        <v>158</v>
      </c>
      <c r="C108" s="121">
        <f>SUM(C102:C107)</f>
        <v>26627</v>
      </c>
      <c r="D108" s="121">
        <f>SUM(D102:D106)</f>
        <v>26037</v>
      </c>
      <c r="E108" s="68">
        <f>SUM(E102:E106)</f>
        <v>332134630</v>
      </c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8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10" t="s">
        <v>7</v>
      </c>
    </row>
    <row r="111" spans="1:22" s="126" customFormat="1" x14ac:dyDescent="0.2">
      <c r="A111" s="45">
        <v>3001001</v>
      </c>
      <c r="B111" s="86" t="s">
        <v>161</v>
      </c>
      <c r="C111" s="17">
        <f>SUM(ENERO:DICIEMBRE!C111)</f>
        <v>4009</v>
      </c>
      <c r="D111" s="17">
        <f>SUM(ENERO:DICIEMBRE!D111)</f>
        <v>4009</v>
      </c>
      <c r="E111" s="17">
        <f>SUM(ENERO:DICIEMBRE!E111)</f>
        <v>104875440</v>
      </c>
    </row>
    <row r="112" spans="1:22" s="126" customFormat="1" x14ac:dyDescent="0.2">
      <c r="A112" s="24" t="s">
        <v>162</v>
      </c>
      <c r="B112" s="92" t="s">
        <v>163</v>
      </c>
      <c r="C112" s="17">
        <f>SUM(ENERO:DICIEMBRE!C112)</f>
        <v>625</v>
      </c>
      <c r="D112" s="17">
        <f>SUM(ENERO:DICIEMBRE!D112)</f>
        <v>625</v>
      </c>
      <c r="E112" s="17">
        <f>SUM(ENERO:DICIEMBRE!E112)</f>
        <v>204962500</v>
      </c>
    </row>
    <row r="113" spans="1:19" s="126" customFormat="1" x14ac:dyDescent="0.2">
      <c r="A113" s="78"/>
      <c r="B113" s="95" t="s">
        <v>158</v>
      </c>
      <c r="C113" s="130">
        <f>SUM(C111:C112)</f>
        <v>4634</v>
      </c>
      <c r="D113" s="130">
        <f>SUM(D111:D112)</f>
        <v>4634</v>
      </c>
      <c r="E113" s="131">
        <f>SUM(E111:E112)</f>
        <v>309837940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8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10" t="s">
        <v>7</v>
      </c>
    </row>
    <row r="116" spans="1:19" s="126" customFormat="1" x14ac:dyDescent="0.2">
      <c r="A116" s="78" t="s">
        <v>165</v>
      </c>
      <c r="B116" s="92" t="s">
        <v>166</v>
      </c>
      <c r="C116" s="17">
        <f>SUM(ENERO:DICIEMBRE!C116)</f>
        <v>11095</v>
      </c>
      <c r="D116" s="17">
        <f>SUM(ENERO:DICIEMBRE!D116)</f>
        <v>10920</v>
      </c>
      <c r="E116" s="17">
        <f>SUM(ENERO:DICIEMBRE!E116)</f>
        <v>76372460</v>
      </c>
    </row>
    <row r="117" spans="1:19" x14ac:dyDescent="0.2">
      <c r="A117" s="3" t="s">
        <v>167</v>
      </c>
    </row>
    <row r="118" spans="1:19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606" t="s">
        <v>173</v>
      </c>
      <c r="P118" s="607"/>
      <c r="Q118" s="608" t="s">
        <v>174</v>
      </c>
      <c r="R118" s="608" t="s">
        <v>175</v>
      </c>
      <c r="S118" s="648" t="s">
        <v>7</v>
      </c>
    </row>
    <row r="119" spans="1:19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687" t="s">
        <v>185</v>
      </c>
      <c r="P119" s="60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687"/>
      <c r="P120" s="60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1582730</v>
      </c>
      <c r="D121" s="136">
        <f t="shared" ref="D121:P121" si="0">+D122+D123+D124+D125+D126+D127+D131+D132+D133</f>
        <v>1566856</v>
      </c>
      <c r="E121" s="30">
        <f t="shared" si="0"/>
        <v>1566856</v>
      </c>
      <c r="F121" s="137">
        <f t="shared" si="0"/>
        <v>0</v>
      </c>
      <c r="G121" s="138">
        <f t="shared" si="0"/>
        <v>15874</v>
      </c>
      <c r="H121" s="30">
        <f t="shared" si="0"/>
        <v>493771</v>
      </c>
      <c r="I121" s="30">
        <f t="shared" si="0"/>
        <v>558831</v>
      </c>
      <c r="J121" s="30">
        <f t="shared" si="0"/>
        <v>530128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2</v>
      </c>
      <c r="P121" s="30">
        <f t="shared" si="0"/>
        <v>5672</v>
      </c>
      <c r="Q121" s="137">
        <f>+Q122+Q123+Q124+Q125+Q126+Q127+Q131+Q132+Q133</f>
        <v>0</v>
      </c>
      <c r="R121" s="136">
        <v>0</v>
      </c>
      <c r="S121" s="140">
        <f>SUM(S122:S126,S127,S131:S133)</f>
        <v>5211717590</v>
      </c>
    </row>
    <row r="122" spans="1:19" x14ac:dyDescent="0.2">
      <c r="A122" s="142" t="s">
        <v>190</v>
      </c>
      <c r="B122" s="143" t="s">
        <v>191</v>
      </c>
      <c r="C122" s="17">
        <f>SUM(ENERO:DICIEMBRE!C122)</f>
        <v>630311</v>
      </c>
      <c r="D122" s="17">
        <f>SUM(ENERO:DICIEMBRE!D122)</f>
        <v>620740</v>
      </c>
      <c r="E122" s="17">
        <f>SUM(ENERO:DICIEMBRE!E122)</f>
        <v>620740</v>
      </c>
      <c r="F122" s="17">
        <f>SUM(ENERO:DICIEMBRE!F122)</f>
        <v>0</v>
      </c>
      <c r="G122" s="17">
        <f>SUM(ENERO:DICIEMBRE!G122)</f>
        <v>9571</v>
      </c>
      <c r="H122" s="17">
        <f>SUM(ENERO:DICIEMBRE!H122)</f>
        <v>237702</v>
      </c>
      <c r="I122" s="17">
        <f>SUM(ENERO:DICIEMBRE!I122)</f>
        <v>154887</v>
      </c>
      <c r="J122" s="17">
        <f>SUM(ENERO:DICIEMBRE!J122)</f>
        <v>237722</v>
      </c>
      <c r="K122" s="17">
        <f>SUM(ENERO:DICIEMBRE!K122)</f>
        <v>0</v>
      </c>
      <c r="L122" s="17">
        <f>SUM(ENERO:DICIEMBRE!L122)</f>
        <v>0</v>
      </c>
      <c r="M122" s="17">
        <f>SUM(ENERO:DICIEMBRE!M122)</f>
        <v>0</v>
      </c>
      <c r="N122" s="17">
        <f>SUM(ENERO:DICIEMBRE!N122)</f>
        <v>0</v>
      </c>
      <c r="O122" s="17">
        <f>SUM(ENERO:DICIEMBRE!O122)</f>
        <v>0</v>
      </c>
      <c r="P122" s="17">
        <f>SUM(ENERO:DICIEMBRE!P122)</f>
        <v>39</v>
      </c>
      <c r="Q122" s="17">
        <f>SUM(ENERO:DICIEMBRE!Q122)</f>
        <v>0</v>
      </c>
      <c r="R122" s="147"/>
      <c r="S122" s="17">
        <f>SUM(ENERO:DICIEMBRE!S122)</f>
        <v>1253738970</v>
      </c>
    </row>
    <row r="123" spans="1:19" x14ac:dyDescent="0.2">
      <c r="A123" s="149" t="s">
        <v>192</v>
      </c>
      <c r="B123" s="150" t="s">
        <v>193</v>
      </c>
      <c r="C123" s="17">
        <f>SUM(ENERO:DICIEMBRE!C123)</f>
        <v>735052</v>
      </c>
      <c r="D123" s="17">
        <f>SUM(ENERO:DICIEMBRE!D123)</f>
        <v>729865</v>
      </c>
      <c r="E123" s="17">
        <f>SUM(ENERO:DICIEMBRE!E123)</f>
        <v>729865</v>
      </c>
      <c r="F123" s="17">
        <f>SUM(ENERO:DICIEMBRE!F123)</f>
        <v>0</v>
      </c>
      <c r="G123" s="17">
        <f>SUM(ENERO:DICIEMBRE!G123)</f>
        <v>5187</v>
      </c>
      <c r="H123" s="17">
        <f>SUM(ENERO:DICIEMBRE!H123)</f>
        <v>221969</v>
      </c>
      <c r="I123" s="17">
        <f>SUM(ENERO:DICIEMBRE!I123)</f>
        <v>272075</v>
      </c>
      <c r="J123" s="17">
        <f>SUM(ENERO:DICIEMBRE!J123)</f>
        <v>241008</v>
      </c>
      <c r="K123" s="17">
        <f>SUM(ENERO:DICIEMBRE!K123)</f>
        <v>0</v>
      </c>
      <c r="L123" s="17">
        <f>SUM(ENERO:DICIEMBRE!L123)</f>
        <v>0</v>
      </c>
      <c r="M123" s="17">
        <f>SUM(ENERO:DICIEMBRE!M123)</f>
        <v>0</v>
      </c>
      <c r="N123" s="17">
        <f>SUM(ENERO:DICIEMBRE!N123)</f>
        <v>0</v>
      </c>
      <c r="O123" s="17">
        <f>SUM(ENERO:DICIEMBRE!O123)</f>
        <v>1</v>
      </c>
      <c r="P123" s="17">
        <f>SUM(ENERO:DICIEMBRE!P123)</f>
        <v>574</v>
      </c>
      <c r="Q123" s="17">
        <f>SUM(ENERO:DICIEMBRE!Q123)</f>
        <v>0</v>
      </c>
      <c r="R123" s="154"/>
      <c r="S123" s="17">
        <f>SUM(ENERO:DICIEMBRE!S123)</f>
        <v>1597629620</v>
      </c>
    </row>
    <row r="124" spans="1:19" x14ac:dyDescent="0.2">
      <c r="A124" s="149" t="s">
        <v>194</v>
      </c>
      <c r="B124" s="150" t="s">
        <v>195</v>
      </c>
      <c r="C124" s="17">
        <f>SUM(ENERO:DICIEMBRE!C124)</f>
        <v>45746</v>
      </c>
      <c r="D124" s="17">
        <f>SUM(ENERO:DICIEMBRE!D124)</f>
        <v>45592</v>
      </c>
      <c r="E124" s="17">
        <f>SUM(ENERO:DICIEMBRE!E124)</f>
        <v>45592</v>
      </c>
      <c r="F124" s="17">
        <f>SUM(ENERO:DICIEMBRE!F124)</f>
        <v>0</v>
      </c>
      <c r="G124" s="17">
        <f>SUM(ENERO:DICIEMBRE!G124)</f>
        <v>154</v>
      </c>
      <c r="H124" s="17">
        <f>SUM(ENERO:DICIEMBRE!H124)</f>
        <v>2930</v>
      </c>
      <c r="I124" s="17">
        <f>SUM(ENERO:DICIEMBRE!I124)</f>
        <v>41713</v>
      </c>
      <c r="J124" s="17">
        <f>SUM(ENERO:DICIEMBRE!J124)</f>
        <v>1103</v>
      </c>
      <c r="K124" s="17">
        <f>SUM(ENERO:DICIEMBRE!K124)</f>
        <v>0</v>
      </c>
      <c r="L124" s="17">
        <f>SUM(ENERO:DICIEMBRE!L124)</f>
        <v>0</v>
      </c>
      <c r="M124" s="17">
        <f>SUM(ENERO:DICIEMBRE!M124)</f>
        <v>0</v>
      </c>
      <c r="N124" s="17">
        <f>SUM(ENERO:DICIEMBRE!N124)</f>
        <v>0</v>
      </c>
      <c r="O124" s="17">
        <f>SUM(ENERO:DICIEMBRE!O124)</f>
        <v>0</v>
      </c>
      <c r="P124" s="17">
        <f>SUM(ENERO:DICIEMBRE!P124)</f>
        <v>395</v>
      </c>
      <c r="Q124" s="17">
        <f>SUM(ENERO:DICIEMBRE!Q124)</f>
        <v>0</v>
      </c>
      <c r="R124" s="154"/>
      <c r="S124" s="17">
        <f>SUM(ENERO:DICIEMBRE!S124)</f>
        <v>246916790</v>
      </c>
    </row>
    <row r="125" spans="1:19" x14ac:dyDescent="0.2">
      <c r="A125" s="149" t="s">
        <v>196</v>
      </c>
      <c r="B125" s="150" t="s">
        <v>197</v>
      </c>
      <c r="C125" s="17">
        <f>SUM(ENERO:DICIEMBRE!C125)</f>
        <v>0</v>
      </c>
      <c r="D125" s="17">
        <f>SUM(ENERO:DICIEMBRE!D125)</f>
        <v>0</v>
      </c>
      <c r="E125" s="17">
        <f>SUM(ENERO:DICIEMBRE!E125)</f>
        <v>0</v>
      </c>
      <c r="F125" s="17">
        <f>SUM(ENERO:DICIEMBRE!F125)</f>
        <v>0</v>
      </c>
      <c r="G125" s="17">
        <f>SUM(ENERO:DICIEMBRE!G125)</f>
        <v>0</v>
      </c>
      <c r="H125" s="17">
        <f>SUM(ENERO:DICIEMBRE!H125)</f>
        <v>0</v>
      </c>
      <c r="I125" s="17">
        <f>SUM(ENERO:DICIEMBRE!I125)</f>
        <v>0</v>
      </c>
      <c r="J125" s="17">
        <f>SUM(ENERO:DICIEMBRE!J125)</f>
        <v>0</v>
      </c>
      <c r="K125" s="17">
        <f>SUM(ENERO:DICIEMBRE!K125)</f>
        <v>0</v>
      </c>
      <c r="L125" s="17">
        <f>SUM(ENERO:DICIEMBRE!L125)</f>
        <v>0</v>
      </c>
      <c r="M125" s="17">
        <f>SUM(ENERO:DICIEMBRE!M125)</f>
        <v>0</v>
      </c>
      <c r="N125" s="17">
        <f>SUM(ENERO:DICIEMBRE!N125)</f>
        <v>0</v>
      </c>
      <c r="O125" s="17">
        <f>SUM(ENERO:DICIEMBRE!O125)</f>
        <v>0</v>
      </c>
      <c r="P125" s="17">
        <f>SUM(ENERO:DICIEMBRE!P125)</f>
        <v>30</v>
      </c>
      <c r="Q125" s="17">
        <f>SUM(ENERO:DICIEMBRE!Q125)</f>
        <v>0</v>
      </c>
      <c r="R125" s="156"/>
      <c r="S125" s="17">
        <f>SUM(ENERO:DICIEMBRE!S125)</f>
        <v>0</v>
      </c>
    </row>
    <row r="126" spans="1:19" x14ac:dyDescent="0.2">
      <c r="A126" s="157" t="s">
        <v>198</v>
      </c>
      <c r="B126" s="158" t="s">
        <v>199</v>
      </c>
      <c r="C126" s="17">
        <f>SUM(ENERO:DICIEMBRE!C126)</f>
        <v>50409</v>
      </c>
      <c r="D126" s="17">
        <f>SUM(ENERO:DICIEMBRE!D126)</f>
        <v>50022</v>
      </c>
      <c r="E126" s="17">
        <f>SUM(ENERO:DICIEMBRE!E126)</f>
        <v>50022</v>
      </c>
      <c r="F126" s="17">
        <f>SUM(ENERO:DICIEMBRE!F126)</f>
        <v>0</v>
      </c>
      <c r="G126" s="17">
        <f>SUM(ENERO:DICIEMBRE!G126)</f>
        <v>387</v>
      </c>
      <c r="H126" s="17">
        <f>SUM(ENERO:DICIEMBRE!H126)</f>
        <v>16565</v>
      </c>
      <c r="I126" s="17">
        <f>SUM(ENERO:DICIEMBRE!I126)</f>
        <v>14338</v>
      </c>
      <c r="J126" s="17">
        <f>SUM(ENERO:DICIEMBRE!J126)</f>
        <v>19506</v>
      </c>
      <c r="K126" s="17">
        <f>SUM(ENERO:DICIEMBRE!K126)</f>
        <v>0</v>
      </c>
      <c r="L126" s="17">
        <f>SUM(ENERO:DICIEMBRE!L126)</f>
        <v>0</v>
      </c>
      <c r="M126" s="17">
        <f>SUM(ENERO:DICIEMBRE!M126)</f>
        <v>0</v>
      </c>
      <c r="N126" s="17">
        <f>SUM(ENERO:DICIEMBRE!N126)</f>
        <v>0</v>
      </c>
      <c r="O126" s="17">
        <f>SUM(ENERO:DICIEMBRE!O126)</f>
        <v>0</v>
      </c>
      <c r="P126" s="17">
        <f>SUM(ENERO:DICIEMBRE!P126)</f>
        <v>3579</v>
      </c>
      <c r="Q126" s="17">
        <f>SUM(ENERO:DICIEMBRE!Q126)</f>
        <v>0</v>
      </c>
      <c r="R126" s="162"/>
      <c r="S126" s="17">
        <f>SUM(ENERO:DICIEMBRE!S126)</f>
        <v>325496050</v>
      </c>
    </row>
    <row r="127" spans="1:19" x14ac:dyDescent="0.2">
      <c r="A127" s="712" t="s">
        <v>200</v>
      </c>
      <c r="B127" s="4" t="s">
        <v>201</v>
      </c>
      <c r="C127" s="163">
        <f>SUM(C128:C130)</f>
        <v>83494</v>
      </c>
      <c r="D127" s="164">
        <f>SUM(D128:D130)</f>
        <v>83265</v>
      </c>
      <c r="E127" s="164">
        <f t="shared" ref="E127:P127" si="1">SUM(E128:E130)</f>
        <v>83265</v>
      </c>
      <c r="F127" s="165">
        <f t="shared" si="1"/>
        <v>0</v>
      </c>
      <c r="G127" s="166">
        <f t="shared" si="1"/>
        <v>229</v>
      </c>
      <c r="H127" s="164">
        <f t="shared" si="1"/>
        <v>11407</v>
      </c>
      <c r="I127" s="164">
        <f t="shared" si="1"/>
        <v>54746</v>
      </c>
      <c r="J127" s="164">
        <f t="shared" si="1"/>
        <v>17341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549</v>
      </c>
      <c r="Q127" s="168">
        <f>SUM(Q128:Q130)</f>
        <v>0</v>
      </c>
      <c r="R127" s="169">
        <v>0</v>
      </c>
      <c r="S127" s="170">
        <f>SUM(S128:S130)</f>
        <v>1712267760</v>
      </c>
    </row>
    <row r="128" spans="1:19" x14ac:dyDescent="0.2">
      <c r="A128" s="712"/>
      <c r="B128" s="171" t="s">
        <v>202</v>
      </c>
      <c r="C128" s="17">
        <f>SUM(ENERO:DICIEMBRE!C128)</f>
        <v>46233</v>
      </c>
      <c r="D128" s="17">
        <f>SUM(ENERO:DICIEMBRE!D128)</f>
        <v>46073</v>
      </c>
      <c r="E128" s="17">
        <f>SUM(ENERO:DICIEMBRE!E128)</f>
        <v>46073</v>
      </c>
      <c r="F128" s="17">
        <f>SUM(ENERO:DICIEMBRE!F128)</f>
        <v>0</v>
      </c>
      <c r="G128" s="17">
        <f>SUM(ENERO:DICIEMBRE!G128)</f>
        <v>160</v>
      </c>
      <c r="H128" s="17">
        <f>SUM(ENERO:DICIEMBRE!H128)</f>
        <v>9119</v>
      </c>
      <c r="I128" s="17">
        <f>SUM(ENERO:DICIEMBRE!I128)</f>
        <v>30756</v>
      </c>
      <c r="J128" s="17">
        <f>SUM(ENERO:DICIEMBRE!J128)</f>
        <v>6358</v>
      </c>
      <c r="K128" s="17">
        <f>SUM(ENERO:DICIEMBRE!K128)</f>
        <v>0</v>
      </c>
      <c r="L128" s="17">
        <f>SUM(ENERO:DICIEMBRE!L128)</f>
        <v>0</v>
      </c>
      <c r="M128" s="17">
        <f>SUM(ENERO:DICIEMBRE!M128)</f>
        <v>0</v>
      </c>
      <c r="N128" s="17">
        <f>SUM(ENERO:DICIEMBRE!N128)</f>
        <v>0</v>
      </c>
      <c r="O128" s="17">
        <f>SUM(ENERO:DICIEMBRE!O128)</f>
        <v>0</v>
      </c>
      <c r="P128" s="17">
        <f>SUM(ENERO:DICIEMBRE!P128)</f>
        <v>131</v>
      </c>
      <c r="Q128" s="17">
        <f>SUM(ENERO:DICIEMBRE!Q128)</f>
        <v>0</v>
      </c>
      <c r="R128" s="147"/>
      <c r="S128" s="17">
        <f>SUM(ENERO:DICIEMBRE!S128)</f>
        <v>211613460</v>
      </c>
    </row>
    <row r="129" spans="1:19" x14ac:dyDescent="0.2">
      <c r="A129" s="712"/>
      <c r="B129" s="172" t="s">
        <v>203</v>
      </c>
      <c r="C129" s="17">
        <f>SUM(ENERO:DICIEMBRE!C129)</f>
        <v>477</v>
      </c>
      <c r="D129" s="17">
        <f>SUM(ENERO:DICIEMBRE!D129)</f>
        <v>476</v>
      </c>
      <c r="E129" s="17">
        <f>SUM(ENERO:DICIEMBRE!E129)</f>
        <v>476</v>
      </c>
      <c r="F129" s="17">
        <f>SUM(ENERO:DICIEMBRE!F129)</f>
        <v>0</v>
      </c>
      <c r="G129" s="17">
        <f>SUM(ENERO:DICIEMBRE!G129)</f>
        <v>1</v>
      </c>
      <c r="H129" s="17">
        <f>SUM(ENERO:DICIEMBRE!H129)</f>
        <v>16</v>
      </c>
      <c r="I129" s="17">
        <f>SUM(ENERO:DICIEMBRE!I129)</f>
        <v>451</v>
      </c>
      <c r="J129" s="17">
        <f>SUM(ENERO:DICIEMBRE!J129)</f>
        <v>10</v>
      </c>
      <c r="K129" s="17">
        <f>SUM(ENERO:DICIEMBRE!K129)</f>
        <v>0</v>
      </c>
      <c r="L129" s="17">
        <f>SUM(ENERO:DICIEMBRE!L129)</f>
        <v>0</v>
      </c>
      <c r="M129" s="17">
        <f>SUM(ENERO:DICIEMBRE!M129)</f>
        <v>0</v>
      </c>
      <c r="N129" s="17">
        <f>SUM(ENERO:DICIEMBRE!N129)</f>
        <v>0</v>
      </c>
      <c r="O129" s="17">
        <f>SUM(ENERO:DICIEMBRE!O129)</f>
        <v>0</v>
      </c>
      <c r="P129" s="17">
        <f>SUM(ENERO:DICIEMBRE!P129)</f>
        <v>17</v>
      </c>
      <c r="Q129" s="17">
        <f>SUM(ENERO:DICIEMBRE!Q129)</f>
        <v>0</v>
      </c>
      <c r="R129" s="154"/>
      <c r="S129" s="17">
        <f>SUM(ENERO:DICIEMBRE!S129)</f>
        <v>1810480</v>
      </c>
    </row>
    <row r="130" spans="1:19" x14ac:dyDescent="0.2">
      <c r="A130" s="713"/>
      <c r="B130" s="173" t="s">
        <v>204</v>
      </c>
      <c r="C130" s="17">
        <f>SUM(ENERO:DICIEMBRE!C130)</f>
        <v>36784</v>
      </c>
      <c r="D130" s="17">
        <f>SUM(ENERO:DICIEMBRE!D130)</f>
        <v>36716</v>
      </c>
      <c r="E130" s="17">
        <f>SUM(ENERO:DICIEMBRE!E130)</f>
        <v>36716</v>
      </c>
      <c r="F130" s="17">
        <f>SUM(ENERO:DICIEMBRE!F130)</f>
        <v>0</v>
      </c>
      <c r="G130" s="17">
        <f>SUM(ENERO:DICIEMBRE!G130)</f>
        <v>68</v>
      </c>
      <c r="H130" s="17">
        <f>SUM(ENERO:DICIEMBRE!H130)</f>
        <v>2272</v>
      </c>
      <c r="I130" s="17">
        <f>SUM(ENERO:DICIEMBRE!I130)</f>
        <v>23539</v>
      </c>
      <c r="J130" s="17">
        <f>SUM(ENERO:DICIEMBRE!J130)</f>
        <v>10973</v>
      </c>
      <c r="K130" s="17">
        <f>SUM(ENERO:DICIEMBRE!K130)</f>
        <v>0</v>
      </c>
      <c r="L130" s="17">
        <f>SUM(ENERO:DICIEMBRE!L130)</f>
        <v>0</v>
      </c>
      <c r="M130" s="17">
        <f>SUM(ENERO:DICIEMBRE!M130)</f>
        <v>0</v>
      </c>
      <c r="N130" s="17">
        <f>SUM(ENERO:DICIEMBRE!N130)</f>
        <v>0</v>
      </c>
      <c r="O130" s="17">
        <f>SUM(ENERO:DICIEMBRE!O130)</f>
        <v>0</v>
      </c>
      <c r="P130" s="17">
        <f>SUM(ENERO:DICIEMBRE!P130)</f>
        <v>401</v>
      </c>
      <c r="Q130" s="17">
        <f>SUM(ENERO:DICIEMBRE!Q130)</f>
        <v>0</v>
      </c>
      <c r="R130" s="177"/>
      <c r="S130" s="17">
        <f>SUM(ENERO:DICIEMBRE!S130)</f>
        <v>1498843820</v>
      </c>
    </row>
    <row r="131" spans="1:19" ht="42.75" x14ac:dyDescent="0.2">
      <c r="A131" s="142" t="s">
        <v>205</v>
      </c>
      <c r="B131" s="143" t="s">
        <v>206</v>
      </c>
      <c r="C131" s="17">
        <f>SUM(ENERO:DICIEMBRE!C131)</f>
        <v>3457</v>
      </c>
      <c r="D131" s="17">
        <f>SUM(ENERO:DICIEMBRE!D131)</f>
        <v>3280</v>
      </c>
      <c r="E131" s="17">
        <f>SUM(ENERO:DICIEMBRE!E131)</f>
        <v>3280</v>
      </c>
      <c r="F131" s="17">
        <f>SUM(ENERO:DICIEMBRE!F131)</f>
        <v>0</v>
      </c>
      <c r="G131" s="17">
        <f>SUM(ENERO:DICIEMBRE!G131)</f>
        <v>177</v>
      </c>
      <c r="H131" s="17">
        <f>SUM(ENERO:DICIEMBRE!H131)</f>
        <v>8</v>
      </c>
      <c r="I131" s="17">
        <f>SUM(ENERO:DICIEMBRE!I131)</f>
        <v>58</v>
      </c>
      <c r="J131" s="17">
        <f>SUM(ENERO:DICIEMBRE!J131)</f>
        <v>3391</v>
      </c>
      <c r="K131" s="17">
        <f>SUM(ENERO:DICIEMBRE!K131)</f>
        <v>0</v>
      </c>
      <c r="L131" s="17">
        <f>SUM(ENERO:DICIEMBRE!L131)</f>
        <v>0</v>
      </c>
      <c r="M131" s="17">
        <f>SUM(ENERO:DICIEMBRE!M131)</f>
        <v>0</v>
      </c>
      <c r="N131" s="17">
        <f>SUM(ENERO:DICIEMBRE!N131)</f>
        <v>0</v>
      </c>
      <c r="O131" s="17">
        <f>SUM(ENERO:DICIEMBRE!O131)</f>
        <v>0</v>
      </c>
      <c r="P131" s="17">
        <f>SUM(ENERO:DICIEMBRE!P131)</f>
        <v>0</v>
      </c>
      <c r="Q131" s="17">
        <f>SUM(ENERO:DICIEMBRE!Q131)</f>
        <v>0</v>
      </c>
      <c r="R131" s="147"/>
      <c r="S131" s="17">
        <f>SUM(ENERO:DICIEMBRE!S131)</f>
        <v>8350080</v>
      </c>
    </row>
    <row r="132" spans="1:19" s="182" customFormat="1" ht="42.75" x14ac:dyDescent="0.2">
      <c r="A132" s="149" t="s">
        <v>207</v>
      </c>
      <c r="B132" s="180" t="s">
        <v>208</v>
      </c>
      <c r="C132" s="17">
        <f>SUM(ENERO:DICIEMBRE!C132)</f>
        <v>1574</v>
      </c>
      <c r="D132" s="17">
        <f>SUM(ENERO:DICIEMBRE!D132)</f>
        <v>1570</v>
      </c>
      <c r="E132" s="17">
        <f>SUM(ENERO:DICIEMBRE!E132)</f>
        <v>1570</v>
      </c>
      <c r="F132" s="17">
        <f>SUM(ENERO:DICIEMBRE!F132)</f>
        <v>0</v>
      </c>
      <c r="G132" s="17">
        <f>SUM(ENERO:DICIEMBRE!G132)</f>
        <v>4</v>
      </c>
      <c r="H132" s="17">
        <f>SUM(ENERO:DICIEMBRE!H132)</f>
        <v>354</v>
      </c>
      <c r="I132" s="17">
        <f>SUM(ENERO:DICIEMBRE!I132)</f>
        <v>758</v>
      </c>
      <c r="J132" s="17">
        <f>SUM(ENERO:DICIEMBRE!J132)</f>
        <v>462</v>
      </c>
      <c r="K132" s="17">
        <f>SUM(ENERO:DICIEMBRE!K132)</f>
        <v>0</v>
      </c>
      <c r="L132" s="17">
        <f>SUM(ENERO:DICIEMBRE!L132)</f>
        <v>0</v>
      </c>
      <c r="M132" s="17">
        <f>SUM(ENERO:DICIEMBRE!M132)</f>
        <v>0</v>
      </c>
      <c r="N132" s="17">
        <f>SUM(ENERO:DICIEMBRE!N132)</f>
        <v>0</v>
      </c>
      <c r="O132" s="17">
        <f>SUM(ENERO:DICIEMBRE!O132)</f>
        <v>1</v>
      </c>
      <c r="P132" s="17">
        <f>SUM(ENERO:DICIEMBRE!P132)</f>
        <v>471</v>
      </c>
      <c r="Q132" s="17">
        <f>SUM(ENERO:DICIEMBRE!Q132)</f>
        <v>0</v>
      </c>
      <c r="R132" s="154"/>
      <c r="S132" s="17">
        <f>SUM(ENERO:DICIEMBRE!S132)</f>
        <v>3389930</v>
      </c>
    </row>
    <row r="133" spans="1:19" x14ac:dyDescent="0.2">
      <c r="A133" s="149" t="s">
        <v>209</v>
      </c>
      <c r="B133" s="180" t="s">
        <v>210</v>
      </c>
      <c r="C133" s="17">
        <f>SUM(ENERO:DICIEMBRE!C133)</f>
        <v>32687</v>
      </c>
      <c r="D133" s="17">
        <f>SUM(ENERO:DICIEMBRE!D133)</f>
        <v>32522</v>
      </c>
      <c r="E133" s="17">
        <f>SUM(ENERO:DICIEMBRE!E133)</f>
        <v>32522</v>
      </c>
      <c r="F133" s="17">
        <f>SUM(ENERO:DICIEMBRE!F133)</f>
        <v>0</v>
      </c>
      <c r="G133" s="17">
        <f>SUM(ENERO:DICIEMBRE!G133)</f>
        <v>165</v>
      </c>
      <c r="H133" s="17">
        <f>SUM(ENERO:DICIEMBRE!H133)</f>
        <v>2836</v>
      </c>
      <c r="I133" s="17">
        <f>SUM(ENERO:DICIEMBRE!I133)</f>
        <v>20256</v>
      </c>
      <c r="J133" s="17">
        <f>SUM(ENERO:DICIEMBRE!J133)</f>
        <v>9595</v>
      </c>
      <c r="K133" s="17">
        <f>SUM(ENERO:DICIEMBRE!K133)</f>
        <v>0</v>
      </c>
      <c r="L133" s="17">
        <f>SUM(ENERO:DICIEMBRE!L133)</f>
        <v>0</v>
      </c>
      <c r="M133" s="17">
        <f>SUM(ENERO:DICIEMBRE!M133)</f>
        <v>0</v>
      </c>
      <c r="N133" s="17">
        <f>SUM(ENERO:DICIEMBRE!N133)</f>
        <v>0</v>
      </c>
      <c r="O133" s="17">
        <f>SUM(ENERO:DICIEMBRE!O133)</f>
        <v>0</v>
      </c>
      <c r="P133" s="17">
        <f>SUM(ENERO:DICIEMBRE!P133)</f>
        <v>35</v>
      </c>
      <c r="Q133" s="17">
        <f>SUM(ENERO:DICIEMBRE!Q133)</f>
        <v>0</v>
      </c>
      <c r="R133" s="162"/>
      <c r="S133" s="17">
        <f>SUM(ENERO:DICIEMBRE!S133)</f>
        <v>63928390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69757</v>
      </c>
      <c r="D134" s="184">
        <f t="shared" si="2"/>
        <v>67720</v>
      </c>
      <c r="E134" s="164">
        <f t="shared" si="2"/>
        <v>67719</v>
      </c>
      <c r="F134" s="165">
        <f t="shared" si="2"/>
        <v>1</v>
      </c>
      <c r="G134" s="166">
        <f t="shared" si="2"/>
        <v>2037</v>
      </c>
      <c r="H134" s="164">
        <f t="shared" si="2"/>
        <v>12356</v>
      </c>
      <c r="I134" s="164">
        <f t="shared" si="2"/>
        <v>19605</v>
      </c>
      <c r="J134" s="164">
        <f t="shared" si="2"/>
        <v>37796</v>
      </c>
      <c r="K134" s="164">
        <f t="shared" si="2"/>
        <v>268</v>
      </c>
      <c r="L134" s="164">
        <f t="shared" si="2"/>
        <v>58</v>
      </c>
      <c r="M134" s="167">
        <f t="shared" si="2"/>
        <v>0</v>
      </c>
      <c r="N134" s="164">
        <f t="shared" si="2"/>
        <v>262</v>
      </c>
      <c r="O134" s="185">
        <f t="shared" si="2"/>
        <v>0</v>
      </c>
      <c r="P134" s="185">
        <f t="shared" si="2"/>
        <v>2847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2102810200</v>
      </c>
    </row>
    <row r="135" spans="1:19" x14ac:dyDescent="0.2">
      <c r="A135" s="142" t="s">
        <v>212</v>
      </c>
      <c r="B135" s="188" t="s">
        <v>213</v>
      </c>
      <c r="C135" s="17">
        <f>SUM(ENERO:DICIEMBRE!C135)</f>
        <v>38921</v>
      </c>
      <c r="D135" s="17">
        <f>SUM(ENERO:DICIEMBRE!D135)</f>
        <v>37527</v>
      </c>
      <c r="E135" s="17">
        <f>SUM(ENERO:DICIEMBRE!E135)</f>
        <v>37526</v>
      </c>
      <c r="F135" s="17">
        <f>SUM(ENERO:DICIEMBRE!F135)</f>
        <v>1</v>
      </c>
      <c r="G135" s="17">
        <f>SUM(ENERO:DICIEMBRE!G135)</f>
        <v>1394</v>
      </c>
      <c r="H135" s="17">
        <f>SUM(ENERO:DICIEMBRE!H135)</f>
        <v>5453</v>
      </c>
      <c r="I135" s="17">
        <f>SUM(ENERO:DICIEMBRE!I135)</f>
        <v>10094</v>
      </c>
      <c r="J135" s="17">
        <f>SUM(ENERO:DICIEMBRE!J135)</f>
        <v>23374</v>
      </c>
      <c r="K135" s="17">
        <f>SUM(ENERO:DICIEMBRE!K135)</f>
        <v>9</v>
      </c>
      <c r="L135" s="17">
        <f>SUM(ENERO:DICIEMBRE!L135)</f>
        <v>45</v>
      </c>
      <c r="M135" s="17">
        <f>SUM(ENERO:DICIEMBRE!M135)</f>
        <v>0</v>
      </c>
      <c r="N135" s="17">
        <f>SUM(ENERO:DICIEMBRE!N135)</f>
        <v>78</v>
      </c>
      <c r="O135" s="17">
        <f>SUM(ENERO:DICIEMBRE!O135)</f>
        <v>0</v>
      </c>
      <c r="P135" s="17">
        <f>SUM(ENERO:DICIEMBRE!P135)</f>
        <v>3</v>
      </c>
      <c r="Q135" s="17">
        <f>SUM(ENERO:DICIEMBRE!Q135)</f>
        <v>0</v>
      </c>
      <c r="R135" s="17">
        <f>SUM(ENERO:DICIEMBRE!R135)</f>
        <v>0</v>
      </c>
      <c r="S135" s="17">
        <f>SUM(ENERO:DICIEMBRE!S135)</f>
        <v>449047790</v>
      </c>
    </row>
    <row r="136" spans="1:19" x14ac:dyDescent="0.2">
      <c r="A136" s="157" t="s">
        <v>214</v>
      </c>
      <c r="B136" s="193" t="s">
        <v>215</v>
      </c>
      <c r="C136" s="17">
        <f>SUM(ENERO:DICIEMBRE!C136)</f>
        <v>6</v>
      </c>
      <c r="D136" s="17">
        <f>SUM(ENERO:DICIEMBRE!D136)</f>
        <v>6</v>
      </c>
      <c r="E136" s="17">
        <f>SUM(ENERO:DICIEMBRE!E136)</f>
        <v>6</v>
      </c>
      <c r="F136" s="17">
        <f>SUM(ENERO:DICIEMBRE!F136)</f>
        <v>0</v>
      </c>
      <c r="G136" s="17">
        <f>SUM(ENERO:DICIEMBRE!G136)</f>
        <v>0</v>
      </c>
      <c r="H136" s="17">
        <f>SUM(ENERO:DICIEMBRE!H136)</f>
        <v>0</v>
      </c>
      <c r="I136" s="17">
        <f>SUM(ENERO:DICIEMBRE!I136)</f>
        <v>6</v>
      </c>
      <c r="J136" s="17">
        <f>SUM(ENERO:DICIEMBRE!J136)</f>
        <v>0</v>
      </c>
      <c r="K136" s="17">
        <f>SUM(ENERO:DICIEMBRE!K136)</f>
        <v>0</v>
      </c>
      <c r="L136" s="17">
        <f>SUM(ENERO:DICIEMBRE!L136)</f>
        <v>0</v>
      </c>
      <c r="M136" s="17">
        <f>SUM(ENERO:DICIEMBRE!M136)</f>
        <v>0</v>
      </c>
      <c r="N136" s="17">
        <f>SUM(ENERO:DICIEMBRE!N136)</f>
        <v>0</v>
      </c>
      <c r="O136" s="17">
        <f>SUM(ENERO:DICIEMBRE!O136)</f>
        <v>0</v>
      </c>
      <c r="P136" s="17">
        <f>SUM(ENERO:DICIEMBRE!P136)</f>
        <v>0</v>
      </c>
      <c r="Q136" s="17">
        <f>SUM(ENERO:DICIEMBRE!Q136)</f>
        <v>0</v>
      </c>
      <c r="R136" s="17">
        <f>SUM(ENERO:DICIEMBRE!R136)</f>
        <v>0</v>
      </c>
      <c r="S136" s="17">
        <f>SUM(ENERO:DICIEMBRE!S136)</f>
        <v>138210</v>
      </c>
    </row>
    <row r="137" spans="1:19" x14ac:dyDescent="0.2">
      <c r="A137" s="198" t="s">
        <v>216</v>
      </c>
      <c r="B137" s="199" t="s">
        <v>217</v>
      </c>
      <c r="C137" s="17">
        <f>SUM(ENERO:DICIEMBRE!C137)</f>
        <v>17669</v>
      </c>
      <c r="D137" s="17">
        <f>SUM(ENERO:DICIEMBRE!D137)</f>
        <v>17148</v>
      </c>
      <c r="E137" s="17">
        <f>SUM(ENERO:DICIEMBRE!E137)</f>
        <v>17148</v>
      </c>
      <c r="F137" s="17">
        <f>SUM(ENERO:DICIEMBRE!F137)</f>
        <v>0</v>
      </c>
      <c r="G137" s="17">
        <f>SUM(ENERO:DICIEMBRE!G137)</f>
        <v>521</v>
      </c>
      <c r="H137" s="17">
        <f>SUM(ENERO:DICIEMBRE!H137)</f>
        <v>2736</v>
      </c>
      <c r="I137" s="17">
        <f>SUM(ENERO:DICIEMBRE!I137)</f>
        <v>2592</v>
      </c>
      <c r="J137" s="17">
        <f>SUM(ENERO:DICIEMBRE!J137)</f>
        <v>12341</v>
      </c>
      <c r="K137" s="17">
        <f>SUM(ENERO:DICIEMBRE!K137)</f>
        <v>1</v>
      </c>
      <c r="L137" s="17">
        <f>SUM(ENERO:DICIEMBRE!L137)</f>
        <v>1</v>
      </c>
      <c r="M137" s="17">
        <f>SUM(ENERO:DICIEMBRE!M137)</f>
        <v>0</v>
      </c>
      <c r="N137" s="17">
        <f>SUM(ENERO:DICIEMBRE!N137)</f>
        <v>0</v>
      </c>
      <c r="O137" s="17">
        <f>SUM(ENERO:DICIEMBRE!O137)</f>
        <v>0</v>
      </c>
      <c r="P137" s="17">
        <f>SUM(ENERO:DICIEMBRE!P137)</f>
        <v>2230</v>
      </c>
      <c r="Q137" s="17">
        <f>SUM(ENERO:DICIEMBRE!Q137)</f>
        <v>0</v>
      </c>
      <c r="R137" s="17">
        <f>SUM(ENERO:DICIEMBRE!R137)</f>
        <v>0</v>
      </c>
      <c r="S137" s="17">
        <f>SUM(ENERO:DICIEMBRE!S137)</f>
        <v>1355283280</v>
      </c>
    </row>
    <row r="138" spans="1:19" x14ac:dyDescent="0.2">
      <c r="A138" s="695" t="s">
        <v>194</v>
      </c>
      <c r="B138" s="188" t="s">
        <v>218</v>
      </c>
      <c r="C138" s="204">
        <f>SUM(C139:C141)</f>
        <v>13038</v>
      </c>
      <c r="D138" s="46">
        <f>SUM(D139:D141)</f>
        <v>12917</v>
      </c>
      <c r="E138" s="46">
        <f t="shared" ref="E138:P138" si="3">SUM(E139:E141)</f>
        <v>12917</v>
      </c>
      <c r="F138" s="34">
        <f t="shared" si="3"/>
        <v>0</v>
      </c>
      <c r="G138" s="205">
        <f t="shared" si="3"/>
        <v>121</v>
      </c>
      <c r="H138" s="206">
        <f t="shared" si="3"/>
        <v>4144</v>
      </c>
      <c r="I138" s="206">
        <f t="shared" si="3"/>
        <v>6823</v>
      </c>
      <c r="J138" s="206">
        <f t="shared" si="3"/>
        <v>2071</v>
      </c>
      <c r="K138" s="206">
        <f t="shared" si="3"/>
        <v>248</v>
      </c>
      <c r="L138" s="206">
        <f t="shared" si="3"/>
        <v>0</v>
      </c>
      <c r="M138" s="207">
        <f t="shared" si="3"/>
        <v>0</v>
      </c>
      <c r="N138" s="206">
        <f>SUM(N139:N141)</f>
        <v>174</v>
      </c>
      <c r="O138" s="208">
        <f t="shared" si="3"/>
        <v>0</v>
      </c>
      <c r="P138" s="208">
        <f t="shared" si="3"/>
        <v>238</v>
      </c>
      <c r="Q138" s="209">
        <f>SUM(Q139:Q141)</f>
        <v>0</v>
      </c>
      <c r="R138" s="210">
        <f>SUM(R139:R142)</f>
        <v>0</v>
      </c>
      <c r="S138" s="211">
        <f>SUM(S139:S141)</f>
        <v>298340920</v>
      </c>
    </row>
    <row r="139" spans="1:19" ht="42.75" x14ac:dyDescent="0.2">
      <c r="A139" s="695"/>
      <c r="B139" s="212" t="s">
        <v>219</v>
      </c>
      <c r="C139" s="17">
        <f>SUM(ENERO:DICIEMBRE!C139)</f>
        <v>11915</v>
      </c>
      <c r="D139" s="17">
        <f>SUM(ENERO:DICIEMBRE!D139)</f>
        <v>11817</v>
      </c>
      <c r="E139" s="17">
        <f>SUM(ENERO:DICIEMBRE!E139)</f>
        <v>11817</v>
      </c>
      <c r="F139" s="17">
        <f>SUM(ENERO:DICIEMBRE!F139)</f>
        <v>0</v>
      </c>
      <c r="G139" s="17">
        <f>SUM(ENERO:DICIEMBRE!G139)</f>
        <v>98</v>
      </c>
      <c r="H139" s="17">
        <f>SUM(ENERO:DICIEMBRE!H139)</f>
        <v>3879</v>
      </c>
      <c r="I139" s="17">
        <f>SUM(ENERO:DICIEMBRE!I139)</f>
        <v>6389</v>
      </c>
      <c r="J139" s="17">
        <f>SUM(ENERO:DICIEMBRE!J139)</f>
        <v>1647</v>
      </c>
      <c r="K139" s="17">
        <f>SUM(ENERO:DICIEMBRE!K139)</f>
        <v>248</v>
      </c>
      <c r="L139" s="17">
        <f>SUM(ENERO:DICIEMBRE!L139)</f>
        <v>0</v>
      </c>
      <c r="M139" s="17">
        <f>SUM(ENERO:DICIEMBRE!M139)</f>
        <v>0</v>
      </c>
      <c r="N139" s="17">
        <f>SUM(ENERO:DICIEMBRE!N139)</f>
        <v>157</v>
      </c>
      <c r="O139" s="17">
        <f>SUM(ENERO:DICIEMBRE!O139)</f>
        <v>0</v>
      </c>
      <c r="P139" s="17">
        <f>SUM(ENERO:DICIEMBRE!P139)</f>
        <v>167</v>
      </c>
      <c r="Q139" s="17">
        <f>SUM(ENERO:DICIEMBRE!Q139)</f>
        <v>0</v>
      </c>
      <c r="R139" s="17">
        <f>SUM(ENERO:DICIEMBRE!R139)</f>
        <v>0</v>
      </c>
      <c r="S139" s="17">
        <f>SUM(ENERO:DICIEMBRE!S139)</f>
        <v>270576920</v>
      </c>
    </row>
    <row r="140" spans="1:19" x14ac:dyDescent="0.2">
      <c r="A140" s="695"/>
      <c r="B140" s="212" t="s">
        <v>220</v>
      </c>
      <c r="C140" s="17">
        <f>SUM(ENERO:DICIEMBRE!C140)</f>
        <v>0</v>
      </c>
      <c r="D140" s="17">
        <f>SUM(ENERO:DICIEMBRE!D140)</f>
        <v>0</v>
      </c>
      <c r="E140" s="17">
        <f>SUM(ENERO:DICIEMBRE!E140)</f>
        <v>0</v>
      </c>
      <c r="F140" s="17">
        <f>SUM(ENERO:DICIEMBRE!F140)</f>
        <v>0</v>
      </c>
      <c r="G140" s="17">
        <f>SUM(ENERO:DICIEMBRE!G140)</f>
        <v>0</v>
      </c>
      <c r="H140" s="17">
        <f>SUM(ENERO:DICIEMBRE!H140)</f>
        <v>0</v>
      </c>
      <c r="I140" s="17">
        <f>SUM(ENERO:DICIEMBRE!I140)</f>
        <v>0</v>
      </c>
      <c r="J140" s="17">
        <f>SUM(ENERO:DICIEMBRE!J140)</f>
        <v>0</v>
      </c>
      <c r="K140" s="17">
        <f>SUM(ENERO:DICIEMBRE!K140)</f>
        <v>0</v>
      </c>
      <c r="L140" s="17">
        <f>SUM(ENERO:DICIEMBRE!L140)</f>
        <v>0</v>
      </c>
      <c r="M140" s="17">
        <f>SUM(ENERO:DICIEMBRE!M140)</f>
        <v>0</v>
      </c>
      <c r="N140" s="17">
        <f>SUM(ENERO:DICIEMBRE!N140)</f>
        <v>0</v>
      </c>
      <c r="O140" s="17">
        <f>SUM(ENERO:DICIEMBRE!O140)</f>
        <v>0</v>
      </c>
      <c r="P140" s="17">
        <f>SUM(ENERO:DICIEMBRE!P140)</f>
        <v>0</v>
      </c>
      <c r="Q140" s="17">
        <f>SUM(ENERO:DICIEMBRE!Q140)</f>
        <v>0</v>
      </c>
      <c r="R140" s="17">
        <f>SUM(ENERO:DICIEMBRE!R140)</f>
        <v>0</v>
      </c>
      <c r="S140" s="17">
        <f>SUM(ENERO:DICIEMBRE!S140)</f>
        <v>0</v>
      </c>
    </row>
    <row r="141" spans="1:19" x14ac:dyDescent="0.2">
      <c r="A141" s="695"/>
      <c r="B141" s="213" t="s">
        <v>221</v>
      </c>
      <c r="C141" s="17">
        <f>SUM(ENERO:DICIEMBRE!C141)</f>
        <v>1123</v>
      </c>
      <c r="D141" s="17">
        <f>SUM(ENERO:DICIEMBRE!D141)</f>
        <v>1100</v>
      </c>
      <c r="E141" s="17">
        <f>SUM(ENERO:DICIEMBRE!E141)</f>
        <v>1100</v>
      </c>
      <c r="F141" s="17">
        <f>SUM(ENERO:DICIEMBRE!F141)</f>
        <v>0</v>
      </c>
      <c r="G141" s="17">
        <f>SUM(ENERO:DICIEMBRE!G141)</f>
        <v>23</v>
      </c>
      <c r="H141" s="17">
        <f>SUM(ENERO:DICIEMBRE!H141)</f>
        <v>265</v>
      </c>
      <c r="I141" s="17">
        <f>SUM(ENERO:DICIEMBRE!I141)</f>
        <v>434</v>
      </c>
      <c r="J141" s="17">
        <f>SUM(ENERO:DICIEMBRE!J141)</f>
        <v>424</v>
      </c>
      <c r="K141" s="17">
        <f>SUM(ENERO:DICIEMBRE!K141)</f>
        <v>0</v>
      </c>
      <c r="L141" s="17">
        <f>SUM(ENERO:DICIEMBRE!L141)</f>
        <v>0</v>
      </c>
      <c r="M141" s="17">
        <f>SUM(ENERO:DICIEMBRE!M141)</f>
        <v>0</v>
      </c>
      <c r="N141" s="17">
        <f>SUM(ENERO:DICIEMBRE!N141)</f>
        <v>17</v>
      </c>
      <c r="O141" s="17">
        <f>SUM(ENERO:DICIEMBRE!O141)</f>
        <v>0</v>
      </c>
      <c r="P141" s="17">
        <f>SUM(ENERO:DICIEMBRE!P141)</f>
        <v>71</v>
      </c>
      <c r="Q141" s="17">
        <f>SUM(ENERO:DICIEMBRE!Q141)</f>
        <v>0</v>
      </c>
      <c r="R141" s="17">
        <f>SUM(ENERO:DICIEMBRE!R141)</f>
        <v>0</v>
      </c>
      <c r="S141" s="17">
        <f>SUM(ENERO:DICIEMBRE!S141)</f>
        <v>27764000</v>
      </c>
    </row>
    <row r="142" spans="1:19" x14ac:dyDescent="0.2">
      <c r="A142" s="142" t="s">
        <v>196</v>
      </c>
      <c r="B142" s="214" t="s">
        <v>222</v>
      </c>
      <c r="C142" s="17">
        <f>SUM(ENERO:DICIEMBRE!C142)</f>
        <v>0</v>
      </c>
      <c r="D142" s="17">
        <f>SUM(ENERO:DICIEMBRE!D142)</f>
        <v>0</v>
      </c>
      <c r="E142" s="17">
        <f>SUM(ENERO:DICIEMBRE!E142)</f>
        <v>0</v>
      </c>
      <c r="F142" s="17">
        <f>SUM(ENERO:DICIEMBRE!F142)</f>
        <v>0</v>
      </c>
      <c r="G142" s="17">
        <f>SUM(ENERO:DICIEMBRE!G142)</f>
        <v>0</v>
      </c>
      <c r="H142" s="17">
        <f>SUM(ENERO:DICIEMBRE!H142)</f>
        <v>0</v>
      </c>
      <c r="I142" s="17">
        <f>SUM(ENERO:DICIEMBRE!I142)</f>
        <v>0</v>
      </c>
      <c r="J142" s="17">
        <f>SUM(ENERO:DICIEMBRE!J142)</f>
        <v>0</v>
      </c>
      <c r="K142" s="17">
        <f>SUM(ENERO:DICIEMBRE!K142)</f>
        <v>0</v>
      </c>
      <c r="L142" s="17">
        <f>SUM(ENERO:DICIEMBRE!L142)</f>
        <v>0</v>
      </c>
      <c r="M142" s="17">
        <f>SUM(ENERO:DICIEMBRE!M142)</f>
        <v>0</v>
      </c>
      <c r="N142" s="17">
        <f>SUM(ENERO:DICIEMBRE!N142)</f>
        <v>0</v>
      </c>
      <c r="O142" s="17">
        <f>SUM(ENERO:DICIEMBRE!O142)</f>
        <v>0</v>
      </c>
      <c r="P142" s="17">
        <f>SUM(ENERO:DICIEMBRE!P142)</f>
        <v>235</v>
      </c>
      <c r="Q142" s="17">
        <f>SUM(ENERO:DICIEMBRE!Q142)</f>
        <v>0</v>
      </c>
      <c r="R142" s="17">
        <f>SUM(ENERO:DICIEMBRE!R142)</f>
        <v>0</v>
      </c>
      <c r="S142" s="17">
        <f>SUM(ENERO:DICIEMBRE!S142)</f>
        <v>0</v>
      </c>
    </row>
    <row r="143" spans="1:19" s="224" customFormat="1" x14ac:dyDescent="0.2">
      <c r="A143" s="157"/>
      <c r="B143" s="222" t="s">
        <v>223</v>
      </c>
      <c r="C143" s="17">
        <f>SUM(ENERO:DICIEMBRE!C143)</f>
        <v>123</v>
      </c>
      <c r="D143" s="17">
        <f>SUM(ENERO:DICIEMBRE!D143)</f>
        <v>122</v>
      </c>
      <c r="E143" s="17">
        <f>SUM(ENERO:DICIEMBRE!E143)</f>
        <v>122</v>
      </c>
      <c r="F143" s="17">
        <f>SUM(ENERO:DICIEMBRE!F143)</f>
        <v>0</v>
      </c>
      <c r="G143" s="17">
        <f>SUM(ENERO:DICIEMBRE!G143)</f>
        <v>1</v>
      </c>
      <c r="H143" s="17">
        <f>SUM(ENERO:DICIEMBRE!H143)</f>
        <v>23</v>
      </c>
      <c r="I143" s="17">
        <f>SUM(ENERO:DICIEMBRE!I143)</f>
        <v>90</v>
      </c>
      <c r="J143" s="17">
        <f>SUM(ENERO:DICIEMBRE!J143)</f>
        <v>10</v>
      </c>
      <c r="K143" s="17">
        <f>SUM(ENERO:DICIEMBRE!K143)</f>
        <v>10</v>
      </c>
      <c r="L143" s="17">
        <f>SUM(ENERO:DICIEMBRE!L143)</f>
        <v>12</v>
      </c>
      <c r="M143" s="17">
        <f>SUM(ENERO:DICIEMBRE!M143)</f>
        <v>0</v>
      </c>
      <c r="N143" s="17">
        <f>SUM(ENERO:DICIEMBRE!N143)</f>
        <v>10</v>
      </c>
      <c r="O143" s="17">
        <f>SUM(ENERO:DICIEMBRE!O143)</f>
        <v>0</v>
      </c>
      <c r="P143" s="17">
        <f>SUM(ENERO:DICIEMBRE!P143)</f>
        <v>141</v>
      </c>
      <c r="Q143" s="17">
        <f>SUM(ENERO:DICIEMBRE!Q143)</f>
        <v>0</v>
      </c>
      <c r="R143" s="17">
        <f>SUM(ENERO:DICIEMBRE!R143)</f>
        <v>0</v>
      </c>
      <c r="S143" s="17">
        <f>SUM(ENERO:DICIEMBRE!S143)</f>
        <v>0</v>
      </c>
    </row>
    <row r="144" spans="1:19" s="224" customFormat="1" x14ac:dyDescent="0.2">
      <c r="A144" s="696" t="s">
        <v>224</v>
      </c>
      <c r="B144" s="697"/>
      <c r="C144" s="17">
        <f>SUM(ENERO:DICIEMBRE!C144)</f>
        <v>90589</v>
      </c>
      <c r="D144" s="17">
        <f>SUM(ENERO:DICIEMBRE!D144)</f>
        <v>89468</v>
      </c>
      <c r="E144" s="17">
        <f>SUM(ENERO:DICIEMBRE!E144)</f>
        <v>88298</v>
      </c>
      <c r="F144" s="17">
        <f>SUM(ENERO:DICIEMBRE!F144)</f>
        <v>1170</v>
      </c>
      <c r="G144" s="17">
        <f>SUM(ENERO:DICIEMBRE!G144)</f>
        <v>1121</v>
      </c>
      <c r="H144" s="17">
        <f>SUM(ENERO:DICIEMBRE!H144)</f>
        <v>49027</v>
      </c>
      <c r="I144" s="17">
        <f>SUM(ENERO:DICIEMBRE!I144)</f>
        <v>21315</v>
      </c>
      <c r="J144" s="17">
        <f>SUM(ENERO:DICIEMBRE!J144)</f>
        <v>20247</v>
      </c>
      <c r="K144" s="17">
        <f>SUM(ENERO:DICIEMBRE!K144)</f>
        <v>0</v>
      </c>
      <c r="L144" s="17">
        <f>SUM(ENERO:DICIEMBRE!L144)</f>
        <v>0</v>
      </c>
      <c r="M144" s="17">
        <f>SUM(ENERO:DICIEMBRE!M144)</f>
        <v>0</v>
      </c>
      <c r="N144" s="17">
        <f>SUM(ENERO:DICIEMBRE!N144)</f>
        <v>0</v>
      </c>
      <c r="O144" s="17">
        <f>SUM(ENERO:DICIEMBRE!O144)</f>
        <v>0</v>
      </c>
      <c r="P144" s="17">
        <f>SUM(ENERO:DICIEMBRE!P144)</f>
        <v>0</v>
      </c>
      <c r="Q144" s="17">
        <f>SUM(ENERO:DICIEMBRE!Q144)</f>
        <v>0</v>
      </c>
      <c r="R144" s="17">
        <f>SUM(ENERO:DICIEMBRE!R144)</f>
        <v>0</v>
      </c>
      <c r="S144" s="17">
        <f>SUM(ENERO:DICIEMBRE!S144)</f>
        <v>0</v>
      </c>
    </row>
    <row r="145" spans="1:24" s="3" customFormat="1" x14ac:dyDescent="0.2">
      <c r="A145" s="698" t="s">
        <v>225</v>
      </c>
      <c r="B145" s="699"/>
      <c r="C145" s="17">
        <f>SUM(ENERO:DICIEMBRE!C145)</f>
        <v>0</v>
      </c>
      <c r="D145" s="17">
        <f>SUM(ENERO:DICIEMBRE!D145)</f>
        <v>0</v>
      </c>
      <c r="E145" s="17">
        <f>SUM(ENERO:DICIEMBRE!E145)</f>
        <v>0</v>
      </c>
      <c r="F145" s="17">
        <f>SUM(ENERO:DICIEMBRE!F145)</f>
        <v>0</v>
      </c>
      <c r="G145" s="17">
        <f>SUM(ENERO:DICIEMBRE!G145)</f>
        <v>0</v>
      </c>
      <c r="H145" s="17">
        <f>SUM(ENERO:DICIEMBRE!H145)</f>
        <v>0</v>
      </c>
      <c r="I145" s="17">
        <f>SUM(ENERO:DICIEMBRE!I145)</f>
        <v>0</v>
      </c>
      <c r="J145" s="17">
        <f>SUM(ENERO:DICIEMBRE!J145)</f>
        <v>0</v>
      </c>
      <c r="K145" s="17">
        <f>SUM(ENERO:DICIEMBRE!K145)</f>
        <v>0</v>
      </c>
      <c r="L145" s="17">
        <f>SUM(ENERO:DICIEMBRE!L145)</f>
        <v>0</v>
      </c>
      <c r="M145" s="17">
        <f>SUM(ENERO:DICIEMBRE!M145)</f>
        <v>0</v>
      </c>
      <c r="N145" s="17">
        <f>SUM(ENERO:DICIEMBRE!N145)</f>
        <v>0</v>
      </c>
      <c r="O145" s="17">
        <f>SUM(ENERO:DICIEMBRE!O145)</f>
        <v>0</v>
      </c>
      <c r="P145" s="17">
        <f>SUM(ENERO:DICIEMBRE!P145)</f>
        <v>8700</v>
      </c>
      <c r="Q145" s="17">
        <f>SUM(ENERO:DICIEMBRE!Q145)</f>
        <v>0</v>
      </c>
      <c r="R145" s="17">
        <f>SUM(ENERO:DICIEMBRE!R145)</f>
        <v>0</v>
      </c>
      <c r="S145" s="17">
        <f>SUM(ENERO:DICIEMBRE!S145)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606" t="s">
        <v>173</v>
      </c>
      <c r="P147" s="607"/>
      <c r="Q147" s="608" t="s">
        <v>174</v>
      </c>
      <c r="R147" s="664" t="s">
        <v>7</v>
      </c>
      <c r="U147" s="235"/>
    </row>
    <row r="148" spans="1:24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687" t="s">
        <v>185</v>
      </c>
      <c r="P148" s="60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687"/>
      <c r="P149" s="607"/>
      <c r="Q149" s="610"/>
      <c r="R149" s="664"/>
      <c r="U149" s="235"/>
    </row>
    <row r="150" spans="1:24" x14ac:dyDescent="0.2">
      <c r="A150" s="646" t="s">
        <v>229</v>
      </c>
      <c r="B150" s="688"/>
      <c r="C150" s="17">
        <f>SUM(ENERO:DICIEMBRE!C150)</f>
        <v>0</v>
      </c>
      <c r="D150" s="17">
        <f>SUM(ENERO:DICIEMBRE!D150)</f>
        <v>0</v>
      </c>
      <c r="E150" s="17">
        <f>SUM(ENERO:DICIEMBRE!E150)</f>
        <v>0</v>
      </c>
      <c r="F150" s="17">
        <f>SUM(ENERO:DICIEMBRE!F150)</f>
        <v>0</v>
      </c>
      <c r="G150" s="17">
        <f>SUM(ENERO:DICIEMBRE!G150)</f>
        <v>0</v>
      </c>
      <c r="H150" s="17">
        <f>SUM(ENERO:DICIEMBRE!H150)</f>
        <v>0</v>
      </c>
      <c r="I150" s="17">
        <f>SUM(ENERO:DICIEMBRE!I150)</f>
        <v>0</v>
      </c>
      <c r="J150" s="17">
        <f>SUM(ENERO:DICIEMBRE!J150)</f>
        <v>0</v>
      </c>
      <c r="K150" s="17">
        <f>SUM(ENERO:DICIEMBRE!K150)</f>
        <v>0</v>
      </c>
      <c r="L150" s="17">
        <f>SUM(ENERO:DICIEMBRE!L150)</f>
        <v>0</v>
      </c>
      <c r="M150" s="17">
        <f>SUM(ENERO:DICIEMBRE!M150)</f>
        <v>0</v>
      </c>
      <c r="N150" s="17">
        <f>SUM(ENERO:DICIEMBRE!N150)</f>
        <v>0</v>
      </c>
      <c r="O150" s="17">
        <f>SUM(ENERO:DICIEMBRE!O150)</f>
        <v>0</v>
      </c>
      <c r="P150" s="17">
        <f>SUM(ENERO:DICIEMBRE!P150)</f>
        <v>295</v>
      </c>
      <c r="Q150" s="17">
        <f>SUM(ENERO:DICIEMBRE!Q150)</f>
        <v>0</v>
      </c>
      <c r="R150" s="17">
        <f>SUM(ENERO:DICIEMBRE!R150)</f>
        <v>0</v>
      </c>
      <c r="U150" s="235"/>
    </row>
    <row r="151" spans="1:24" x14ac:dyDescent="0.2">
      <c r="A151" s="689" t="s">
        <v>230</v>
      </c>
      <c r="B151" s="690"/>
      <c r="C151" s="17">
        <f>SUM(ENERO:DICIEMBRE!C151)</f>
        <v>0</v>
      </c>
      <c r="D151" s="17">
        <f>SUM(ENERO:DICIEMBRE!D151)</f>
        <v>0</v>
      </c>
      <c r="E151" s="17">
        <f>SUM(ENERO:DICIEMBRE!E151)</f>
        <v>0</v>
      </c>
      <c r="F151" s="17">
        <f>SUM(ENERO:DICIEMBRE!F151)</f>
        <v>0</v>
      </c>
      <c r="G151" s="17">
        <f>SUM(ENERO:DICIEMBRE!G151)</f>
        <v>0</v>
      </c>
      <c r="H151" s="17">
        <f>SUM(ENERO:DICIEMBRE!H151)</f>
        <v>0</v>
      </c>
      <c r="I151" s="17">
        <f>SUM(ENERO:DICIEMBRE!I151)</f>
        <v>0</v>
      </c>
      <c r="J151" s="17">
        <f>SUM(ENERO:DICIEMBRE!J151)</f>
        <v>0</v>
      </c>
      <c r="K151" s="17">
        <f>SUM(ENERO:DICIEMBRE!K151)</f>
        <v>0</v>
      </c>
      <c r="L151" s="17">
        <f>SUM(ENERO:DICIEMBRE!L151)</f>
        <v>0</v>
      </c>
      <c r="M151" s="17">
        <f>SUM(ENERO:DICIEMBRE!M151)</f>
        <v>0</v>
      </c>
      <c r="N151" s="17">
        <f>SUM(ENERO:DICIEMBRE!N151)</f>
        <v>0</v>
      </c>
      <c r="O151" s="17">
        <f>SUM(ENERO:DICIEMBRE!O151)</f>
        <v>0</v>
      </c>
      <c r="P151" s="17">
        <f>SUM(ENERO:DICIEMBRE!P151)</f>
        <v>0</v>
      </c>
      <c r="Q151" s="17">
        <f>SUM(ENERO:DICIEMBRE!Q151)</f>
        <v>0</v>
      </c>
      <c r="R151" s="17">
        <f>SUM(ENERO:DICIEMBRE!R151)</f>
        <v>0</v>
      </c>
      <c r="U151" s="235"/>
    </row>
    <row r="152" spans="1:24" x14ac:dyDescent="0.2">
      <c r="A152" s="683" t="s">
        <v>231</v>
      </c>
      <c r="B152" s="572"/>
      <c r="C152" s="17">
        <f>SUM(ENERO:DICIEMBRE!C152)</f>
        <v>0</v>
      </c>
      <c r="D152" s="17">
        <f>SUM(ENERO:DICIEMBRE!D152)</f>
        <v>0</v>
      </c>
      <c r="E152" s="17">
        <f>SUM(ENERO:DICIEMBRE!E152)</f>
        <v>0</v>
      </c>
      <c r="F152" s="17">
        <f>SUM(ENERO:DICIEMBRE!F152)</f>
        <v>0</v>
      </c>
      <c r="G152" s="17">
        <f>SUM(ENERO:DICIEMBRE!G152)</f>
        <v>0</v>
      </c>
      <c r="H152" s="17">
        <f>SUM(ENERO:DICIEMBRE!H152)</f>
        <v>0</v>
      </c>
      <c r="I152" s="17">
        <f>SUM(ENERO:DICIEMBRE!I152)</f>
        <v>0</v>
      </c>
      <c r="J152" s="17">
        <f>SUM(ENERO:DICIEMBRE!J152)</f>
        <v>0</v>
      </c>
      <c r="K152" s="17">
        <f>SUM(ENERO:DICIEMBRE!K152)</f>
        <v>0</v>
      </c>
      <c r="L152" s="17">
        <f>SUM(ENERO:DICIEMBRE!L152)</f>
        <v>0</v>
      </c>
      <c r="M152" s="17">
        <f>SUM(ENERO:DICIEMBRE!M152)</f>
        <v>0</v>
      </c>
      <c r="N152" s="17">
        <f>SUM(ENERO:DICIEMBRE!N152)</f>
        <v>0</v>
      </c>
      <c r="O152" s="17">
        <f>SUM(ENERO:DICIEMBRE!O152)</f>
        <v>0</v>
      </c>
      <c r="P152" s="17">
        <f>SUM(ENERO:DICIEMBRE!P152)</f>
        <v>0</v>
      </c>
      <c r="Q152" s="17">
        <f>SUM(ENERO:DICIEMBRE!Q152)</f>
        <v>0</v>
      </c>
      <c r="R152" s="17">
        <f>SUM(ENERO:DICIEMBRE!R152)</f>
        <v>0</v>
      </c>
      <c r="U152" s="235"/>
    </row>
    <row r="153" spans="1:24" x14ac:dyDescent="0.2">
      <c r="A153" s="683" t="s">
        <v>232</v>
      </c>
      <c r="B153" s="572"/>
      <c r="C153" s="17">
        <f>SUM(ENERO:DICIEMBRE!C153)</f>
        <v>0</v>
      </c>
      <c r="D153" s="17">
        <f>SUM(ENERO:DICIEMBRE!D153)</f>
        <v>0</v>
      </c>
      <c r="E153" s="17">
        <f>SUM(ENERO:DICIEMBRE!E153)</f>
        <v>0</v>
      </c>
      <c r="F153" s="17">
        <f>SUM(ENERO:DICIEMBRE!F153)</f>
        <v>0</v>
      </c>
      <c r="G153" s="17">
        <f>SUM(ENERO:DICIEMBRE!G153)</f>
        <v>0</v>
      </c>
      <c r="H153" s="17">
        <f>SUM(ENERO:DICIEMBRE!H153)</f>
        <v>0</v>
      </c>
      <c r="I153" s="17">
        <f>SUM(ENERO:DICIEMBRE!I153)</f>
        <v>0</v>
      </c>
      <c r="J153" s="17">
        <f>SUM(ENERO:DICIEMBRE!J153)</f>
        <v>0</v>
      </c>
      <c r="K153" s="17">
        <f>SUM(ENERO:DICIEMBRE!K153)</f>
        <v>0</v>
      </c>
      <c r="L153" s="17">
        <f>SUM(ENERO:DICIEMBRE!L153)</f>
        <v>0</v>
      </c>
      <c r="M153" s="17">
        <f>SUM(ENERO:DICIEMBRE!M153)</f>
        <v>0</v>
      </c>
      <c r="N153" s="17">
        <f>SUM(ENERO:DICIEMBRE!N153)</f>
        <v>0</v>
      </c>
      <c r="O153" s="17">
        <f>SUM(ENERO:DICIEMBRE!O153)</f>
        <v>0</v>
      </c>
      <c r="P153" s="17">
        <f>SUM(ENERO:DICIEMBRE!P153)</f>
        <v>0</v>
      </c>
      <c r="Q153" s="17">
        <f>SUM(ENERO:DICIEMBRE!Q153)</f>
        <v>0</v>
      </c>
      <c r="R153" s="17">
        <f>SUM(ENERO:DICIEMBRE!R153)</f>
        <v>0</v>
      </c>
      <c r="U153" s="235"/>
    </row>
    <row r="154" spans="1:24" x14ac:dyDescent="0.2">
      <c r="A154" s="683" t="s">
        <v>233</v>
      </c>
      <c r="B154" s="572"/>
      <c r="C154" s="17">
        <f>SUM(ENERO:DICIEMBRE!C154)</f>
        <v>0</v>
      </c>
      <c r="D154" s="17">
        <f>SUM(ENERO:DICIEMBRE!D154)</f>
        <v>0</v>
      </c>
      <c r="E154" s="17">
        <f>SUM(ENERO:DICIEMBRE!E154)</f>
        <v>0</v>
      </c>
      <c r="F154" s="17">
        <f>SUM(ENERO:DICIEMBRE!F154)</f>
        <v>0</v>
      </c>
      <c r="G154" s="17">
        <f>SUM(ENERO:DICIEMBRE!G154)</f>
        <v>0</v>
      </c>
      <c r="H154" s="17">
        <f>SUM(ENERO:DICIEMBRE!H154)</f>
        <v>0</v>
      </c>
      <c r="I154" s="17">
        <f>SUM(ENERO:DICIEMBRE!I154)</f>
        <v>0</v>
      </c>
      <c r="J154" s="17">
        <f>SUM(ENERO:DICIEMBRE!J154)</f>
        <v>0</v>
      </c>
      <c r="K154" s="17">
        <f>SUM(ENERO:DICIEMBRE!K154)</f>
        <v>0</v>
      </c>
      <c r="L154" s="17">
        <f>SUM(ENERO:DICIEMBRE!L154)</f>
        <v>0</v>
      </c>
      <c r="M154" s="17">
        <f>SUM(ENERO:DICIEMBRE!M154)</f>
        <v>0</v>
      </c>
      <c r="N154" s="17">
        <f>SUM(ENERO:DICIEMBRE!N154)</f>
        <v>0</v>
      </c>
      <c r="O154" s="17">
        <f>SUM(ENERO:DICIEMBRE!O154)</f>
        <v>0</v>
      </c>
      <c r="P154" s="17">
        <f>SUM(ENERO:DICIEMBRE!P154)</f>
        <v>0</v>
      </c>
      <c r="Q154" s="17">
        <f>SUM(ENERO:DICIEMBRE!Q154)</f>
        <v>0</v>
      </c>
      <c r="R154" s="17">
        <f>SUM(ENERO:DICIEMBRE!R154)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295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251"/>
      <c r="P156" s="251"/>
      <c r="Q156" s="251"/>
      <c r="R156" s="251"/>
      <c r="S156" s="5"/>
      <c r="T156" s="5"/>
      <c r="X156" s="5"/>
    </row>
    <row r="157" spans="1:24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606" t="s">
        <v>173</v>
      </c>
      <c r="P157" s="607"/>
      <c r="Q157" s="608" t="s">
        <v>174</v>
      </c>
      <c r="R157" s="664" t="s">
        <v>7</v>
      </c>
    </row>
    <row r="158" spans="1:24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606" t="s">
        <v>185</v>
      </c>
      <c r="P158" s="687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606"/>
      <c r="P159" s="687"/>
      <c r="Q159" s="610"/>
      <c r="R159" s="664"/>
      <c r="S159" s="234"/>
    </row>
    <row r="160" spans="1:24" ht="28.5" x14ac:dyDescent="0.2">
      <c r="A160" s="254">
        <v>1901023</v>
      </c>
      <c r="B160" s="255" t="s">
        <v>236</v>
      </c>
      <c r="C160" s="17">
        <f>SUM(ENERO:DICIEMBRE!C160)</f>
        <v>489</v>
      </c>
      <c r="D160" s="17">
        <f>SUM(ENERO:DICIEMBRE!D160)</f>
        <v>489</v>
      </c>
      <c r="E160" s="17">
        <f>SUM(ENERO:DICIEMBRE!E160)</f>
        <v>489</v>
      </c>
      <c r="F160" s="17">
        <f>SUM(ENERO:DICIEMBRE!F160)</f>
        <v>0</v>
      </c>
      <c r="G160" s="17">
        <f>SUM(ENERO:DICIEMBRE!G160)</f>
        <v>0</v>
      </c>
      <c r="H160" s="17">
        <f>SUM(ENERO:DICIEMBRE!H160)</f>
        <v>489</v>
      </c>
      <c r="I160" s="17">
        <f>SUM(ENERO:DICIEMBRE!I160)</f>
        <v>0</v>
      </c>
      <c r="J160" s="17">
        <f>SUM(ENERO:DICIEMBRE!J160)</f>
        <v>0</v>
      </c>
      <c r="K160" s="17">
        <f>SUM(ENERO:DICIEMBRE!K160)</f>
        <v>0</v>
      </c>
      <c r="L160" s="17">
        <f>SUM(ENERO:DICIEMBRE!L160)</f>
        <v>0</v>
      </c>
      <c r="M160" s="17">
        <f>SUM(ENERO:DICIEMBRE!M160)</f>
        <v>0</v>
      </c>
      <c r="N160" s="17">
        <f>SUM(ENERO:DICIEMBRE!N160)</f>
        <v>0</v>
      </c>
      <c r="O160" s="17">
        <f>SUM(ENERO:DICIEMBRE!O160)</f>
        <v>0</v>
      </c>
      <c r="P160" s="17">
        <f>SUM(ENERO:DICIEMBRE!P160)</f>
        <v>0</v>
      </c>
      <c r="Q160" s="17">
        <f>SUM(ENERO:DICIEMBRE!Q160)</f>
        <v>0</v>
      </c>
      <c r="R160" s="17">
        <f>SUM(ENERO:DICIEMBRE!R160)</f>
        <v>27550260</v>
      </c>
    </row>
    <row r="161" spans="1:22" x14ac:dyDescent="0.2">
      <c r="A161" s="256">
        <v>1901024</v>
      </c>
      <c r="B161" s="257" t="s">
        <v>237</v>
      </c>
      <c r="C161" s="17">
        <f>SUM(ENERO:DICIEMBRE!C161)</f>
        <v>0</v>
      </c>
      <c r="D161" s="17">
        <f>SUM(ENERO:DICIEMBRE!D161)</f>
        <v>0</v>
      </c>
      <c r="E161" s="17">
        <f>SUM(ENERO:DICIEMBRE!E161)</f>
        <v>0</v>
      </c>
      <c r="F161" s="17">
        <f>SUM(ENERO:DICIEMBRE!F161)</f>
        <v>0</v>
      </c>
      <c r="G161" s="17">
        <f>SUM(ENERO:DICIEMBRE!G161)</f>
        <v>0</v>
      </c>
      <c r="H161" s="17">
        <f>SUM(ENERO:DICIEMBRE!H161)</f>
        <v>0</v>
      </c>
      <c r="I161" s="17">
        <f>SUM(ENERO:DICIEMBRE!I161)</f>
        <v>0</v>
      </c>
      <c r="J161" s="17">
        <f>SUM(ENERO:DICIEMBRE!J161)</f>
        <v>0</v>
      </c>
      <c r="K161" s="17">
        <f>SUM(ENERO:DICIEMBRE!K161)</f>
        <v>0</v>
      </c>
      <c r="L161" s="17">
        <f>SUM(ENERO:DICIEMBRE!L161)</f>
        <v>0</v>
      </c>
      <c r="M161" s="17">
        <f>SUM(ENERO:DICIEMBRE!M161)</f>
        <v>0</v>
      </c>
      <c r="N161" s="17">
        <f>SUM(ENERO:DICIEMBRE!N161)</f>
        <v>0</v>
      </c>
      <c r="O161" s="17">
        <f>SUM(ENERO:DICIEMBRE!O161)</f>
        <v>0</v>
      </c>
      <c r="P161" s="17">
        <f>SUM(ENERO:DICIEMBRE!P161)</f>
        <v>0</v>
      </c>
      <c r="Q161" s="17">
        <f>SUM(ENERO:DICIEMBRE!Q161)</f>
        <v>0</v>
      </c>
      <c r="R161" s="17">
        <f>SUM(ENERO:DICIEMBRE!R161)</f>
        <v>0</v>
      </c>
    </row>
    <row r="162" spans="1:22" ht="28.5" x14ac:dyDescent="0.2">
      <c r="A162" s="256">
        <v>1901025</v>
      </c>
      <c r="B162" s="257" t="s">
        <v>238</v>
      </c>
      <c r="C162" s="17">
        <f>SUM(ENERO:DICIEMBRE!C162)</f>
        <v>0</v>
      </c>
      <c r="D162" s="17">
        <f>SUM(ENERO:DICIEMBRE!D162)</f>
        <v>0</v>
      </c>
      <c r="E162" s="17">
        <f>SUM(ENERO:DICIEMBRE!E162)</f>
        <v>0</v>
      </c>
      <c r="F162" s="17">
        <f>SUM(ENERO:DICIEMBRE!F162)</f>
        <v>0</v>
      </c>
      <c r="G162" s="17">
        <f>SUM(ENERO:DICIEMBRE!G162)</f>
        <v>0</v>
      </c>
      <c r="H162" s="17">
        <f>SUM(ENERO:DICIEMBRE!H162)</f>
        <v>0</v>
      </c>
      <c r="I162" s="17">
        <f>SUM(ENERO:DICIEMBRE!I162)</f>
        <v>0</v>
      </c>
      <c r="J162" s="17">
        <f>SUM(ENERO:DICIEMBRE!J162)</f>
        <v>0</v>
      </c>
      <c r="K162" s="17">
        <f>SUM(ENERO:DICIEMBRE!K162)</f>
        <v>0</v>
      </c>
      <c r="L162" s="17">
        <f>SUM(ENERO:DICIEMBRE!L162)</f>
        <v>0</v>
      </c>
      <c r="M162" s="17">
        <f>SUM(ENERO:DICIEMBRE!M162)</f>
        <v>0</v>
      </c>
      <c r="N162" s="17">
        <f>SUM(ENERO:DICIEMBRE!N162)</f>
        <v>0</v>
      </c>
      <c r="O162" s="17">
        <f>SUM(ENERO:DICIEMBRE!O162)</f>
        <v>0</v>
      </c>
      <c r="P162" s="17">
        <f>SUM(ENERO:DICIEMBRE!P162)</f>
        <v>0</v>
      </c>
      <c r="Q162" s="17">
        <f>SUM(ENERO:DICIEMBRE!Q162)</f>
        <v>0</v>
      </c>
      <c r="R162" s="17">
        <f>SUM(ENERO:DICIEMBRE!R162)</f>
        <v>0</v>
      </c>
    </row>
    <row r="163" spans="1:22" ht="42.75" x14ac:dyDescent="0.2">
      <c r="A163" s="256">
        <v>1901026</v>
      </c>
      <c r="B163" s="257" t="s">
        <v>239</v>
      </c>
      <c r="C163" s="17">
        <f>SUM(ENERO:DICIEMBRE!C163)</f>
        <v>0</v>
      </c>
      <c r="D163" s="17">
        <f>SUM(ENERO:DICIEMBRE!D163)</f>
        <v>0</v>
      </c>
      <c r="E163" s="17">
        <f>SUM(ENERO:DICIEMBRE!E163)</f>
        <v>0</v>
      </c>
      <c r="F163" s="17">
        <f>SUM(ENERO:DICIEMBRE!F163)</f>
        <v>0</v>
      </c>
      <c r="G163" s="17">
        <f>SUM(ENERO:DICIEMBRE!G163)</f>
        <v>0</v>
      </c>
      <c r="H163" s="17">
        <f>SUM(ENERO:DICIEMBRE!H163)</f>
        <v>0</v>
      </c>
      <c r="I163" s="17">
        <f>SUM(ENERO:DICIEMBRE!I163)</f>
        <v>0</v>
      </c>
      <c r="J163" s="17">
        <f>SUM(ENERO:DICIEMBRE!J163)</f>
        <v>0</v>
      </c>
      <c r="K163" s="17">
        <f>SUM(ENERO:DICIEMBRE!K163)</f>
        <v>0</v>
      </c>
      <c r="L163" s="17">
        <f>SUM(ENERO:DICIEMBRE!L163)</f>
        <v>0</v>
      </c>
      <c r="M163" s="17">
        <f>SUM(ENERO:DICIEMBRE!M163)</f>
        <v>0</v>
      </c>
      <c r="N163" s="17">
        <f>SUM(ENERO:DICIEMBRE!N163)</f>
        <v>0</v>
      </c>
      <c r="O163" s="17">
        <f>SUM(ENERO:DICIEMBRE!O163)</f>
        <v>0</v>
      </c>
      <c r="P163" s="17">
        <f>SUM(ENERO:DICIEMBRE!P163)</f>
        <v>0</v>
      </c>
      <c r="Q163" s="17">
        <f>SUM(ENERO:DICIEMBRE!Q163)</f>
        <v>0</v>
      </c>
      <c r="R163" s="17">
        <f>SUM(ENERO:DICIEMBRE!R163)</f>
        <v>0</v>
      </c>
    </row>
    <row r="164" spans="1:22" ht="28.5" x14ac:dyDescent="0.2">
      <c r="A164" s="256">
        <v>1901126</v>
      </c>
      <c r="B164" s="257" t="s">
        <v>240</v>
      </c>
      <c r="C164" s="17">
        <f>SUM(ENERO:DICIEMBRE!C164)</f>
        <v>0</v>
      </c>
      <c r="D164" s="17">
        <f>SUM(ENERO:DICIEMBRE!D164)</f>
        <v>0</v>
      </c>
      <c r="E164" s="17">
        <f>SUM(ENERO:DICIEMBRE!E164)</f>
        <v>0</v>
      </c>
      <c r="F164" s="17">
        <f>SUM(ENERO:DICIEMBRE!F164)</f>
        <v>0</v>
      </c>
      <c r="G164" s="17">
        <f>SUM(ENERO:DICIEMBRE!G164)</f>
        <v>0</v>
      </c>
      <c r="H164" s="17">
        <f>SUM(ENERO:DICIEMBRE!H164)</f>
        <v>0</v>
      </c>
      <c r="I164" s="17">
        <f>SUM(ENERO:DICIEMBRE!I164)</f>
        <v>0</v>
      </c>
      <c r="J164" s="17">
        <f>SUM(ENERO:DICIEMBRE!J164)</f>
        <v>0</v>
      </c>
      <c r="K164" s="17">
        <f>SUM(ENERO:DICIEMBRE!K164)</f>
        <v>0</v>
      </c>
      <c r="L164" s="17">
        <f>SUM(ENERO:DICIEMBRE!L164)</f>
        <v>0</v>
      </c>
      <c r="M164" s="17">
        <f>SUM(ENERO:DICIEMBRE!M164)</f>
        <v>0</v>
      </c>
      <c r="N164" s="17">
        <f>SUM(ENERO:DICIEMBRE!N164)</f>
        <v>0</v>
      </c>
      <c r="O164" s="17">
        <f>SUM(ENERO:DICIEMBRE!O164)</f>
        <v>0</v>
      </c>
      <c r="P164" s="17">
        <f>SUM(ENERO:DICIEMBRE!P164)</f>
        <v>0</v>
      </c>
      <c r="Q164" s="17">
        <f>SUM(ENERO:DICIEMBRE!Q164)</f>
        <v>0</v>
      </c>
      <c r="R164" s="17">
        <f>SUM(ENERO:DICIEMBRE!R164)</f>
        <v>0</v>
      </c>
    </row>
    <row r="165" spans="1:22" ht="42.75" x14ac:dyDescent="0.2">
      <c r="A165" s="256">
        <v>1901027</v>
      </c>
      <c r="B165" s="257" t="s">
        <v>241</v>
      </c>
      <c r="C165" s="17">
        <f>SUM(ENERO:DICIEMBRE!C165)</f>
        <v>0</v>
      </c>
      <c r="D165" s="17">
        <f>SUM(ENERO:DICIEMBRE!D165)</f>
        <v>0</v>
      </c>
      <c r="E165" s="17">
        <f>SUM(ENERO:DICIEMBRE!E165)</f>
        <v>0</v>
      </c>
      <c r="F165" s="17">
        <f>SUM(ENERO:DICIEMBRE!F165)</f>
        <v>0</v>
      </c>
      <c r="G165" s="17">
        <f>SUM(ENERO:DICIEMBRE!G165)</f>
        <v>0</v>
      </c>
      <c r="H165" s="17">
        <f>SUM(ENERO:DICIEMBRE!H165)</f>
        <v>0</v>
      </c>
      <c r="I165" s="17">
        <f>SUM(ENERO:DICIEMBRE!I165)</f>
        <v>0</v>
      </c>
      <c r="J165" s="17">
        <f>SUM(ENERO:DICIEMBRE!J165)</f>
        <v>0</v>
      </c>
      <c r="K165" s="17">
        <f>SUM(ENERO:DICIEMBRE!K165)</f>
        <v>0</v>
      </c>
      <c r="L165" s="17">
        <f>SUM(ENERO:DICIEMBRE!L165)</f>
        <v>0</v>
      </c>
      <c r="M165" s="17">
        <f>SUM(ENERO:DICIEMBRE!M165)</f>
        <v>0</v>
      </c>
      <c r="N165" s="17">
        <f>SUM(ENERO:DICIEMBRE!N165)</f>
        <v>0</v>
      </c>
      <c r="O165" s="17">
        <f>SUM(ENERO:DICIEMBRE!O165)</f>
        <v>0</v>
      </c>
      <c r="P165" s="17">
        <f>SUM(ENERO:DICIEMBRE!P165)</f>
        <v>0</v>
      </c>
      <c r="Q165" s="17">
        <f>SUM(ENERO:DICIEMBRE!Q165)</f>
        <v>0</v>
      </c>
      <c r="R165" s="17">
        <f>SUM(ENERO:DICIEMBRE!R165)</f>
        <v>0</v>
      </c>
    </row>
    <row r="166" spans="1:22" ht="28.5" x14ac:dyDescent="0.2">
      <c r="A166" s="256">
        <v>1901028</v>
      </c>
      <c r="B166" s="257" t="s">
        <v>242</v>
      </c>
      <c r="C166" s="17">
        <f>SUM(ENERO:DICIEMBRE!C166)</f>
        <v>0</v>
      </c>
      <c r="D166" s="17">
        <f>SUM(ENERO:DICIEMBRE!D166)</f>
        <v>0</v>
      </c>
      <c r="E166" s="17">
        <f>SUM(ENERO:DICIEMBRE!E166)</f>
        <v>0</v>
      </c>
      <c r="F166" s="17">
        <f>SUM(ENERO:DICIEMBRE!F166)</f>
        <v>0</v>
      </c>
      <c r="G166" s="17">
        <f>SUM(ENERO:DICIEMBRE!G166)</f>
        <v>0</v>
      </c>
      <c r="H166" s="17">
        <f>SUM(ENERO:DICIEMBRE!H166)</f>
        <v>0</v>
      </c>
      <c r="I166" s="17">
        <f>SUM(ENERO:DICIEMBRE!I166)</f>
        <v>0</v>
      </c>
      <c r="J166" s="17">
        <f>SUM(ENERO:DICIEMBRE!J166)</f>
        <v>0</v>
      </c>
      <c r="K166" s="17">
        <f>SUM(ENERO:DICIEMBRE!K166)</f>
        <v>0</v>
      </c>
      <c r="L166" s="17">
        <f>SUM(ENERO:DICIEMBRE!L166)</f>
        <v>0</v>
      </c>
      <c r="M166" s="17">
        <f>SUM(ENERO:DICIEMBRE!M166)</f>
        <v>0</v>
      </c>
      <c r="N166" s="17">
        <f>SUM(ENERO:DICIEMBRE!N166)</f>
        <v>0</v>
      </c>
      <c r="O166" s="17">
        <f>SUM(ENERO:DICIEMBRE!O166)</f>
        <v>0</v>
      </c>
      <c r="P166" s="17">
        <f>SUM(ENERO:DICIEMBRE!P166)</f>
        <v>0</v>
      </c>
      <c r="Q166" s="17">
        <f>SUM(ENERO:DICIEMBRE!Q166)</f>
        <v>0</v>
      </c>
      <c r="R166" s="17">
        <f>SUM(ENERO:DICIEMBRE!R166)</f>
        <v>0</v>
      </c>
    </row>
    <row r="167" spans="1:22" ht="42.75" x14ac:dyDescent="0.2">
      <c r="A167" s="258">
        <v>1901029</v>
      </c>
      <c r="B167" s="259" t="s">
        <v>243</v>
      </c>
      <c r="C167" s="17">
        <f>SUM(ENERO:DICIEMBRE!C167)</f>
        <v>0</v>
      </c>
      <c r="D167" s="17">
        <f>SUM(ENERO:DICIEMBRE!D167)</f>
        <v>0</v>
      </c>
      <c r="E167" s="17">
        <f>SUM(ENERO:DICIEMBRE!E167)</f>
        <v>0</v>
      </c>
      <c r="F167" s="17">
        <f>SUM(ENERO:DICIEMBRE!F167)</f>
        <v>0</v>
      </c>
      <c r="G167" s="17">
        <f>SUM(ENERO:DICIEMBRE!G167)</f>
        <v>0</v>
      </c>
      <c r="H167" s="17">
        <f>SUM(ENERO:DICIEMBRE!H167)</f>
        <v>0</v>
      </c>
      <c r="I167" s="17">
        <f>SUM(ENERO:DICIEMBRE!I167)</f>
        <v>0</v>
      </c>
      <c r="J167" s="17">
        <f>SUM(ENERO:DICIEMBRE!J167)</f>
        <v>0</v>
      </c>
      <c r="K167" s="17">
        <f>SUM(ENERO:DICIEMBRE!K167)</f>
        <v>0</v>
      </c>
      <c r="L167" s="17">
        <f>SUM(ENERO:DICIEMBRE!L167)</f>
        <v>0</v>
      </c>
      <c r="M167" s="17">
        <f>SUM(ENERO:DICIEMBRE!M167)</f>
        <v>0</v>
      </c>
      <c r="N167" s="17">
        <f>SUM(ENERO:DICIEMBRE!N167)</f>
        <v>0</v>
      </c>
      <c r="O167" s="17">
        <f>SUM(ENERO:DICIEMBRE!O167)</f>
        <v>0</v>
      </c>
      <c r="P167" s="17">
        <f>SUM(ENERO:DICIEMBRE!P167)</f>
        <v>0</v>
      </c>
      <c r="Q167" s="17">
        <f>SUM(ENERO:DICIEMBRE!Q167)</f>
        <v>0</v>
      </c>
      <c r="R167" s="17">
        <f>SUM(ENERO:DICIEMBRE!R167)</f>
        <v>0</v>
      </c>
    </row>
    <row r="168" spans="1:22" ht="28.5" x14ac:dyDescent="0.2">
      <c r="A168" s="258">
        <v>1901031</v>
      </c>
      <c r="B168" s="259" t="s">
        <v>244</v>
      </c>
      <c r="C168" s="17">
        <f>SUM(ENERO:DICIEMBRE!C168)</f>
        <v>0</v>
      </c>
      <c r="D168" s="17">
        <f>SUM(ENERO:DICIEMBRE!D168)</f>
        <v>0</v>
      </c>
      <c r="E168" s="17">
        <f>SUM(ENERO:DICIEMBRE!E168)</f>
        <v>0</v>
      </c>
      <c r="F168" s="17">
        <f>SUM(ENERO:DICIEMBRE!F168)</f>
        <v>0</v>
      </c>
      <c r="G168" s="17">
        <f>SUM(ENERO:DICIEMBRE!G168)</f>
        <v>0</v>
      </c>
      <c r="H168" s="17">
        <f>SUM(ENERO:DICIEMBRE!H168)</f>
        <v>0</v>
      </c>
      <c r="I168" s="17">
        <f>SUM(ENERO:DICIEMBRE!I168)</f>
        <v>0</v>
      </c>
      <c r="J168" s="17">
        <f>SUM(ENERO:DICIEMBRE!J168)</f>
        <v>0</v>
      </c>
      <c r="K168" s="17">
        <f>SUM(ENERO:DICIEMBRE!K168)</f>
        <v>0</v>
      </c>
      <c r="L168" s="17">
        <f>SUM(ENERO:DICIEMBRE!L168)</f>
        <v>0</v>
      </c>
      <c r="M168" s="17">
        <f>SUM(ENERO:DICIEMBRE!M168)</f>
        <v>0</v>
      </c>
      <c r="N168" s="17">
        <f>SUM(ENERO:DICIEMBRE!N168)</f>
        <v>0</v>
      </c>
      <c r="O168" s="17">
        <f>SUM(ENERO:DICIEMBRE!O168)</f>
        <v>0</v>
      </c>
      <c r="P168" s="17">
        <f>SUM(ENERO:DICIEMBRE!P168)</f>
        <v>0</v>
      </c>
      <c r="Q168" s="17">
        <f>SUM(ENERO:DICIEMBRE!Q168)</f>
        <v>0</v>
      </c>
      <c r="R168" s="17">
        <f>SUM(ENERO:DICIEMBRE!R168)</f>
        <v>0</v>
      </c>
    </row>
    <row r="169" spans="1:22" ht="28.5" x14ac:dyDescent="0.2">
      <c r="A169" s="258" t="s">
        <v>245</v>
      </c>
      <c r="B169" s="259" t="s">
        <v>246</v>
      </c>
      <c r="C169" s="17">
        <f>SUM(ENERO:DICIEMBRE!C169)</f>
        <v>0</v>
      </c>
      <c r="D169" s="17">
        <f>SUM(ENERO:DICIEMBRE!D169)</f>
        <v>0</v>
      </c>
      <c r="E169" s="17">
        <f>SUM(ENERO:DICIEMBRE!E169)</f>
        <v>0</v>
      </c>
      <c r="F169" s="17">
        <f>SUM(ENERO:DICIEMBRE!F169)</f>
        <v>0</v>
      </c>
      <c r="G169" s="17">
        <f>SUM(ENERO:DICIEMBRE!G169)</f>
        <v>0</v>
      </c>
      <c r="H169" s="17">
        <f>SUM(ENERO:DICIEMBRE!H169)</f>
        <v>0</v>
      </c>
      <c r="I169" s="17">
        <f>SUM(ENERO:DICIEMBRE!I169)</f>
        <v>0</v>
      </c>
      <c r="J169" s="17">
        <f>SUM(ENERO:DICIEMBRE!J169)</f>
        <v>0</v>
      </c>
      <c r="K169" s="17">
        <f>SUM(ENERO:DICIEMBRE!K169)</f>
        <v>0</v>
      </c>
      <c r="L169" s="17">
        <f>SUM(ENERO:DICIEMBRE!L169)</f>
        <v>0</v>
      </c>
      <c r="M169" s="17">
        <f>SUM(ENERO:DICIEMBRE!M169)</f>
        <v>0</v>
      </c>
      <c r="N169" s="17">
        <f>SUM(ENERO:DICIEMBRE!N169)</f>
        <v>0</v>
      </c>
      <c r="O169" s="17">
        <f>SUM(ENERO:DICIEMBRE!O169)</f>
        <v>0</v>
      </c>
      <c r="P169" s="17">
        <f>SUM(ENERO:DICIEMBRE!P169)</f>
        <v>0</v>
      </c>
      <c r="Q169" s="17">
        <f>SUM(ENERO:DICIEMBRE!Q169)</f>
        <v>0</v>
      </c>
      <c r="R169" s="17">
        <f>SUM(ENERO:DICIEMBRE!R169)</f>
        <v>0</v>
      </c>
    </row>
    <row r="170" spans="1:22" ht="28.5" x14ac:dyDescent="0.2">
      <c r="A170" s="260">
        <v>1901033</v>
      </c>
      <c r="B170" s="261" t="s">
        <v>247</v>
      </c>
      <c r="C170" s="17">
        <f>SUM(ENERO:DICIEMBRE!C170)</f>
        <v>0</v>
      </c>
      <c r="D170" s="17">
        <f>SUM(ENERO:DICIEMBRE!D170)</f>
        <v>0</v>
      </c>
      <c r="E170" s="17">
        <f>SUM(ENERO:DICIEMBRE!E170)</f>
        <v>0</v>
      </c>
      <c r="F170" s="17">
        <f>SUM(ENERO:DICIEMBRE!F170)</f>
        <v>0</v>
      </c>
      <c r="G170" s="17">
        <f>SUM(ENERO:DICIEMBRE!G170)</f>
        <v>0</v>
      </c>
      <c r="H170" s="17">
        <f>SUM(ENERO:DICIEMBRE!H170)</f>
        <v>0</v>
      </c>
      <c r="I170" s="17">
        <f>SUM(ENERO:DICIEMBRE!I170)</f>
        <v>0</v>
      </c>
      <c r="J170" s="17">
        <f>SUM(ENERO:DICIEMBRE!J170)</f>
        <v>0</v>
      </c>
      <c r="K170" s="17">
        <f>SUM(ENERO:DICIEMBRE!K170)</f>
        <v>0</v>
      </c>
      <c r="L170" s="17">
        <f>SUM(ENERO:DICIEMBRE!L170)</f>
        <v>0</v>
      </c>
      <c r="M170" s="17">
        <f>SUM(ENERO:DICIEMBRE!M170)</f>
        <v>0</v>
      </c>
      <c r="N170" s="17">
        <f>SUM(ENERO:DICIEMBRE!N170)</f>
        <v>0</v>
      </c>
      <c r="O170" s="17">
        <f>SUM(ENERO:DICIEMBRE!O170)</f>
        <v>0</v>
      </c>
      <c r="P170" s="17">
        <f>SUM(ENERO:DICIEMBRE!P170)</f>
        <v>0</v>
      </c>
      <c r="Q170" s="17">
        <f>SUM(ENERO:DICIEMBRE!Q170)</f>
        <v>0</v>
      </c>
      <c r="R170" s="17">
        <f>SUM(ENERO:DICIEMBRE!R170)</f>
        <v>0</v>
      </c>
    </row>
    <row r="171" spans="1:22" s="166" customFormat="1" x14ac:dyDescent="0.2">
      <c r="A171" s="681" t="s">
        <v>158</v>
      </c>
      <c r="B171" s="682"/>
      <c r="C171" s="262">
        <f>SUM(C160:C170)</f>
        <v>489</v>
      </c>
      <c r="D171" s="262">
        <f t="shared" ref="D171:Q171" si="5">SUM(D160:D170)</f>
        <v>489</v>
      </c>
      <c r="E171" s="262">
        <f t="shared" si="5"/>
        <v>489</v>
      </c>
      <c r="F171" s="262">
        <f t="shared" si="5"/>
        <v>0</v>
      </c>
      <c r="G171" s="262">
        <f t="shared" si="5"/>
        <v>0</v>
      </c>
      <c r="H171" s="262">
        <f t="shared" si="5"/>
        <v>489</v>
      </c>
      <c r="I171" s="262">
        <f t="shared" si="5"/>
        <v>0</v>
      </c>
      <c r="J171" s="262">
        <f t="shared" si="5"/>
        <v>0</v>
      </c>
      <c r="K171" s="262">
        <f t="shared" si="5"/>
        <v>0</v>
      </c>
      <c r="L171" s="262">
        <f t="shared" si="5"/>
        <v>0</v>
      </c>
      <c r="M171" s="262">
        <f t="shared" si="5"/>
        <v>0</v>
      </c>
      <c r="N171" s="262">
        <f t="shared" si="5"/>
        <v>0</v>
      </c>
      <c r="O171" s="262">
        <f t="shared" si="5"/>
        <v>0</v>
      </c>
      <c r="P171" s="262">
        <f t="shared" si="5"/>
        <v>0</v>
      </c>
      <c r="Q171" s="262">
        <f t="shared" si="5"/>
        <v>0</v>
      </c>
      <c r="R171" s="262">
        <f>SUM(R160:R170)</f>
        <v>27550260</v>
      </c>
      <c r="S171" s="5"/>
      <c r="T171" s="5"/>
    </row>
    <row r="172" spans="1:22" x14ac:dyDescent="0.2">
      <c r="A172" s="669" t="s">
        <v>248</v>
      </c>
      <c r="B172" s="669"/>
      <c r="C172" s="263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5"/>
      <c r="O172" s="107"/>
      <c r="P172" s="107"/>
      <c r="R172" s="266"/>
    </row>
    <row r="173" spans="1:22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660" t="s">
        <v>173</v>
      </c>
      <c r="Q173" s="661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662"/>
      <c r="Q174" s="663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269" t="s">
        <v>178</v>
      </c>
      <c r="H175" s="267" t="s">
        <v>187</v>
      </c>
      <c r="I175" s="268" t="s">
        <v>188</v>
      </c>
      <c r="J175" s="269" t="s">
        <v>178</v>
      </c>
      <c r="K175" s="680"/>
      <c r="L175" s="270" t="s">
        <v>182</v>
      </c>
      <c r="M175" s="271" t="s">
        <v>183</v>
      </c>
      <c r="N175" s="272" t="s">
        <v>184</v>
      </c>
      <c r="O175" s="605"/>
      <c r="P175" s="273" t="s">
        <v>185</v>
      </c>
      <c r="Q175" s="274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17">
        <f>SUM(ENERO:DICIEMBRE!C176)</f>
        <v>75</v>
      </c>
      <c r="D176" s="17">
        <f>SUM(ENERO:DICIEMBRE!D176)</f>
        <v>73</v>
      </c>
      <c r="E176" s="17">
        <f>SUM(ENERO:DICIEMBRE!E176)</f>
        <v>57</v>
      </c>
      <c r="F176" s="17">
        <f>SUM(ENERO:DICIEMBRE!F176)</f>
        <v>16</v>
      </c>
      <c r="G176" s="17">
        <f>SUM(ENERO:DICIEMBRE!G176)</f>
        <v>2</v>
      </c>
      <c r="H176" s="17">
        <f>SUM(ENERO:DICIEMBRE!H176)</f>
        <v>0</v>
      </c>
      <c r="I176" s="17">
        <f>SUM(ENERO:DICIEMBRE!I176)</f>
        <v>0</v>
      </c>
      <c r="J176" s="17">
        <f>SUM(ENERO:DICIEMBRE!J176)</f>
        <v>0</v>
      </c>
      <c r="K176" s="17">
        <f>SUM(ENERO:DICIEMBRE!K176)</f>
        <v>2</v>
      </c>
      <c r="L176" s="17">
        <f>SUM(ENERO:DICIEMBRE!L176)</f>
        <v>0</v>
      </c>
      <c r="M176" s="17">
        <f>SUM(ENERO:DICIEMBRE!M176)</f>
        <v>0</v>
      </c>
      <c r="N176" s="17">
        <f>SUM(ENERO:DICIEMBRE!N176)</f>
        <v>0</v>
      </c>
      <c r="O176" s="17">
        <f>SUM(ENERO:DICIEMBRE!O176)</f>
        <v>0</v>
      </c>
      <c r="P176" s="17">
        <f>SUM(ENERO:DICIEMBRE!P176)</f>
        <v>0</v>
      </c>
      <c r="Q176" s="17">
        <f>SUM(ENERO:DICIEMBRE!Q176)</f>
        <v>0</v>
      </c>
      <c r="R176" s="17">
        <f>SUM(ENERO:DICIEMBRE!R176)</f>
        <v>0</v>
      </c>
      <c r="S176" s="17">
        <f>SUM(ENERO:DICIEMBRE!S176)</f>
        <v>57</v>
      </c>
      <c r="T176" s="17">
        <f>SUM(ENERO:DICIEMBRE!T176)</f>
        <v>0</v>
      </c>
      <c r="U176" s="17">
        <f>SUM(ENERO:DICIEMBRE!U176)</f>
        <v>0</v>
      </c>
      <c r="V176" s="17">
        <f>SUM(ENERO:DICIEMBRE!V176)</f>
        <v>11562070</v>
      </c>
    </row>
    <row r="177" spans="1:22" x14ac:dyDescent="0.2">
      <c r="A177" s="279" t="s">
        <v>259</v>
      </c>
      <c r="B177" s="280" t="s">
        <v>260</v>
      </c>
      <c r="C177" s="17">
        <f>SUM(ENERO:DICIEMBRE!C177)</f>
        <v>1687</v>
      </c>
      <c r="D177" s="17">
        <f>SUM(ENERO:DICIEMBRE!D177)</f>
        <v>1561</v>
      </c>
      <c r="E177" s="17">
        <f>SUM(ENERO:DICIEMBRE!E177)</f>
        <v>1329</v>
      </c>
      <c r="F177" s="17">
        <f>SUM(ENERO:DICIEMBRE!F177)</f>
        <v>232</v>
      </c>
      <c r="G177" s="17">
        <f>SUM(ENERO:DICIEMBRE!G177)</f>
        <v>8</v>
      </c>
      <c r="H177" s="17">
        <f>SUM(ENERO:DICIEMBRE!H177)</f>
        <v>94</v>
      </c>
      <c r="I177" s="17">
        <f>SUM(ENERO:DICIEMBRE!I177)</f>
        <v>22</v>
      </c>
      <c r="J177" s="17">
        <f>SUM(ENERO:DICIEMBRE!J177)</f>
        <v>2</v>
      </c>
      <c r="K177" s="17">
        <f>SUM(ENERO:DICIEMBRE!K177)</f>
        <v>394</v>
      </c>
      <c r="L177" s="17">
        <f>SUM(ENERO:DICIEMBRE!L177)</f>
        <v>116</v>
      </c>
      <c r="M177" s="17">
        <f>SUM(ENERO:DICIEMBRE!M177)</f>
        <v>596</v>
      </c>
      <c r="N177" s="17">
        <f>SUM(ENERO:DICIEMBRE!N177)</f>
        <v>0</v>
      </c>
      <c r="O177" s="17">
        <f>SUM(ENERO:DICIEMBRE!O177)</f>
        <v>181</v>
      </c>
      <c r="P177" s="17">
        <f>SUM(ENERO:DICIEMBRE!P177)</f>
        <v>0</v>
      </c>
      <c r="Q177" s="17">
        <f>SUM(ENERO:DICIEMBRE!Q177)</f>
        <v>0</v>
      </c>
      <c r="R177" s="17">
        <f>SUM(ENERO:DICIEMBRE!R177)</f>
        <v>0</v>
      </c>
      <c r="S177" s="17">
        <f>SUM(ENERO:DICIEMBRE!S177)</f>
        <v>1329</v>
      </c>
      <c r="T177" s="17">
        <f>SUM(ENERO:DICIEMBRE!T177)</f>
        <v>94</v>
      </c>
      <c r="U177" s="17">
        <f>SUM(ENERO:DICIEMBRE!U177)</f>
        <v>0</v>
      </c>
      <c r="V177" s="17">
        <f>SUM(ENERO:DICIEMBRE!V177)</f>
        <v>759628320</v>
      </c>
    </row>
    <row r="178" spans="1:22" x14ac:dyDescent="0.2">
      <c r="A178" s="279" t="s">
        <v>194</v>
      </c>
      <c r="B178" s="280" t="s">
        <v>261</v>
      </c>
      <c r="C178" s="17">
        <f>SUM(ENERO:DICIEMBRE!C178)</f>
        <v>780</v>
      </c>
      <c r="D178" s="17">
        <f>SUM(ENERO:DICIEMBRE!D178)</f>
        <v>639</v>
      </c>
      <c r="E178" s="17">
        <f>SUM(ENERO:DICIEMBRE!E178)</f>
        <v>374</v>
      </c>
      <c r="F178" s="17">
        <f>SUM(ENERO:DICIEMBRE!F178)</f>
        <v>265</v>
      </c>
      <c r="G178" s="17">
        <f>SUM(ENERO:DICIEMBRE!G178)</f>
        <v>18</v>
      </c>
      <c r="H178" s="17">
        <f>SUM(ENERO:DICIEMBRE!H178)</f>
        <v>77</v>
      </c>
      <c r="I178" s="17">
        <f>SUM(ENERO:DICIEMBRE!I178)</f>
        <v>41</v>
      </c>
      <c r="J178" s="17">
        <f>SUM(ENERO:DICIEMBRE!J178)</f>
        <v>5</v>
      </c>
      <c r="K178" s="17">
        <f>SUM(ENERO:DICIEMBRE!K178)</f>
        <v>335</v>
      </c>
      <c r="L178" s="17">
        <f>SUM(ENERO:DICIEMBRE!L178)</f>
        <v>0</v>
      </c>
      <c r="M178" s="17">
        <f>SUM(ENERO:DICIEMBRE!M178)</f>
        <v>13</v>
      </c>
      <c r="N178" s="17">
        <f>SUM(ENERO:DICIEMBRE!N178)</f>
        <v>0</v>
      </c>
      <c r="O178" s="17">
        <f>SUM(ENERO:DICIEMBRE!O178)</f>
        <v>0</v>
      </c>
      <c r="P178" s="17">
        <f>SUM(ENERO:DICIEMBRE!P178)</f>
        <v>0</v>
      </c>
      <c r="Q178" s="17">
        <f>SUM(ENERO:DICIEMBRE!Q178)</f>
        <v>0</v>
      </c>
      <c r="R178" s="17">
        <f>SUM(ENERO:DICIEMBRE!R178)</f>
        <v>0</v>
      </c>
      <c r="S178" s="17">
        <f>SUM(ENERO:DICIEMBRE!S178)</f>
        <v>374</v>
      </c>
      <c r="T178" s="17">
        <f>SUM(ENERO:DICIEMBRE!T178)</f>
        <v>77</v>
      </c>
      <c r="U178" s="17">
        <f>SUM(ENERO:DICIEMBRE!U178)</f>
        <v>0</v>
      </c>
      <c r="V178" s="17">
        <f>SUM(ENERO:DICIEMBRE!V178)</f>
        <v>41786210</v>
      </c>
    </row>
    <row r="179" spans="1:22" x14ac:dyDescent="0.2">
      <c r="A179" s="279" t="s">
        <v>196</v>
      </c>
      <c r="B179" s="280" t="s">
        <v>262</v>
      </c>
      <c r="C179" s="17">
        <f>SUM(ENERO:DICIEMBRE!C179)</f>
        <v>93</v>
      </c>
      <c r="D179" s="17">
        <f>SUM(ENERO:DICIEMBRE!D179)</f>
        <v>67</v>
      </c>
      <c r="E179" s="17">
        <f>SUM(ENERO:DICIEMBRE!E179)</f>
        <v>67</v>
      </c>
      <c r="F179" s="17">
        <f>SUM(ENERO:DICIEMBRE!F179)</f>
        <v>0</v>
      </c>
      <c r="G179" s="17">
        <f>SUM(ENERO:DICIEMBRE!G179)</f>
        <v>2</v>
      </c>
      <c r="H179" s="17">
        <f>SUM(ENERO:DICIEMBRE!H179)</f>
        <v>24</v>
      </c>
      <c r="I179" s="17">
        <f>SUM(ENERO:DICIEMBRE!I179)</f>
        <v>0</v>
      </c>
      <c r="J179" s="17">
        <f>SUM(ENERO:DICIEMBRE!J179)</f>
        <v>0</v>
      </c>
      <c r="K179" s="17">
        <f>SUM(ENERO:DICIEMBRE!K179)</f>
        <v>27</v>
      </c>
      <c r="L179" s="17">
        <f>SUM(ENERO:DICIEMBRE!L179)</f>
        <v>0</v>
      </c>
      <c r="M179" s="17">
        <f>SUM(ENERO:DICIEMBRE!M179)</f>
        <v>0</v>
      </c>
      <c r="N179" s="17">
        <f>SUM(ENERO:DICIEMBRE!N179)</f>
        <v>0</v>
      </c>
      <c r="O179" s="17">
        <f>SUM(ENERO:DICIEMBRE!O179)</f>
        <v>0</v>
      </c>
      <c r="P179" s="17">
        <f>SUM(ENERO:DICIEMBRE!P179)</f>
        <v>0</v>
      </c>
      <c r="Q179" s="17">
        <f>SUM(ENERO:DICIEMBRE!Q179)</f>
        <v>0</v>
      </c>
      <c r="R179" s="17">
        <f>SUM(ENERO:DICIEMBRE!R179)</f>
        <v>0</v>
      </c>
      <c r="S179" s="17">
        <f>SUM(ENERO:DICIEMBRE!S179)</f>
        <v>67</v>
      </c>
      <c r="T179" s="17">
        <f>SUM(ENERO:DICIEMBRE!T179)</f>
        <v>24</v>
      </c>
      <c r="U179" s="17">
        <f>SUM(ENERO:DICIEMBRE!U179)</f>
        <v>0</v>
      </c>
      <c r="V179" s="17">
        <f>SUM(ENERO:DICIEMBRE!V179)</f>
        <v>12107935</v>
      </c>
    </row>
    <row r="180" spans="1:22" x14ac:dyDescent="0.2">
      <c r="A180" s="279" t="s">
        <v>198</v>
      </c>
      <c r="B180" s="280" t="s">
        <v>263</v>
      </c>
      <c r="C180" s="17">
        <f>SUM(ENERO:DICIEMBRE!C180)</f>
        <v>698</v>
      </c>
      <c r="D180" s="17">
        <f>SUM(ENERO:DICIEMBRE!D180)</f>
        <v>574</v>
      </c>
      <c r="E180" s="17">
        <f>SUM(ENERO:DICIEMBRE!E180)</f>
        <v>566</v>
      </c>
      <c r="F180" s="17">
        <f>SUM(ENERO:DICIEMBRE!F180)</f>
        <v>8</v>
      </c>
      <c r="G180" s="17">
        <f>SUM(ENERO:DICIEMBRE!G180)</f>
        <v>16</v>
      </c>
      <c r="H180" s="17">
        <f>SUM(ENERO:DICIEMBRE!H180)</f>
        <v>99</v>
      </c>
      <c r="I180" s="17">
        <f>SUM(ENERO:DICIEMBRE!I180)</f>
        <v>6</v>
      </c>
      <c r="J180" s="17">
        <f>SUM(ENERO:DICIEMBRE!J180)</f>
        <v>3</v>
      </c>
      <c r="K180" s="17">
        <f>SUM(ENERO:DICIEMBRE!K180)</f>
        <v>505</v>
      </c>
      <c r="L180" s="17">
        <f>SUM(ENERO:DICIEMBRE!L180)</f>
        <v>1</v>
      </c>
      <c r="M180" s="17">
        <f>SUM(ENERO:DICIEMBRE!M180)</f>
        <v>8</v>
      </c>
      <c r="N180" s="17">
        <f>SUM(ENERO:DICIEMBRE!N180)</f>
        <v>0</v>
      </c>
      <c r="O180" s="17">
        <f>SUM(ENERO:DICIEMBRE!O180)</f>
        <v>0</v>
      </c>
      <c r="P180" s="17">
        <f>SUM(ENERO:DICIEMBRE!P180)</f>
        <v>0</v>
      </c>
      <c r="Q180" s="17">
        <f>SUM(ENERO:DICIEMBRE!Q180)</f>
        <v>0</v>
      </c>
      <c r="R180" s="17">
        <f>SUM(ENERO:DICIEMBRE!R180)</f>
        <v>0</v>
      </c>
      <c r="S180" s="17">
        <f>SUM(ENERO:DICIEMBRE!S180)</f>
        <v>566</v>
      </c>
      <c r="T180" s="17">
        <f>SUM(ENERO:DICIEMBRE!T180)</f>
        <v>99</v>
      </c>
      <c r="U180" s="17">
        <f>SUM(ENERO:DICIEMBRE!U180)</f>
        <v>0</v>
      </c>
      <c r="V180" s="17">
        <f>SUM(ENERO:DICIEMBRE!V180)</f>
        <v>50748015</v>
      </c>
    </row>
    <row r="181" spans="1:22" x14ac:dyDescent="0.2">
      <c r="A181" s="279" t="s">
        <v>264</v>
      </c>
      <c r="B181" s="280" t="s">
        <v>265</v>
      </c>
      <c r="C181" s="17">
        <f>SUM(ENERO:DICIEMBRE!C181)</f>
        <v>772</v>
      </c>
      <c r="D181" s="17">
        <f>SUM(ENERO:DICIEMBRE!D181)</f>
        <v>657</v>
      </c>
      <c r="E181" s="17">
        <f>SUM(ENERO:DICIEMBRE!E181)</f>
        <v>599</v>
      </c>
      <c r="F181" s="17">
        <f>SUM(ENERO:DICIEMBRE!F181)</f>
        <v>58</v>
      </c>
      <c r="G181" s="17">
        <f>SUM(ENERO:DICIEMBRE!G181)</f>
        <v>29</v>
      </c>
      <c r="H181" s="17">
        <f>SUM(ENERO:DICIEMBRE!H181)</f>
        <v>73</v>
      </c>
      <c r="I181" s="17">
        <f>SUM(ENERO:DICIEMBRE!I181)</f>
        <v>7</v>
      </c>
      <c r="J181" s="17">
        <f>SUM(ENERO:DICIEMBRE!J181)</f>
        <v>6</v>
      </c>
      <c r="K181" s="17">
        <f>SUM(ENERO:DICIEMBRE!K181)</f>
        <v>771</v>
      </c>
      <c r="L181" s="17">
        <f>SUM(ENERO:DICIEMBRE!L181)</f>
        <v>1</v>
      </c>
      <c r="M181" s="17">
        <f>SUM(ENERO:DICIEMBRE!M181)</f>
        <v>15</v>
      </c>
      <c r="N181" s="17">
        <f>SUM(ENERO:DICIEMBRE!N181)</f>
        <v>0</v>
      </c>
      <c r="O181" s="17">
        <f>SUM(ENERO:DICIEMBRE!O181)</f>
        <v>0</v>
      </c>
      <c r="P181" s="17">
        <f>SUM(ENERO:DICIEMBRE!P181)</f>
        <v>0</v>
      </c>
      <c r="Q181" s="17">
        <f>SUM(ENERO:DICIEMBRE!Q181)</f>
        <v>0</v>
      </c>
      <c r="R181" s="17">
        <f>SUM(ENERO:DICIEMBRE!R181)</f>
        <v>0</v>
      </c>
      <c r="S181" s="17">
        <f>SUM(ENERO:DICIEMBRE!S181)</f>
        <v>599</v>
      </c>
      <c r="T181" s="17">
        <f>SUM(ENERO:DICIEMBRE!T181)</f>
        <v>73</v>
      </c>
      <c r="U181" s="17">
        <f>SUM(ENERO:DICIEMBRE!U181)</f>
        <v>0</v>
      </c>
      <c r="V181" s="17">
        <f>SUM(ENERO:DICIEMBRE!V181)</f>
        <v>45500430</v>
      </c>
    </row>
    <row r="182" spans="1:22" x14ac:dyDescent="0.2">
      <c r="A182" s="279" t="s">
        <v>205</v>
      </c>
      <c r="B182" s="280" t="s">
        <v>266</v>
      </c>
      <c r="C182" s="17">
        <f>SUM(ENERO:DICIEMBRE!C182)</f>
        <v>190</v>
      </c>
      <c r="D182" s="17">
        <f>SUM(ENERO:DICIEMBRE!D182)</f>
        <v>146</v>
      </c>
      <c r="E182" s="17">
        <f>SUM(ENERO:DICIEMBRE!E182)</f>
        <v>95</v>
      </c>
      <c r="F182" s="17">
        <f>SUM(ENERO:DICIEMBRE!F182)</f>
        <v>51</v>
      </c>
      <c r="G182" s="17">
        <f>SUM(ENERO:DICIEMBRE!G182)</f>
        <v>5</v>
      </c>
      <c r="H182" s="17">
        <f>SUM(ENERO:DICIEMBRE!H182)</f>
        <v>6</v>
      </c>
      <c r="I182" s="17">
        <f>SUM(ENERO:DICIEMBRE!I182)</f>
        <v>28</v>
      </c>
      <c r="J182" s="17">
        <f>SUM(ENERO:DICIEMBRE!J182)</f>
        <v>5</v>
      </c>
      <c r="K182" s="17">
        <f>SUM(ENERO:DICIEMBRE!K182)</f>
        <v>12</v>
      </c>
      <c r="L182" s="17">
        <f>SUM(ENERO:DICIEMBRE!L182)</f>
        <v>0</v>
      </c>
      <c r="M182" s="17">
        <f>SUM(ENERO:DICIEMBRE!M182)</f>
        <v>0</v>
      </c>
      <c r="N182" s="17">
        <f>SUM(ENERO:DICIEMBRE!N182)</f>
        <v>0</v>
      </c>
      <c r="O182" s="17">
        <f>SUM(ENERO:DICIEMBRE!O182)</f>
        <v>0</v>
      </c>
      <c r="P182" s="17">
        <f>SUM(ENERO:DICIEMBRE!P182)</f>
        <v>0</v>
      </c>
      <c r="Q182" s="17">
        <f>SUM(ENERO:DICIEMBRE!Q182)</f>
        <v>0</v>
      </c>
      <c r="R182" s="17">
        <f>SUM(ENERO:DICIEMBRE!R182)</f>
        <v>0</v>
      </c>
      <c r="S182" s="17">
        <f>SUM(ENERO:DICIEMBRE!S182)</f>
        <v>95</v>
      </c>
      <c r="T182" s="17">
        <f>SUM(ENERO:DICIEMBRE!T182)</f>
        <v>6</v>
      </c>
      <c r="U182" s="17">
        <f>SUM(ENERO:DICIEMBRE!U182)</f>
        <v>0</v>
      </c>
      <c r="V182" s="17">
        <f>SUM(ENERO:DICIEMBRE!V182)</f>
        <v>120245690</v>
      </c>
    </row>
    <row r="183" spans="1:22" x14ac:dyDescent="0.2">
      <c r="A183" s="279" t="s">
        <v>267</v>
      </c>
      <c r="B183" s="280" t="s">
        <v>268</v>
      </c>
      <c r="C183" s="17">
        <f>SUM(ENERO:DICIEMBRE!C183)</f>
        <v>86</v>
      </c>
      <c r="D183" s="17">
        <f>SUM(ENERO:DICIEMBRE!D183)</f>
        <v>66</v>
      </c>
      <c r="E183" s="17">
        <f>SUM(ENERO:DICIEMBRE!E183)</f>
        <v>66</v>
      </c>
      <c r="F183" s="17">
        <f>SUM(ENERO:DICIEMBRE!F183)</f>
        <v>0</v>
      </c>
      <c r="G183" s="17">
        <f>SUM(ENERO:DICIEMBRE!G183)</f>
        <v>2</v>
      </c>
      <c r="H183" s="17">
        <f>SUM(ENERO:DICIEMBRE!H183)</f>
        <v>18</v>
      </c>
      <c r="I183" s="17">
        <f>SUM(ENERO:DICIEMBRE!I183)</f>
        <v>0</v>
      </c>
      <c r="J183" s="17">
        <f>SUM(ENERO:DICIEMBRE!J183)</f>
        <v>0</v>
      </c>
      <c r="K183" s="17">
        <f>SUM(ENERO:DICIEMBRE!K183)</f>
        <v>36</v>
      </c>
      <c r="L183" s="17">
        <f>SUM(ENERO:DICIEMBRE!L183)</f>
        <v>0</v>
      </c>
      <c r="M183" s="17">
        <f>SUM(ENERO:DICIEMBRE!M183)</f>
        <v>0</v>
      </c>
      <c r="N183" s="17">
        <f>SUM(ENERO:DICIEMBRE!N183)</f>
        <v>0</v>
      </c>
      <c r="O183" s="17">
        <f>SUM(ENERO:DICIEMBRE!O183)</f>
        <v>0</v>
      </c>
      <c r="P183" s="17">
        <f>SUM(ENERO:DICIEMBRE!P183)</f>
        <v>0</v>
      </c>
      <c r="Q183" s="17">
        <f>SUM(ENERO:DICIEMBRE!Q183)</f>
        <v>0</v>
      </c>
      <c r="R183" s="17">
        <f>SUM(ENERO:DICIEMBRE!R183)</f>
        <v>0</v>
      </c>
      <c r="S183" s="17">
        <f>SUM(ENERO:DICIEMBRE!S183)</f>
        <v>66</v>
      </c>
      <c r="T183" s="17">
        <f>SUM(ENERO:DICIEMBRE!T183)</f>
        <v>18</v>
      </c>
      <c r="U183" s="17">
        <f>SUM(ENERO:DICIEMBRE!U183)</f>
        <v>0</v>
      </c>
      <c r="V183" s="17">
        <f>SUM(ENERO:DICIEMBRE!V183)</f>
        <v>20589890</v>
      </c>
    </row>
    <row r="184" spans="1:22" x14ac:dyDescent="0.2">
      <c r="A184" s="279" t="s">
        <v>269</v>
      </c>
      <c r="B184" s="280" t="s">
        <v>270</v>
      </c>
      <c r="C184" s="17">
        <f>SUM(ENERO:DICIEMBRE!C184)</f>
        <v>2944</v>
      </c>
      <c r="D184" s="17">
        <f>SUM(ENERO:DICIEMBRE!D184)</f>
        <v>2462</v>
      </c>
      <c r="E184" s="17">
        <f>SUM(ENERO:DICIEMBRE!E184)</f>
        <v>2032</v>
      </c>
      <c r="F184" s="17">
        <f>SUM(ENERO:DICIEMBRE!F184)</f>
        <v>430</v>
      </c>
      <c r="G184" s="17">
        <f>SUM(ENERO:DICIEMBRE!G184)</f>
        <v>52</v>
      </c>
      <c r="H184" s="17">
        <f>SUM(ENERO:DICIEMBRE!H184)</f>
        <v>397</v>
      </c>
      <c r="I184" s="17">
        <f>SUM(ENERO:DICIEMBRE!I184)</f>
        <v>31</v>
      </c>
      <c r="J184" s="17">
        <f>SUM(ENERO:DICIEMBRE!J184)</f>
        <v>2</v>
      </c>
      <c r="K184" s="17">
        <f>SUM(ENERO:DICIEMBRE!K184)</f>
        <v>0</v>
      </c>
      <c r="L184" s="17">
        <f>SUM(ENERO:DICIEMBRE!L184)</f>
        <v>61</v>
      </c>
      <c r="M184" s="17">
        <f>SUM(ENERO:DICIEMBRE!M184)</f>
        <v>89</v>
      </c>
      <c r="N184" s="17">
        <f>SUM(ENERO:DICIEMBRE!N184)</f>
        <v>0</v>
      </c>
      <c r="O184" s="17">
        <f>SUM(ENERO:DICIEMBRE!O184)</f>
        <v>0</v>
      </c>
      <c r="P184" s="17">
        <f>SUM(ENERO:DICIEMBRE!P184)</f>
        <v>0</v>
      </c>
      <c r="Q184" s="17">
        <f>SUM(ENERO:DICIEMBRE!Q184)</f>
        <v>0</v>
      </c>
      <c r="R184" s="17">
        <f>SUM(ENERO:DICIEMBRE!R184)</f>
        <v>0</v>
      </c>
      <c r="S184" s="17">
        <f>SUM(ENERO:DICIEMBRE!S184)</f>
        <v>2032</v>
      </c>
      <c r="T184" s="17">
        <f>SUM(ENERO:DICIEMBRE!T184)</f>
        <v>397</v>
      </c>
      <c r="U184" s="17">
        <f>SUM(ENERO:DICIEMBRE!U184)</f>
        <v>0</v>
      </c>
      <c r="V184" s="17">
        <f>SUM(ENERO:DICIEMBRE!V184)</f>
        <v>784815475</v>
      </c>
    </row>
    <row r="185" spans="1:22" x14ac:dyDescent="0.2">
      <c r="A185" s="279" t="s">
        <v>271</v>
      </c>
      <c r="B185" s="280" t="s">
        <v>272</v>
      </c>
      <c r="C185" s="17">
        <f>SUM(ENERO:DICIEMBRE!C185)</f>
        <v>245</v>
      </c>
      <c r="D185" s="17">
        <f>SUM(ENERO:DICIEMBRE!D185)</f>
        <v>207</v>
      </c>
      <c r="E185" s="17">
        <f>SUM(ENERO:DICIEMBRE!E185)</f>
        <v>90</v>
      </c>
      <c r="F185" s="17">
        <f>SUM(ENERO:DICIEMBRE!F185)</f>
        <v>117</v>
      </c>
      <c r="G185" s="17">
        <f>SUM(ENERO:DICIEMBRE!G185)</f>
        <v>10</v>
      </c>
      <c r="H185" s="17">
        <f>SUM(ENERO:DICIEMBRE!H185)</f>
        <v>9</v>
      </c>
      <c r="I185" s="17">
        <f>SUM(ENERO:DICIEMBRE!I185)</f>
        <v>18</v>
      </c>
      <c r="J185" s="17">
        <f>SUM(ENERO:DICIEMBRE!J185)</f>
        <v>1</v>
      </c>
      <c r="K185" s="17">
        <f>SUM(ENERO:DICIEMBRE!K185)</f>
        <v>17</v>
      </c>
      <c r="L185" s="17">
        <f>SUM(ENERO:DICIEMBRE!L185)</f>
        <v>8</v>
      </c>
      <c r="M185" s="17">
        <f>SUM(ENERO:DICIEMBRE!M185)</f>
        <v>0</v>
      </c>
      <c r="N185" s="17">
        <f>SUM(ENERO:DICIEMBRE!N185)</f>
        <v>0</v>
      </c>
      <c r="O185" s="17">
        <f>SUM(ENERO:DICIEMBRE!O185)</f>
        <v>0</v>
      </c>
      <c r="P185" s="17">
        <f>SUM(ENERO:DICIEMBRE!P185)</f>
        <v>0</v>
      </c>
      <c r="Q185" s="17">
        <f>SUM(ENERO:DICIEMBRE!Q185)</f>
        <v>0</v>
      </c>
      <c r="R185" s="17">
        <f>SUM(ENERO:DICIEMBRE!R185)</f>
        <v>0</v>
      </c>
      <c r="S185" s="17">
        <f>SUM(ENERO:DICIEMBRE!S185)</f>
        <v>90</v>
      </c>
      <c r="T185" s="17">
        <f>SUM(ENERO:DICIEMBRE!T185)</f>
        <v>9</v>
      </c>
      <c r="U185" s="17">
        <f>SUM(ENERO:DICIEMBRE!U185)</f>
        <v>0</v>
      </c>
      <c r="V185" s="17">
        <f>SUM(ENERO:DICIEMBRE!V185)</f>
        <v>20517315</v>
      </c>
    </row>
    <row r="186" spans="1:22" ht="28.5" x14ac:dyDescent="0.2">
      <c r="A186" s="279" t="s">
        <v>273</v>
      </c>
      <c r="B186" s="280" t="s">
        <v>274</v>
      </c>
      <c r="C186" s="17">
        <f>SUM(ENERO:DICIEMBRE!C186)</f>
        <v>809</v>
      </c>
      <c r="D186" s="17">
        <f>SUM(ENERO:DICIEMBRE!D186)</f>
        <v>700</v>
      </c>
      <c r="E186" s="17">
        <f>SUM(ENERO:DICIEMBRE!E186)</f>
        <v>492</v>
      </c>
      <c r="F186" s="17">
        <f>SUM(ENERO:DICIEMBRE!F186)</f>
        <v>208</v>
      </c>
      <c r="G186" s="17">
        <f>SUM(ENERO:DICIEMBRE!G186)</f>
        <v>10</v>
      </c>
      <c r="H186" s="17">
        <f>SUM(ENERO:DICIEMBRE!H186)</f>
        <v>70</v>
      </c>
      <c r="I186" s="17">
        <f>SUM(ENERO:DICIEMBRE!I186)</f>
        <v>29</v>
      </c>
      <c r="J186" s="17">
        <f>SUM(ENERO:DICIEMBRE!J186)</f>
        <v>0</v>
      </c>
      <c r="K186" s="17">
        <f>SUM(ENERO:DICIEMBRE!K186)</f>
        <v>0</v>
      </c>
      <c r="L186" s="17">
        <f>SUM(ENERO:DICIEMBRE!L186)</f>
        <v>46</v>
      </c>
      <c r="M186" s="17">
        <f>SUM(ENERO:DICIEMBRE!M186)</f>
        <v>0</v>
      </c>
      <c r="N186" s="17">
        <f>SUM(ENERO:DICIEMBRE!N186)</f>
        <v>0</v>
      </c>
      <c r="O186" s="17">
        <f>SUM(ENERO:DICIEMBRE!O186)</f>
        <v>25</v>
      </c>
      <c r="P186" s="17">
        <f>SUM(ENERO:DICIEMBRE!P186)</f>
        <v>0</v>
      </c>
      <c r="Q186" s="17">
        <f>SUM(ENERO:DICIEMBRE!Q186)</f>
        <v>0</v>
      </c>
      <c r="R186" s="17">
        <f>SUM(ENERO:DICIEMBRE!R186)</f>
        <v>0</v>
      </c>
      <c r="S186" s="17">
        <f>SUM(ENERO:DICIEMBRE!S186)</f>
        <v>492</v>
      </c>
      <c r="T186" s="17">
        <f>SUM(ENERO:DICIEMBRE!T186)</f>
        <v>70</v>
      </c>
      <c r="U186" s="17">
        <f>SUM(ENERO:DICIEMBRE!U186)</f>
        <v>0</v>
      </c>
      <c r="V186" s="17">
        <f>SUM(ENERO:DICIEMBRE!V186)</f>
        <v>123323865</v>
      </c>
    </row>
    <row r="187" spans="1:22" x14ac:dyDescent="0.2">
      <c r="A187" s="279" t="s">
        <v>275</v>
      </c>
      <c r="B187" s="280" t="s">
        <v>276</v>
      </c>
      <c r="C187" s="17">
        <f>SUM(ENERO:DICIEMBRE!C187)</f>
        <v>249</v>
      </c>
      <c r="D187" s="17">
        <f>SUM(ENERO:DICIEMBRE!D187)</f>
        <v>215</v>
      </c>
      <c r="E187" s="17">
        <f>SUM(ENERO:DICIEMBRE!E187)</f>
        <v>206</v>
      </c>
      <c r="F187" s="17">
        <f>SUM(ENERO:DICIEMBRE!F187)</f>
        <v>9</v>
      </c>
      <c r="G187" s="17">
        <f>SUM(ENERO:DICIEMBRE!G187)</f>
        <v>2</v>
      </c>
      <c r="H187" s="17">
        <f>SUM(ENERO:DICIEMBRE!H187)</f>
        <v>28</v>
      </c>
      <c r="I187" s="17">
        <f>SUM(ENERO:DICIEMBRE!I187)</f>
        <v>3</v>
      </c>
      <c r="J187" s="17">
        <f>SUM(ENERO:DICIEMBRE!J187)</f>
        <v>1</v>
      </c>
      <c r="K187" s="17">
        <f>SUM(ENERO:DICIEMBRE!K187)</f>
        <v>29</v>
      </c>
      <c r="L187" s="17">
        <f>SUM(ENERO:DICIEMBRE!L187)</f>
        <v>0</v>
      </c>
      <c r="M187" s="17">
        <f>SUM(ENERO:DICIEMBRE!M187)</f>
        <v>23</v>
      </c>
      <c r="N187" s="17">
        <f>SUM(ENERO:DICIEMBRE!N187)</f>
        <v>0</v>
      </c>
      <c r="O187" s="17">
        <f>SUM(ENERO:DICIEMBRE!O187)</f>
        <v>0</v>
      </c>
      <c r="P187" s="17">
        <f>SUM(ENERO:DICIEMBRE!P187)</f>
        <v>0</v>
      </c>
      <c r="Q187" s="17">
        <f>SUM(ENERO:DICIEMBRE!Q187)</f>
        <v>0</v>
      </c>
      <c r="R187" s="17">
        <f>SUM(ENERO:DICIEMBRE!R187)</f>
        <v>0</v>
      </c>
      <c r="S187" s="17">
        <f>SUM(ENERO:DICIEMBRE!S187)</f>
        <v>206</v>
      </c>
      <c r="T187" s="17">
        <f>SUM(ENERO:DICIEMBRE!T187)</f>
        <v>28</v>
      </c>
      <c r="U187" s="17">
        <f>SUM(ENERO:DICIEMBRE!U187)</f>
        <v>0</v>
      </c>
      <c r="V187" s="17">
        <f>SUM(ENERO:DICIEMBRE!V187)</f>
        <v>50473415</v>
      </c>
    </row>
    <row r="188" spans="1:22" x14ac:dyDescent="0.2">
      <c r="A188" s="279" t="s">
        <v>277</v>
      </c>
      <c r="B188" s="280" t="s">
        <v>278</v>
      </c>
      <c r="C188" s="17">
        <f>SUM(ENERO:DICIEMBRE!C188)</f>
        <v>743</v>
      </c>
      <c r="D188" s="17">
        <f>SUM(ENERO:DICIEMBRE!D188)</f>
        <v>639</v>
      </c>
      <c r="E188" s="17">
        <f>SUM(ENERO:DICIEMBRE!E188)</f>
        <v>477</v>
      </c>
      <c r="F188" s="17">
        <f>SUM(ENERO:DICIEMBRE!F188)</f>
        <v>162</v>
      </c>
      <c r="G188" s="17">
        <f>SUM(ENERO:DICIEMBRE!G188)</f>
        <v>7</v>
      </c>
      <c r="H188" s="17">
        <f>SUM(ENERO:DICIEMBRE!H188)</f>
        <v>76</v>
      </c>
      <c r="I188" s="17">
        <f>SUM(ENERO:DICIEMBRE!I188)</f>
        <v>20</v>
      </c>
      <c r="J188" s="17">
        <f>SUM(ENERO:DICIEMBRE!J188)</f>
        <v>1</v>
      </c>
      <c r="K188" s="17">
        <f>SUM(ENERO:DICIEMBRE!K188)</f>
        <v>22</v>
      </c>
      <c r="L188" s="17">
        <f>SUM(ENERO:DICIEMBRE!L188)</f>
        <v>19</v>
      </c>
      <c r="M188" s="17">
        <f>SUM(ENERO:DICIEMBRE!M188)</f>
        <v>0</v>
      </c>
      <c r="N188" s="17">
        <f>SUM(ENERO:DICIEMBRE!N188)</f>
        <v>0</v>
      </c>
      <c r="O188" s="17">
        <f>SUM(ENERO:DICIEMBRE!O188)</f>
        <v>0</v>
      </c>
      <c r="P188" s="17">
        <f>SUM(ENERO:DICIEMBRE!P188)</f>
        <v>0</v>
      </c>
      <c r="Q188" s="17">
        <f>SUM(ENERO:DICIEMBRE!Q188)</f>
        <v>0</v>
      </c>
      <c r="R188" s="17">
        <f>SUM(ENERO:DICIEMBRE!R188)</f>
        <v>0</v>
      </c>
      <c r="S188" s="17">
        <f>SUM(ENERO:DICIEMBRE!S188)</f>
        <v>477</v>
      </c>
      <c r="T188" s="17">
        <f>SUM(ENERO:DICIEMBRE!T188)</f>
        <v>76</v>
      </c>
      <c r="U188" s="17">
        <f>SUM(ENERO:DICIEMBRE!U188)</f>
        <v>0</v>
      </c>
      <c r="V188" s="17">
        <f>SUM(ENERO:DICIEMBRE!V188)</f>
        <v>106364435</v>
      </c>
    </row>
    <row r="189" spans="1:22" x14ac:dyDescent="0.2">
      <c r="A189" s="281" t="s">
        <v>279</v>
      </c>
      <c r="B189" s="280" t="s">
        <v>280</v>
      </c>
      <c r="C189" s="17">
        <f>SUM(ENERO:DICIEMBRE!C189)</f>
        <v>910</v>
      </c>
      <c r="D189" s="17">
        <f>SUM(ENERO:DICIEMBRE!D189)</f>
        <v>898</v>
      </c>
      <c r="E189" s="17">
        <f>SUM(ENERO:DICIEMBRE!E189)</f>
        <v>320</v>
      </c>
      <c r="F189" s="17">
        <f>SUM(ENERO:DICIEMBRE!F189)</f>
        <v>578</v>
      </c>
      <c r="G189" s="17">
        <f>SUM(ENERO:DICIEMBRE!G189)</f>
        <v>12</v>
      </c>
      <c r="H189" s="17">
        <f>SUM(ENERO:DICIEMBRE!H189)</f>
        <v>0</v>
      </c>
      <c r="I189" s="17">
        <f>SUM(ENERO:DICIEMBRE!I189)</f>
        <v>0</v>
      </c>
      <c r="J189" s="17">
        <f>SUM(ENERO:DICIEMBRE!J189)</f>
        <v>0</v>
      </c>
      <c r="K189" s="17">
        <f>SUM(ENERO:DICIEMBRE!K189)</f>
        <v>0</v>
      </c>
      <c r="L189" s="17">
        <f>SUM(ENERO:DICIEMBRE!L189)</f>
        <v>1</v>
      </c>
      <c r="M189" s="17">
        <f>SUM(ENERO:DICIEMBRE!M189)</f>
        <v>0</v>
      </c>
      <c r="N189" s="17">
        <f>SUM(ENERO:DICIEMBRE!N189)</f>
        <v>0</v>
      </c>
      <c r="O189" s="17">
        <f>SUM(ENERO:DICIEMBRE!O189)</f>
        <v>0</v>
      </c>
      <c r="P189" s="17">
        <f>SUM(ENERO:DICIEMBRE!P189)</f>
        <v>0</v>
      </c>
      <c r="Q189" s="17">
        <f>SUM(ENERO:DICIEMBRE!Q189)</f>
        <v>0</v>
      </c>
      <c r="R189" s="17">
        <f>SUM(ENERO:DICIEMBRE!R189)</f>
        <v>0</v>
      </c>
      <c r="S189" s="17">
        <f>SUM(ENERO:DICIEMBRE!S189)</f>
        <v>320</v>
      </c>
      <c r="T189" s="17">
        <f>SUM(ENERO:DICIEMBRE!T189)</f>
        <v>0</v>
      </c>
      <c r="U189" s="17">
        <f>SUM(ENERO:DICIEMBRE!U189)</f>
        <v>0</v>
      </c>
      <c r="V189" s="17">
        <f>SUM(ENERO:DICIEMBRE!V189)</f>
        <v>55907200</v>
      </c>
    </row>
    <row r="190" spans="1:22" ht="28.5" x14ac:dyDescent="0.2">
      <c r="A190" s="282"/>
      <c r="B190" s="283" t="s">
        <v>281</v>
      </c>
      <c r="C190" s="17">
        <f>SUM(ENERO:DICIEMBRE!C190)</f>
        <v>910</v>
      </c>
      <c r="D190" s="17">
        <f>SUM(ENERO:DICIEMBRE!D190)</f>
        <v>898</v>
      </c>
      <c r="E190" s="17">
        <f>SUM(ENERO:DICIEMBRE!E190)</f>
        <v>320</v>
      </c>
      <c r="F190" s="17">
        <f>SUM(ENERO:DICIEMBRE!F190)</f>
        <v>578</v>
      </c>
      <c r="G190" s="17">
        <f>SUM(ENERO:DICIEMBRE!G190)</f>
        <v>12</v>
      </c>
      <c r="H190" s="17">
        <f>SUM(ENERO:DICIEMBRE!H190)</f>
        <v>0</v>
      </c>
      <c r="I190" s="17">
        <f>SUM(ENERO:DICIEMBRE!I190)</f>
        <v>0</v>
      </c>
      <c r="J190" s="17">
        <f>SUM(ENERO:DICIEMBRE!J190)</f>
        <v>0</v>
      </c>
      <c r="K190" s="17">
        <f>SUM(ENERO:DICIEMBRE!K190)</f>
        <v>0</v>
      </c>
      <c r="L190" s="17">
        <f>SUM(ENERO:DICIEMBRE!L190)</f>
        <v>1</v>
      </c>
      <c r="M190" s="17">
        <f>SUM(ENERO:DICIEMBRE!M190)</f>
        <v>0</v>
      </c>
      <c r="N190" s="17">
        <f>SUM(ENERO:DICIEMBRE!N190)</f>
        <v>0</v>
      </c>
      <c r="O190" s="17">
        <f>SUM(ENERO:DICIEMBRE!O190)</f>
        <v>0</v>
      </c>
      <c r="P190" s="17">
        <f>SUM(ENERO:DICIEMBRE!P190)</f>
        <v>0</v>
      </c>
      <c r="Q190" s="17">
        <f>SUM(ENERO:DICIEMBRE!Q190)</f>
        <v>0</v>
      </c>
      <c r="R190" s="17">
        <f>SUM(ENERO:DICIEMBRE!R190)</f>
        <v>0</v>
      </c>
      <c r="S190" s="17">
        <f>SUM(ENERO:DICIEMBRE!S190)</f>
        <v>320</v>
      </c>
      <c r="T190" s="17">
        <f>SUM(ENERO:DICIEMBRE!T190)</f>
        <v>0</v>
      </c>
      <c r="U190" s="17">
        <f>SUM(ENERO:DICIEMBRE!U190)</f>
        <v>0</v>
      </c>
      <c r="V190" s="17">
        <f>SUM(ENERO:DICIEMBRE!V190)</f>
        <v>55907200</v>
      </c>
    </row>
    <row r="191" spans="1:22" x14ac:dyDescent="0.2">
      <c r="A191" s="282"/>
      <c r="B191" s="283" t="s">
        <v>282</v>
      </c>
      <c r="C191" s="17">
        <f>SUM(ENERO:DICIEMBRE!C191)</f>
        <v>0</v>
      </c>
      <c r="D191" s="17">
        <f>SUM(ENERO:DICIEMBRE!D191)</f>
        <v>0</v>
      </c>
      <c r="E191" s="17">
        <f>SUM(ENERO:DICIEMBRE!E191)</f>
        <v>0</v>
      </c>
      <c r="F191" s="17">
        <f>SUM(ENERO:DICIEMBRE!F191)</f>
        <v>0</v>
      </c>
      <c r="G191" s="17">
        <f>SUM(ENERO:DICIEMBRE!G191)</f>
        <v>0</v>
      </c>
      <c r="H191" s="17">
        <f>SUM(ENERO:DICIEMBRE!H191)</f>
        <v>0</v>
      </c>
      <c r="I191" s="17">
        <f>SUM(ENERO:DICIEMBRE!I191)</f>
        <v>0</v>
      </c>
      <c r="J191" s="17">
        <f>SUM(ENERO:DICIEMBRE!J191)</f>
        <v>0</v>
      </c>
      <c r="K191" s="17">
        <f>SUM(ENERO:DICIEMBRE!K191)</f>
        <v>0</v>
      </c>
      <c r="L191" s="17">
        <f>SUM(ENERO:DICIEMBRE!L191)</f>
        <v>0</v>
      </c>
      <c r="M191" s="17">
        <f>SUM(ENERO:DICIEMBRE!M191)</f>
        <v>0</v>
      </c>
      <c r="N191" s="17">
        <f>SUM(ENERO:DICIEMBRE!N191)</f>
        <v>0</v>
      </c>
      <c r="O191" s="17">
        <f>SUM(ENERO:DICIEMBRE!O191)</f>
        <v>0</v>
      </c>
      <c r="P191" s="17">
        <f>SUM(ENERO:DICIEMBRE!P191)</f>
        <v>0</v>
      </c>
      <c r="Q191" s="17">
        <f>SUM(ENERO:DICIEMBRE!Q191)</f>
        <v>0</v>
      </c>
      <c r="R191" s="17">
        <f>SUM(ENERO:DICIEMBRE!R191)</f>
        <v>0</v>
      </c>
      <c r="S191" s="17">
        <f>SUM(ENERO:DICIEMBRE!S191)</f>
        <v>0</v>
      </c>
      <c r="T191" s="17">
        <f>SUM(ENERO:DICIEMBRE!T191)</f>
        <v>0</v>
      </c>
      <c r="U191" s="17">
        <f>SUM(ENERO:DICIEMBRE!U191)</f>
        <v>0</v>
      </c>
      <c r="V191" s="17">
        <f>SUM(ENERO:DICIEMBRE!V191)</f>
        <v>0</v>
      </c>
    </row>
    <row r="192" spans="1:22" x14ac:dyDescent="0.2">
      <c r="A192" s="282"/>
      <c r="B192" s="283" t="s">
        <v>283</v>
      </c>
      <c r="C192" s="17">
        <f>SUM(ENERO:DICIEMBRE!C192)</f>
        <v>0</v>
      </c>
      <c r="D192" s="17">
        <f>SUM(ENERO:DICIEMBRE!D192)</f>
        <v>0</v>
      </c>
      <c r="E192" s="17">
        <f>SUM(ENERO:DICIEMBRE!E192)</f>
        <v>0</v>
      </c>
      <c r="F192" s="17">
        <f>SUM(ENERO:DICIEMBRE!F192)</f>
        <v>0</v>
      </c>
      <c r="G192" s="17">
        <f>SUM(ENERO:DICIEMBRE!G192)</f>
        <v>0</v>
      </c>
      <c r="H192" s="17">
        <f>SUM(ENERO:DICIEMBRE!H192)</f>
        <v>0</v>
      </c>
      <c r="I192" s="17">
        <f>SUM(ENERO:DICIEMBRE!I192)</f>
        <v>0</v>
      </c>
      <c r="J192" s="17">
        <f>SUM(ENERO:DICIEMBRE!J192)</f>
        <v>0</v>
      </c>
      <c r="K192" s="17">
        <f>SUM(ENERO:DICIEMBRE!K192)</f>
        <v>0</v>
      </c>
      <c r="L192" s="17">
        <f>SUM(ENERO:DICIEMBRE!L192)</f>
        <v>0</v>
      </c>
      <c r="M192" s="17">
        <f>SUM(ENERO:DICIEMBRE!M192)</f>
        <v>0</v>
      </c>
      <c r="N192" s="17">
        <f>SUM(ENERO:DICIEMBRE!N192)</f>
        <v>0</v>
      </c>
      <c r="O192" s="17">
        <f>SUM(ENERO:DICIEMBRE!O192)</f>
        <v>0</v>
      </c>
      <c r="P192" s="17">
        <f>SUM(ENERO:DICIEMBRE!P192)</f>
        <v>0</v>
      </c>
      <c r="Q192" s="17">
        <f>SUM(ENERO:DICIEMBRE!Q192)</f>
        <v>0</v>
      </c>
      <c r="R192" s="17">
        <f>SUM(ENERO:DICIEMBRE!R192)</f>
        <v>0</v>
      </c>
      <c r="S192" s="17">
        <f>SUM(ENERO:DICIEMBRE!S192)</f>
        <v>0</v>
      </c>
      <c r="T192" s="17">
        <f>SUM(ENERO:DICIEMBRE!T192)</f>
        <v>0</v>
      </c>
      <c r="U192" s="17">
        <f>SUM(ENERO:DICIEMBRE!U192)</f>
        <v>0</v>
      </c>
      <c r="V192" s="17">
        <f>SUM(ENERO:DICIEMBRE!V192)</f>
        <v>0</v>
      </c>
    </row>
    <row r="193" spans="1:28" x14ac:dyDescent="0.2">
      <c r="A193" s="279" t="s">
        <v>284</v>
      </c>
      <c r="B193" s="280" t="s">
        <v>285</v>
      </c>
      <c r="C193" s="17">
        <f>SUM(ENERO:DICIEMBRE!C193)</f>
        <v>1386</v>
      </c>
      <c r="D193" s="17">
        <f>SUM(ENERO:DICIEMBRE!D193)</f>
        <v>1216</v>
      </c>
      <c r="E193" s="17">
        <f>SUM(ENERO:DICIEMBRE!E193)</f>
        <v>1121</v>
      </c>
      <c r="F193" s="17">
        <f>SUM(ENERO:DICIEMBRE!F193)</f>
        <v>95</v>
      </c>
      <c r="G193" s="17">
        <f>SUM(ENERO:DICIEMBRE!G193)</f>
        <v>38</v>
      </c>
      <c r="H193" s="17">
        <f>SUM(ENERO:DICIEMBRE!H193)</f>
        <v>114</v>
      </c>
      <c r="I193" s="17">
        <f>SUM(ENERO:DICIEMBRE!I193)</f>
        <v>16</v>
      </c>
      <c r="J193" s="17">
        <f>SUM(ENERO:DICIEMBRE!J193)</f>
        <v>2</v>
      </c>
      <c r="K193" s="17">
        <f>SUM(ENERO:DICIEMBRE!K193)</f>
        <v>143</v>
      </c>
      <c r="L193" s="17">
        <f>SUM(ENERO:DICIEMBRE!L193)</f>
        <v>34</v>
      </c>
      <c r="M193" s="17">
        <f>SUM(ENERO:DICIEMBRE!M193)</f>
        <v>23</v>
      </c>
      <c r="N193" s="17">
        <f>SUM(ENERO:DICIEMBRE!N193)</f>
        <v>0</v>
      </c>
      <c r="O193" s="17">
        <f>SUM(ENERO:DICIEMBRE!O193)</f>
        <v>17</v>
      </c>
      <c r="P193" s="17">
        <f>SUM(ENERO:DICIEMBRE!P193)</f>
        <v>0</v>
      </c>
      <c r="Q193" s="17">
        <f>SUM(ENERO:DICIEMBRE!Q193)</f>
        <v>0</v>
      </c>
      <c r="R193" s="17">
        <f>SUM(ENERO:DICIEMBRE!R193)</f>
        <v>0</v>
      </c>
      <c r="S193" s="17">
        <f>SUM(ENERO:DICIEMBRE!S193)</f>
        <v>1121</v>
      </c>
      <c r="T193" s="17">
        <f>SUM(ENERO:DICIEMBRE!T193)</f>
        <v>114</v>
      </c>
      <c r="U193" s="17">
        <f>SUM(ENERO:DICIEMBRE!U193)</f>
        <v>0</v>
      </c>
      <c r="V193" s="17">
        <f>SUM(ENERO:DICIEMBRE!V193)</f>
        <v>413984970</v>
      </c>
    </row>
    <row r="194" spans="1:28" x14ac:dyDescent="0.2">
      <c r="A194" s="279" t="s">
        <v>286</v>
      </c>
      <c r="B194" s="280" t="s">
        <v>287</v>
      </c>
      <c r="C194" s="17">
        <f>SUM(ENERO:DICIEMBRE!C194)</f>
        <v>1338</v>
      </c>
      <c r="D194" s="17">
        <f>SUM(ENERO:DICIEMBRE!D194)</f>
        <v>754</v>
      </c>
      <c r="E194" s="17">
        <f>SUM(ENERO:DICIEMBRE!E194)</f>
        <v>749</v>
      </c>
      <c r="F194" s="17">
        <f>SUM(ENERO:DICIEMBRE!F194)</f>
        <v>5</v>
      </c>
      <c r="G194" s="17">
        <f>SUM(ENERO:DICIEMBRE!G194)</f>
        <v>5</v>
      </c>
      <c r="H194" s="17">
        <f>SUM(ENERO:DICIEMBRE!H194)</f>
        <v>567</v>
      </c>
      <c r="I194" s="17">
        <f>SUM(ENERO:DICIEMBRE!I194)</f>
        <v>5</v>
      </c>
      <c r="J194" s="17">
        <f>SUM(ENERO:DICIEMBRE!J194)</f>
        <v>7</v>
      </c>
      <c r="K194" s="17">
        <f>SUM(ENERO:DICIEMBRE!K194)</f>
        <v>1320</v>
      </c>
      <c r="L194" s="17">
        <f>SUM(ENERO:DICIEMBRE!L194)</f>
        <v>0</v>
      </c>
      <c r="M194" s="17">
        <f>SUM(ENERO:DICIEMBRE!M194)</f>
        <v>0</v>
      </c>
      <c r="N194" s="17">
        <f>SUM(ENERO:DICIEMBRE!N194)</f>
        <v>0</v>
      </c>
      <c r="O194" s="17">
        <f>SUM(ENERO:DICIEMBRE!O194)</f>
        <v>49</v>
      </c>
      <c r="P194" s="17">
        <f>SUM(ENERO:DICIEMBRE!P194)</f>
        <v>0</v>
      </c>
      <c r="Q194" s="17">
        <f>SUM(ENERO:DICIEMBRE!Q194)</f>
        <v>0</v>
      </c>
      <c r="R194" s="17">
        <f>SUM(ENERO:DICIEMBRE!R194)</f>
        <v>0</v>
      </c>
      <c r="S194" s="17">
        <f>SUM(ENERO:DICIEMBRE!S194)</f>
        <v>744</v>
      </c>
      <c r="T194" s="17">
        <f>SUM(ENERO:DICIEMBRE!T194)</f>
        <v>567</v>
      </c>
      <c r="U194" s="17">
        <f>SUM(ENERO:DICIEMBRE!U194)</f>
        <v>0</v>
      </c>
      <c r="V194" s="17">
        <f>SUM(ENERO:DICIEMBRE!V194)</f>
        <v>26683500</v>
      </c>
    </row>
    <row r="195" spans="1:28" ht="28.5" x14ac:dyDescent="0.2">
      <c r="A195" s="285" t="s">
        <v>286</v>
      </c>
      <c r="B195" s="286" t="s">
        <v>288</v>
      </c>
      <c r="C195" s="17">
        <f>SUM(ENERO:DICIEMBRE!C195)</f>
        <v>143</v>
      </c>
      <c r="D195" s="17">
        <f>SUM(ENERO:DICIEMBRE!D195)</f>
        <v>108</v>
      </c>
      <c r="E195" s="17">
        <f>SUM(ENERO:DICIEMBRE!E195)</f>
        <v>106</v>
      </c>
      <c r="F195" s="17">
        <f>SUM(ENERO:DICIEMBRE!F195)</f>
        <v>2</v>
      </c>
      <c r="G195" s="17">
        <f>SUM(ENERO:DICIEMBRE!G195)</f>
        <v>2</v>
      </c>
      <c r="H195" s="17">
        <f>SUM(ENERO:DICIEMBRE!H195)</f>
        <v>31</v>
      </c>
      <c r="I195" s="17">
        <f>SUM(ENERO:DICIEMBRE!I195)</f>
        <v>1</v>
      </c>
      <c r="J195" s="17">
        <f>SUM(ENERO:DICIEMBRE!J195)</f>
        <v>1</v>
      </c>
      <c r="K195" s="17">
        <f>SUM(ENERO:DICIEMBRE!K195)</f>
        <v>0</v>
      </c>
      <c r="L195" s="17">
        <f>SUM(ENERO:DICIEMBRE!L195)</f>
        <v>1</v>
      </c>
      <c r="M195" s="17">
        <f>SUM(ENERO:DICIEMBRE!M195)</f>
        <v>0</v>
      </c>
      <c r="N195" s="17">
        <f>SUM(ENERO:DICIEMBRE!N195)</f>
        <v>0</v>
      </c>
      <c r="O195" s="17">
        <f>SUM(ENERO:DICIEMBRE!O195)</f>
        <v>0</v>
      </c>
      <c r="P195" s="17">
        <f>SUM(ENERO:DICIEMBRE!P195)</f>
        <v>0</v>
      </c>
      <c r="Q195" s="17">
        <f>SUM(ENERO:DICIEMBRE!Q195)</f>
        <v>0</v>
      </c>
      <c r="R195" s="17">
        <f>SUM(ENERO:DICIEMBRE!R195)</f>
        <v>0</v>
      </c>
      <c r="S195" s="17">
        <f>SUM(ENERO:DICIEMBRE!S195)</f>
        <v>0</v>
      </c>
      <c r="T195" s="17">
        <f>SUM(ENERO:DICIEMBRE!T195)</f>
        <v>0</v>
      </c>
      <c r="U195" s="17">
        <f>SUM(ENERO:DICIEMBRE!U195)</f>
        <v>143</v>
      </c>
      <c r="V195" s="17">
        <f>SUM(ENERO:DICIEMBRE!V195)</f>
        <v>6715125</v>
      </c>
    </row>
    <row r="196" spans="1:28" s="3" customFormat="1" x14ac:dyDescent="0.2">
      <c r="A196" s="653" t="s">
        <v>160</v>
      </c>
      <c r="B196" s="653"/>
      <c r="C196" s="288">
        <f t="shared" ref="C196:J196" si="6">SUM(C176:C189)+C193+C194+C195</f>
        <v>13148</v>
      </c>
      <c r="D196" s="288">
        <f t="shared" si="6"/>
        <v>10982</v>
      </c>
      <c r="E196" s="288">
        <f t="shared" si="6"/>
        <v>8746</v>
      </c>
      <c r="F196" s="288">
        <f t="shared" si="6"/>
        <v>2236</v>
      </c>
      <c r="G196" s="288">
        <f t="shared" si="6"/>
        <v>220</v>
      </c>
      <c r="H196" s="288">
        <f t="shared" si="6"/>
        <v>1683</v>
      </c>
      <c r="I196" s="288">
        <f t="shared" si="6"/>
        <v>227</v>
      </c>
      <c r="J196" s="288">
        <f t="shared" si="6"/>
        <v>36</v>
      </c>
      <c r="K196" s="288">
        <f t="shared" ref="K196" si="7">SUM(K176:K195)</f>
        <v>3613</v>
      </c>
      <c r="L196" s="288">
        <f t="shared" ref="L196:R196" si="8">SUM(L176:L189)+L193+L194+L195</f>
        <v>288</v>
      </c>
      <c r="M196" s="288">
        <f t="shared" si="8"/>
        <v>767</v>
      </c>
      <c r="N196" s="288">
        <f t="shared" si="8"/>
        <v>0</v>
      </c>
      <c r="O196" s="288">
        <f t="shared" si="8"/>
        <v>272</v>
      </c>
      <c r="P196" s="288">
        <f t="shared" si="8"/>
        <v>0</v>
      </c>
      <c r="Q196" s="288">
        <f t="shared" si="8"/>
        <v>0</v>
      </c>
      <c r="R196" s="288">
        <f t="shared" si="8"/>
        <v>0</v>
      </c>
      <c r="S196" s="288">
        <f>SUM(S176:S189)+S193+S194</f>
        <v>8635</v>
      </c>
      <c r="T196" s="288">
        <f>SUM(T176:T189)+T193+T194</f>
        <v>1652</v>
      </c>
      <c r="U196" s="288">
        <f>SUM(U195)</f>
        <v>143</v>
      </c>
      <c r="V196" s="288">
        <f>SUM(V176:V189)+V193+V194+V195</f>
        <v>2650953860</v>
      </c>
    </row>
    <row r="197" spans="1:28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289" t="s">
        <v>294</v>
      </c>
      <c r="H198" s="289" t="s">
        <v>295</v>
      </c>
      <c r="I198" s="289" t="s">
        <v>296</v>
      </c>
      <c r="J198" s="274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290" t="s">
        <v>292</v>
      </c>
      <c r="H199" s="290" t="s">
        <v>293</v>
      </c>
      <c r="I199" s="290" t="s">
        <v>292</v>
      </c>
      <c r="J199" s="291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4106</v>
      </c>
      <c r="D200" s="17">
        <f>SUM(ENERO:DICIEMBRE!D200)</f>
        <v>2424</v>
      </c>
      <c r="E200" s="17">
        <f>SUM(ENERO:DICIEMBRE!E200)</f>
        <v>607</v>
      </c>
      <c r="F200" s="17">
        <f>SUM(ENERO:DICIEMBRE!F200)</f>
        <v>3499</v>
      </c>
      <c r="G200" s="17">
        <f>SUM(ENERO:DICIEMBRE!G200)</f>
        <v>0</v>
      </c>
      <c r="H200" s="17">
        <f>SUM(ENERO:DICIEMBRE!H200)</f>
        <v>0</v>
      </c>
      <c r="I200" s="17">
        <f>SUM(ENERO:DICIEMBRE!I200)</f>
        <v>0</v>
      </c>
      <c r="J200" s="17">
        <f>SUM(ENERO:DICIEMBRE!J200)</f>
        <v>0</v>
      </c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3339</v>
      </c>
      <c r="D201" s="17">
        <f>SUM(ENERO:DICIEMBRE!D201)</f>
        <v>2757</v>
      </c>
      <c r="E201" s="17">
        <f>SUM(ENERO:DICIEMBRE!E201)</f>
        <v>559</v>
      </c>
      <c r="F201" s="17">
        <f>SUM(ENERO:DICIEMBRE!F201)</f>
        <v>2780</v>
      </c>
      <c r="G201" s="17">
        <f>SUM(ENERO:DICIEMBRE!G201)</f>
        <v>0</v>
      </c>
      <c r="H201" s="17">
        <f>SUM(ENERO:DICIEMBRE!H201)</f>
        <v>0</v>
      </c>
      <c r="I201" s="17">
        <f>SUM(ENERO:DICIEMBRE!I201)</f>
        <v>0</v>
      </c>
      <c r="J201" s="17">
        <f>SUM(ENERO:DICIEMBRE!J201)</f>
        <v>0</v>
      </c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2064</v>
      </c>
      <c r="D202" s="17">
        <f>SUM(ENERO:DICIEMBRE!D202)</f>
        <v>1918</v>
      </c>
      <c r="E202" s="17">
        <f>SUM(ENERO:DICIEMBRE!E202)</f>
        <v>131</v>
      </c>
      <c r="F202" s="17">
        <f>SUM(ENERO:DICIEMBRE!F202)</f>
        <v>1933</v>
      </c>
      <c r="G202" s="17">
        <f>SUM(ENERO:DICIEMBRE!G202)</f>
        <v>0</v>
      </c>
      <c r="H202" s="17">
        <f>SUM(ENERO:DICIEMBRE!H202)</f>
        <v>0</v>
      </c>
      <c r="I202" s="17">
        <f>SUM(ENERO:DICIEMBRE!I202)</f>
        <v>0</v>
      </c>
      <c r="J202" s="17">
        <f>SUM(ENERO:DICIEMBRE!J202)</f>
        <v>0</v>
      </c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23</v>
      </c>
      <c r="D203" s="17">
        <f>SUM(ENERO:DICIEMBRE!D203)</f>
        <v>23</v>
      </c>
      <c r="E203" s="17">
        <f>SUM(ENERO:DICIEMBRE!E203)</f>
        <v>1</v>
      </c>
      <c r="F203" s="17">
        <f>SUM(ENERO:DICIEMBRE!F203)</f>
        <v>22</v>
      </c>
      <c r="G203" s="17">
        <f>SUM(ENERO:DICIEMBRE!G203)</f>
        <v>0</v>
      </c>
      <c r="H203" s="17">
        <f>SUM(ENERO:DICIEMBRE!H203)</f>
        <v>0</v>
      </c>
      <c r="I203" s="17">
        <f>SUM(ENERO:DICIEMBRE!I203)</f>
        <v>0</v>
      </c>
      <c r="J203" s="17">
        <f>SUM(ENERO:DICIEMBRE!J203)</f>
        <v>0</v>
      </c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x14ac:dyDescent="0.2">
      <c r="A204" s="637" t="s">
        <v>302</v>
      </c>
      <c r="B204" s="637"/>
      <c r="C204" s="297"/>
      <c r="D204" s="297"/>
      <c r="E204" s="2"/>
      <c r="F204" s="2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1:28" x14ac:dyDescent="0.2">
      <c r="A205" s="541" t="s">
        <v>303</v>
      </c>
      <c r="B205" s="542"/>
      <c r="C205" s="545" t="s">
        <v>5</v>
      </c>
      <c r="D205" s="638" t="s">
        <v>6</v>
      </c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8"/>
    </row>
    <row r="206" spans="1:28" x14ac:dyDescent="0.2">
      <c r="A206" s="543"/>
      <c r="B206" s="544"/>
      <c r="C206" s="546"/>
      <c r="D206" s="639"/>
      <c r="E206" s="107"/>
      <c r="F206" s="107">
        <f>3367*1.05</f>
        <v>3535.3500000000004</v>
      </c>
      <c r="G206" s="107"/>
      <c r="H206" s="107"/>
      <c r="I206" s="107"/>
      <c r="J206" s="107"/>
      <c r="K206" s="107"/>
      <c r="L206" s="107"/>
      <c r="M206" s="107"/>
      <c r="N206" s="107"/>
      <c r="O206" s="107"/>
      <c r="P206" s="108"/>
    </row>
    <row r="207" spans="1:28" x14ac:dyDescent="0.2">
      <c r="A207" s="620" t="s">
        <v>304</v>
      </c>
      <c r="B207" s="621"/>
      <c r="C207" s="17">
        <f>SUM(ENERO:DICIEMBRE!C207)</f>
        <v>63</v>
      </c>
      <c r="D207" s="17">
        <f>SUM(ENERO:DICIEMBRE!D207)</f>
        <v>63</v>
      </c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8"/>
      <c r="U207" s="108"/>
    </row>
    <row r="208" spans="1:28" x14ac:dyDescent="0.2">
      <c r="A208" s="622" t="s">
        <v>305</v>
      </c>
      <c r="B208" s="622"/>
      <c r="C208" s="17">
        <f>SUM(ENERO:DICIEMBRE!C208)</f>
        <v>73</v>
      </c>
      <c r="D208" s="17">
        <f>SUM(ENERO:DICIEMBRE!D208)</f>
        <v>73</v>
      </c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8"/>
    </row>
    <row r="209" spans="1:22" x14ac:dyDescent="0.2">
      <c r="A209" s="623" t="s">
        <v>306</v>
      </c>
      <c r="B209" s="623"/>
      <c r="C209" s="302"/>
      <c r="D209" s="303"/>
      <c r="E209" s="303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8"/>
      <c r="S209" s="107"/>
      <c r="T209" s="107"/>
    </row>
    <row r="210" spans="1:22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606" t="s">
        <v>173</v>
      </c>
      <c r="P210" s="607"/>
      <c r="Q210" s="608" t="s">
        <v>174</v>
      </c>
    </row>
    <row r="211" spans="1:22" s="126" customForma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596" t="s">
        <v>185</v>
      </c>
      <c r="P211" s="597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596"/>
      <c r="P212" s="597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17">
        <f>SUM(ENERO:DICIEMBRE!C213)</f>
        <v>369</v>
      </c>
      <c r="D213" s="17">
        <f>SUM(ENERO:DICIEMBRE!D213)</f>
        <v>368</v>
      </c>
      <c r="E213" s="17">
        <f>SUM(ENERO:DICIEMBRE!E213)</f>
        <v>368</v>
      </c>
      <c r="F213" s="17">
        <f>SUM(ENERO:DICIEMBRE!F213)</f>
        <v>0</v>
      </c>
      <c r="G213" s="17">
        <f>SUM(ENERO:DICIEMBRE!G213)</f>
        <v>1</v>
      </c>
      <c r="H213" s="17">
        <f>SUM(ENERO:DICIEMBRE!H213)</f>
        <v>159</v>
      </c>
      <c r="I213" s="17">
        <f>SUM(ENERO:DICIEMBRE!I213)</f>
        <v>210</v>
      </c>
      <c r="J213" s="17">
        <f>SUM(ENERO:DICIEMBRE!J213)</f>
        <v>0</v>
      </c>
      <c r="K213" s="17">
        <f>SUM(ENERO:DICIEMBRE!K213)</f>
        <v>0</v>
      </c>
      <c r="L213" s="17">
        <f>SUM(ENERO:DICIEMBRE!L213)</f>
        <v>0</v>
      </c>
      <c r="M213" s="17">
        <f>SUM(ENERO:DICIEMBRE!M213)</f>
        <v>0</v>
      </c>
      <c r="N213" s="17">
        <f>SUM(ENERO:DICIEMBRE!N213)</f>
        <v>0</v>
      </c>
      <c r="O213" s="17">
        <f>SUM(ENERO:DICIEMBRE!O213)</f>
        <v>0</v>
      </c>
      <c r="P213" s="17">
        <f>SUM(ENERO:DICIEMBRE!P213)</f>
        <v>3</v>
      </c>
      <c r="Q213" s="17">
        <f>SUM(ENERO:DICIEMBRE!Q213)</f>
        <v>0</v>
      </c>
      <c r="U213" s="126"/>
      <c r="V213" s="126"/>
    </row>
    <row r="214" spans="1:22" x14ac:dyDescent="0.2">
      <c r="A214" s="585" t="s">
        <v>309</v>
      </c>
      <c r="B214" s="586"/>
      <c r="C214" s="17">
        <f>SUM(ENERO:DICIEMBRE!C214)</f>
        <v>6687</v>
      </c>
      <c r="D214" s="17">
        <f>SUM(ENERO:DICIEMBRE!D214)</f>
        <v>6671</v>
      </c>
      <c r="E214" s="17">
        <f>SUM(ENERO:DICIEMBRE!E214)</f>
        <v>6635</v>
      </c>
      <c r="F214" s="17">
        <f>SUM(ENERO:DICIEMBRE!F214)</f>
        <v>36</v>
      </c>
      <c r="G214" s="17">
        <f>SUM(ENERO:DICIEMBRE!G214)</f>
        <v>16</v>
      </c>
      <c r="H214" s="17">
        <f>SUM(ENERO:DICIEMBRE!H214)</f>
        <v>435</v>
      </c>
      <c r="I214" s="17">
        <f>SUM(ENERO:DICIEMBRE!I214)</f>
        <v>6252</v>
      </c>
      <c r="J214" s="17">
        <f>SUM(ENERO:DICIEMBRE!J214)</f>
        <v>0</v>
      </c>
      <c r="K214" s="17">
        <f>SUM(ENERO:DICIEMBRE!K214)</f>
        <v>0</v>
      </c>
      <c r="L214" s="17">
        <f>SUM(ENERO:DICIEMBRE!L214)</f>
        <v>289</v>
      </c>
      <c r="M214" s="17">
        <f>SUM(ENERO:DICIEMBRE!M214)</f>
        <v>0</v>
      </c>
      <c r="N214" s="17">
        <f>SUM(ENERO:DICIEMBRE!N214)</f>
        <v>198</v>
      </c>
      <c r="O214" s="17">
        <f>SUM(ENERO:DICIEMBRE!O214)</f>
        <v>0</v>
      </c>
      <c r="P214" s="17">
        <f>SUM(ENERO:DICIEMBRE!P214)</f>
        <v>373</v>
      </c>
      <c r="Q214" s="17">
        <f>SUM(ENERO:DICIEMBRE!Q214)</f>
        <v>0</v>
      </c>
    </row>
    <row r="215" spans="1:22" x14ac:dyDescent="0.2">
      <c r="A215" s="585" t="s">
        <v>310</v>
      </c>
      <c r="B215" s="586"/>
      <c r="C215" s="17">
        <f>SUM(ENERO:DICIEMBRE!C215)</f>
        <v>14964</v>
      </c>
      <c r="D215" s="17">
        <f>SUM(ENERO:DICIEMBRE!D215)</f>
        <v>14755</v>
      </c>
      <c r="E215" s="17">
        <f>SUM(ENERO:DICIEMBRE!E215)</f>
        <v>14753</v>
      </c>
      <c r="F215" s="17">
        <f>SUM(ENERO:DICIEMBRE!F215)</f>
        <v>2</v>
      </c>
      <c r="G215" s="17">
        <f>SUM(ENERO:DICIEMBRE!G215)</f>
        <v>209</v>
      </c>
      <c r="H215" s="17">
        <f>SUM(ENERO:DICIEMBRE!H215)</f>
        <v>9275</v>
      </c>
      <c r="I215" s="17">
        <f>SUM(ENERO:DICIEMBRE!I215)</f>
        <v>5668</v>
      </c>
      <c r="J215" s="17">
        <f>SUM(ENERO:DICIEMBRE!J215)</f>
        <v>21</v>
      </c>
      <c r="K215" s="17">
        <f>SUM(ENERO:DICIEMBRE!K215)</f>
        <v>0</v>
      </c>
      <c r="L215" s="17">
        <f>SUM(ENERO:DICIEMBRE!L215)</f>
        <v>930</v>
      </c>
      <c r="M215" s="17">
        <f>SUM(ENERO:DICIEMBRE!M215)</f>
        <v>0</v>
      </c>
      <c r="N215" s="17">
        <f>SUM(ENERO:DICIEMBRE!N215)</f>
        <v>298</v>
      </c>
      <c r="O215" s="17">
        <f>SUM(ENERO:DICIEMBRE!O215)</f>
        <v>0</v>
      </c>
      <c r="P215" s="17">
        <f>SUM(ENERO:DICIEMBRE!P215)</f>
        <v>0</v>
      </c>
      <c r="Q215" s="17">
        <f>SUM(ENERO:DICIEMBRE!Q215)</f>
        <v>0</v>
      </c>
    </row>
    <row r="216" spans="1:22" x14ac:dyDescent="0.2">
      <c r="A216" s="585" t="s">
        <v>311</v>
      </c>
      <c r="B216" s="586"/>
      <c r="C216" s="17">
        <f>SUM(ENERO:DICIEMBRE!C216)</f>
        <v>44</v>
      </c>
      <c r="D216" s="17">
        <f>SUM(ENERO:DICIEMBRE!D216)</f>
        <v>44</v>
      </c>
      <c r="E216" s="17">
        <f>SUM(ENERO:DICIEMBRE!E216)</f>
        <v>44</v>
      </c>
      <c r="F216" s="17">
        <f>SUM(ENERO:DICIEMBRE!F216)</f>
        <v>0</v>
      </c>
      <c r="G216" s="17">
        <f>SUM(ENERO:DICIEMBRE!G216)</f>
        <v>0</v>
      </c>
      <c r="H216" s="17">
        <f>SUM(ENERO:DICIEMBRE!H216)</f>
        <v>0</v>
      </c>
      <c r="I216" s="17">
        <f>SUM(ENERO:DICIEMBRE!I216)</f>
        <v>44</v>
      </c>
      <c r="J216" s="17">
        <f>SUM(ENERO:DICIEMBRE!J216)</f>
        <v>0</v>
      </c>
      <c r="K216" s="17">
        <f>SUM(ENERO:DICIEMBRE!K216)</f>
        <v>22</v>
      </c>
      <c r="L216" s="17">
        <f>SUM(ENERO:DICIEMBRE!L216)</f>
        <v>0</v>
      </c>
      <c r="M216" s="17">
        <f>SUM(ENERO:DICIEMBRE!M216)</f>
        <v>0</v>
      </c>
      <c r="N216" s="17">
        <f>SUM(ENERO:DICIEMBRE!N216)</f>
        <v>0</v>
      </c>
      <c r="O216" s="17">
        <f>SUM(ENERO:DICIEMBRE!O216)</f>
        <v>0</v>
      </c>
      <c r="P216" s="17">
        <f>SUM(ENERO:DICIEMBRE!P216)</f>
        <v>0</v>
      </c>
      <c r="Q216" s="17">
        <f>SUM(ENERO:DICIEMBRE!Q216)</f>
        <v>0</v>
      </c>
    </row>
    <row r="217" spans="1:22" x14ac:dyDescent="0.2">
      <c r="A217" s="585" t="s">
        <v>312</v>
      </c>
      <c r="B217" s="586"/>
      <c r="C217" s="17">
        <f>SUM(ENERO:DICIEMBRE!C217)</f>
        <v>95</v>
      </c>
      <c r="D217" s="17">
        <f>SUM(ENERO:DICIEMBRE!D217)</f>
        <v>94</v>
      </c>
      <c r="E217" s="17">
        <f>SUM(ENERO:DICIEMBRE!E217)</f>
        <v>93</v>
      </c>
      <c r="F217" s="17">
        <f>SUM(ENERO:DICIEMBRE!F217)</f>
        <v>1</v>
      </c>
      <c r="G217" s="17">
        <f>SUM(ENERO:DICIEMBRE!G217)</f>
        <v>1</v>
      </c>
      <c r="H217" s="17">
        <f>SUM(ENERO:DICIEMBRE!H217)</f>
        <v>1</v>
      </c>
      <c r="I217" s="17">
        <f>SUM(ENERO:DICIEMBRE!I217)</f>
        <v>94</v>
      </c>
      <c r="J217" s="17">
        <f>SUM(ENERO:DICIEMBRE!J217)</f>
        <v>0</v>
      </c>
      <c r="K217" s="17">
        <f>SUM(ENERO:DICIEMBRE!K217)</f>
        <v>0</v>
      </c>
      <c r="L217" s="17">
        <f>SUM(ENERO:DICIEMBRE!L217)</f>
        <v>0</v>
      </c>
      <c r="M217" s="17">
        <f>SUM(ENERO:DICIEMBRE!M217)</f>
        <v>0</v>
      </c>
      <c r="N217" s="17">
        <f>SUM(ENERO:DICIEMBRE!N217)</f>
        <v>0</v>
      </c>
      <c r="O217" s="17">
        <f>SUM(ENERO:DICIEMBRE!O217)</f>
        <v>0</v>
      </c>
      <c r="P217" s="17">
        <f>SUM(ENERO:DICIEMBRE!P217)</f>
        <v>0</v>
      </c>
      <c r="Q217" s="17">
        <f>SUM(ENERO:DICIEMBRE!Q217)</f>
        <v>0</v>
      </c>
    </row>
    <row r="218" spans="1:22" x14ac:dyDescent="0.2">
      <c r="A218" s="585" t="s">
        <v>313</v>
      </c>
      <c r="B218" s="586"/>
      <c r="C218" s="17">
        <f>SUM(ENERO:DICIEMBRE!C218)</f>
        <v>15766</v>
      </c>
      <c r="D218" s="17">
        <f>SUM(ENERO:DICIEMBRE!D218)</f>
        <v>15568</v>
      </c>
      <c r="E218" s="17">
        <f>SUM(ENERO:DICIEMBRE!E218)</f>
        <v>15497</v>
      </c>
      <c r="F218" s="17">
        <f>SUM(ENERO:DICIEMBRE!F218)</f>
        <v>71</v>
      </c>
      <c r="G218" s="17">
        <f>SUM(ENERO:DICIEMBRE!G218)</f>
        <v>198</v>
      </c>
      <c r="H218" s="17">
        <f>SUM(ENERO:DICIEMBRE!H218)</f>
        <v>6821</v>
      </c>
      <c r="I218" s="17">
        <f>SUM(ENERO:DICIEMBRE!I218)</f>
        <v>5705</v>
      </c>
      <c r="J218" s="17">
        <f>SUM(ENERO:DICIEMBRE!J218)</f>
        <v>3240</v>
      </c>
      <c r="K218" s="17">
        <f>SUM(ENERO:DICIEMBRE!K218)</f>
        <v>69</v>
      </c>
      <c r="L218" s="17">
        <f>SUM(ENERO:DICIEMBRE!L218)</f>
        <v>0</v>
      </c>
      <c r="M218" s="17">
        <f>SUM(ENERO:DICIEMBRE!M218)</f>
        <v>0</v>
      </c>
      <c r="N218" s="17">
        <f>SUM(ENERO:DICIEMBRE!N218)</f>
        <v>0</v>
      </c>
      <c r="O218" s="17">
        <f>SUM(ENERO:DICIEMBRE!O218)</f>
        <v>0</v>
      </c>
      <c r="P218" s="17">
        <f>SUM(ENERO:DICIEMBRE!P218)</f>
        <v>6</v>
      </c>
      <c r="Q218" s="17">
        <f>SUM(ENERO:DICIEMBRE!Q218)</f>
        <v>0</v>
      </c>
    </row>
    <row r="219" spans="1:22" x14ac:dyDescent="0.2">
      <c r="A219" s="585" t="s">
        <v>314</v>
      </c>
      <c r="B219" s="586"/>
      <c r="C219" s="17">
        <f>SUM(ENERO:DICIEMBRE!C219)</f>
        <v>305619</v>
      </c>
      <c r="D219" s="17">
        <f>SUM(ENERO:DICIEMBRE!D219)</f>
        <v>305003</v>
      </c>
      <c r="E219" s="17">
        <f>SUM(ENERO:DICIEMBRE!E219)</f>
        <v>300523</v>
      </c>
      <c r="F219" s="17">
        <f>SUM(ENERO:DICIEMBRE!F219)</f>
        <v>4480</v>
      </c>
      <c r="G219" s="17">
        <f>SUM(ENERO:DICIEMBRE!G219)</f>
        <v>616</v>
      </c>
      <c r="H219" s="17">
        <f>SUM(ENERO:DICIEMBRE!H219)</f>
        <v>283654</v>
      </c>
      <c r="I219" s="17">
        <f>SUM(ENERO:DICIEMBRE!I219)</f>
        <v>10527</v>
      </c>
      <c r="J219" s="17">
        <f>SUM(ENERO:DICIEMBRE!J219)</f>
        <v>11438</v>
      </c>
      <c r="K219" s="17">
        <f>SUM(ENERO:DICIEMBRE!K219)</f>
        <v>0</v>
      </c>
      <c r="L219" s="17">
        <f>SUM(ENERO:DICIEMBRE!L219)</f>
        <v>0</v>
      </c>
      <c r="M219" s="17">
        <f>SUM(ENERO:DICIEMBRE!M219)</f>
        <v>0</v>
      </c>
      <c r="N219" s="17">
        <f>SUM(ENERO:DICIEMBRE!N219)</f>
        <v>0</v>
      </c>
      <c r="O219" s="17">
        <f>SUM(ENERO:DICIEMBRE!O219)</f>
        <v>0</v>
      </c>
      <c r="P219" s="17">
        <f>SUM(ENERO:DICIEMBRE!P219)</f>
        <v>4</v>
      </c>
      <c r="Q219" s="17">
        <f>SUM(ENERO:DICIEMBRE!Q219)</f>
        <v>0</v>
      </c>
    </row>
    <row r="220" spans="1:22" x14ac:dyDescent="0.2">
      <c r="A220" s="585" t="s">
        <v>315</v>
      </c>
      <c r="B220" s="586"/>
      <c r="C220" s="17">
        <f>SUM(ENERO:DICIEMBRE!C220)</f>
        <v>4540</v>
      </c>
      <c r="D220" s="17">
        <f>SUM(ENERO:DICIEMBRE!D220)</f>
        <v>4527</v>
      </c>
      <c r="E220" s="17">
        <f>SUM(ENERO:DICIEMBRE!E220)</f>
        <v>4521</v>
      </c>
      <c r="F220" s="17">
        <f>SUM(ENERO:DICIEMBRE!F220)</f>
        <v>6</v>
      </c>
      <c r="G220" s="17">
        <f>SUM(ENERO:DICIEMBRE!G220)</f>
        <v>13</v>
      </c>
      <c r="H220" s="17">
        <f>SUM(ENERO:DICIEMBRE!H220)</f>
        <v>1621</v>
      </c>
      <c r="I220" s="17">
        <f>SUM(ENERO:DICIEMBRE!I220)</f>
        <v>2678</v>
      </c>
      <c r="J220" s="17">
        <f>SUM(ENERO:DICIEMBRE!J220)</f>
        <v>241</v>
      </c>
      <c r="K220" s="17">
        <f>SUM(ENERO:DICIEMBRE!K220)</f>
        <v>416</v>
      </c>
      <c r="L220" s="17">
        <f>SUM(ENERO:DICIEMBRE!L220)</f>
        <v>0</v>
      </c>
      <c r="M220" s="17">
        <f>SUM(ENERO:DICIEMBRE!M220)</f>
        <v>0</v>
      </c>
      <c r="N220" s="17">
        <f>SUM(ENERO:DICIEMBRE!N220)</f>
        <v>0</v>
      </c>
      <c r="O220" s="17">
        <f>SUM(ENERO:DICIEMBRE!O220)</f>
        <v>0</v>
      </c>
      <c r="P220" s="17">
        <f>SUM(ENERO:DICIEMBRE!P220)</f>
        <v>244</v>
      </c>
      <c r="Q220" s="17">
        <f>SUM(ENERO:DICIEMBRE!Q220)</f>
        <v>0</v>
      </c>
    </row>
    <row r="221" spans="1:22" x14ac:dyDescent="0.2">
      <c r="A221" s="585" t="s">
        <v>316</v>
      </c>
      <c r="B221" s="586"/>
      <c r="C221" s="17">
        <f>SUM(ENERO:DICIEMBRE!C221)</f>
        <v>5672</v>
      </c>
      <c r="D221" s="17">
        <f>SUM(ENERO:DICIEMBRE!D221)</f>
        <v>5590</v>
      </c>
      <c r="E221" s="17">
        <f>SUM(ENERO:DICIEMBRE!E221)</f>
        <v>4954</v>
      </c>
      <c r="F221" s="17">
        <f>SUM(ENERO:DICIEMBRE!F221)</f>
        <v>636</v>
      </c>
      <c r="G221" s="17">
        <f>SUM(ENERO:DICIEMBRE!G221)</f>
        <v>82</v>
      </c>
      <c r="H221" s="17">
        <f>SUM(ENERO:DICIEMBRE!H221)</f>
        <v>3917</v>
      </c>
      <c r="I221" s="17">
        <f>SUM(ENERO:DICIEMBRE!I221)</f>
        <v>222</v>
      </c>
      <c r="J221" s="17">
        <f>SUM(ENERO:DICIEMBRE!J221)</f>
        <v>1533</v>
      </c>
      <c r="K221" s="17">
        <f>SUM(ENERO:DICIEMBRE!K221)</f>
        <v>1</v>
      </c>
      <c r="L221" s="17">
        <f>SUM(ENERO:DICIEMBRE!L221)</f>
        <v>0</v>
      </c>
      <c r="M221" s="17">
        <f>SUM(ENERO:DICIEMBRE!M221)</f>
        <v>0</v>
      </c>
      <c r="N221" s="17">
        <f>SUM(ENERO:DICIEMBRE!N221)</f>
        <v>0</v>
      </c>
      <c r="O221" s="17">
        <f>SUM(ENERO:DICIEMBRE!O221)</f>
        <v>0</v>
      </c>
      <c r="P221" s="17">
        <f>SUM(ENERO:DICIEMBRE!P221)</f>
        <v>0</v>
      </c>
      <c r="Q221" s="17">
        <f>SUM(ENERO:DICIEMBRE!Q221)</f>
        <v>0</v>
      </c>
    </row>
    <row r="222" spans="1:22" x14ac:dyDescent="0.2">
      <c r="A222" s="585" t="s">
        <v>317</v>
      </c>
      <c r="B222" s="586"/>
      <c r="C222" s="17">
        <f>SUM(ENERO:DICIEMBRE!C222)</f>
        <v>13881</v>
      </c>
      <c r="D222" s="17">
        <f>SUM(ENERO:DICIEMBRE!D222)</f>
        <v>13841</v>
      </c>
      <c r="E222" s="17">
        <f>SUM(ENERO:DICIEMBRE!E222)</f>
        <v>9533</v>
      </c>
      <c r="F222" s="17">
        <f>SUM(ENERO:DICIEMBRE!F222)</f>
        <v>4308</v>
      </c>
      <c r="G222" s="17">
        <f>SUM(ENERO:DICIEMBRE!G222)</f>
        <v>40</v>
      </c>
      <c r="H222" s="17">
        <f>SUM(ENERO:DICIEMBRE!H222)</f>
        <v>11274</v>
      </c>
      <c r="I222" s="17">
        <f>SUM(ENERO:DICIEMBRE!I222)</f>
        <v>1862</v>
      </c>
      <c r="J222" s="17">
        <f>SUM(ENERO:DICIEMBRE!J222)</f>
        <v>745</v>
      </c>
      <c r="K222" s="17">
        <f>SUM(ENERO:DICIEMBRE!K222)</f>
        <v>119</v>
      </c>
      <c r="L222" s="17">
        <f>SUM(ENERO:DICIEMBRE!L222)</f>
        <v>30</v>
      </c>
      <c r="M222" s="17">
        <f>SUM(ENERO:DICIEMBRE!M222)</f>
        <v>0</v>
      </c>
      <c r="N222" s="17">
        <f>SUM(ENERO:DICIEMBRE!N222)</f>
        <v>0</v>
      </c>
      <c r="O222" s="17">
        <f>SUM(ENERO:DICIEMBRE!O222)</f>
        <v>0</v>
      </c>
      <c r="P222" s="17">
        <f>SUM(ENERO:DICIEMBRE!P222)</f>
        <v>56</v>
      </c>
      <c r="Q222" s="17">
        <f>SUM(ENERO:DICIEMBRE!Q222)</f>
        <v>0</v>
      </c>
    </row>
    <row r="223" spans="1:22" x14ac:dyDescent="0.2">
      <c r="A223" s="585" t="s">
        <v>285</v>
      </c>
      <c r="B223" s="586"/>
      <c r="C223" s="17">
        <f>SUM(ENERO:DICIEMBRE!C223)</f>
        <v>4585</v>
      </c>
      <c r="D223" s="17">
        <f>SUM(ENERO:DICIEMBRE!D223)</f>
        <v>4552</v>
      </c>
      <c r="E223" s="17">
        <f>SUM(ENERO:DICIEMBRE!E223)</f>
        <v>4550</v>
      </c>
      <c r="F223" s="17">
        <f>SUM(ENERO:DICIEMBRE!F223)</f>
        <v>2</v>
      </c>
      <c r="G223" s="17">
        <f>SUM(ENERO:DICIEMBRE!G223)</f>
        <v>33</v>
      </c>
      <c r="H223" s="17">
        <f>SUM(ENERO:DICIEMBRE!H223)</f>
        <v>6</v>
      </c>
      <c r="I223" s="17">
        <f>SUM(ENERO:DICIEMBRE!I223)</f>
        <v>4003</v>
      </c>
      <c r="J223" s="17">
        <f>SUM(ENERO:DICIEMBRE!J223)</f>
        <v>576</v>
      </c>
      <c r="K223" s="17">
        <f>SUM(ENERO:DICIEMBRE!K223)</f>
        <v>0</v>
      </c>
      <c r="L223" s="17">
        <f>SUM(ENERO:DICIEMBRE!L223)</f>
        <v>0</v>
      </c>
      <c r="M223" s="17">
        <f>SUM(ENERO:DICIEMBRE!M223)</f>
        <v>0</v>
      </c>
      <c r="N223" s="17">
        <f>SUM(ENERO:DICIEMBRE!N223)</f>
        <v>0</v>
      </c>
      <c r="O223" s="17">
        <f>SUM(ENERO:DICIEMBRE!O223)</f>
        <v>0</v>
      </c>
      <c r="P223" s="17">
        <f>SUM(ENERO:DICIEMBRE!P223)</f>
        <v>0</v>
      </c>
      <c r="Q223" s="17">
        <f>SUM(ENERO:DICIEMBRE!Q223)</f>
        <v>0</v>
      </c>
    </row>
    <row r="224" spans="1:22" x14ac:dyDescent="0.2">
      <c r="A224" s="587" t="s">
        <v>318</v>
      </c>
      <c r="B224" s="588"/>
      <c r="C224" s="17">
        <f>SUM(ENERO:DICIEMBRE!C224)</f>
        <v>153437</v>
      </c>
      <c r="D224" s="17">
        <f>SUM(ENERO:DICIEMBRE!D224)</f>
        <v>153399</v>
      </c>
      <c r="E224" s="17">
        <f>SUM(ENERO:DICIEMBRE!E224)</f>
        <v>153399</v>
      </c>
      <c r="F224" s="17">
        <f>SUM(ENERO:DICIEMBRE!F224)</f>
        <v>0</v>
      </c>
      <c r="G224" s="17">
        <f>SUM(ENERO:DICIEMBRE!G224)</f>
        <v>38</v>
      </c>
      <c r="H224" s="17">
        <f>SUM(ENERO:DICIEMBRE!H224)</f>
        <v>118013</v>
      </c>
      <c r="I224" s="17">
        <f>SUM(ENERO:DICIEMBRE!I224)</f>
        <v>34887</v>
      </c>
      <c r="J224" s="17">
        <f>SUM(ENERO:DICIEMBRE!J224)</f>
        <v>537</v>
      </c>
      <c r="K224" s="17">
        <f>SUM(ENERO:DICIEMBRE!K224)</f>
        <v>0</v>
      </c>
      <c r="L224" s="17">
        <f>SUM(ENERO:DICIEMBRE!L224)</f>
        <v>0</v>
      </c>
      <c r="M224" s="17">
        <f>SUM(ENERO:DICIEMBRE!M224)</f>
        <v>0</v>
      </c>
      <c r="N224" s="17">
        <f>SUM(ENERO:DICIEMBRE!N224)</f>
        <v>0</v>
      </c>
      <c r="O224" s="17">
        <f>SUM(ENERO:DICIEMBRE!O224)</f>
        <v>0</v>
      </c>
      <c r="P224" s="17">
        <f>SUM(ENERO:DICIEMBRE!P224)</f>
        <v>0</v>
      </c>
      <c r="Q224" s="17">
        <f>SUM(ENERO:DICIEMBRE!Q224)</f>
        <v>0</v>
      </c>
    </row>
    <row r="225" spans="1:23" x14ac:dyDescent="0.2">
      <c r="A225" s="581" t="s">
        <v>5</v>
      </c>
      <c r="B225" s="582"/>
      <c r="C225" s="310">
        <f t="shared" ref="C225:P225" si="9">SUM(C213:C224)</f>
        <v>525659</v>
      </c>
      <c r="D225" s="310">
        <f>SUM(D213:D224)</f>
        <v>524412</v>
      </c>
      <c r="E225" s="310">
        <f t="shared" si="9"/>
        <v>514870</v>
      </c>
      <c r="F225" s="310">
        <f t="shared" si="9"/>
        <v>9542</v>
      </c>
      <c r="G225" s="310">
        <f t="shared" si="9"/>
        <v>1247</v>
      </c>
      <c r="H225" s="310">
        <f t="shared" si="9"/>
        <v>435176</v>
      </c>
      <c r="I225" s="310">
        <f t="shared" si="9"/>
        <v>72152</v>
      </c>
      <c r="J225" s="310">
        <f t="shared" si="9"/>
        <v>18331</v>
      </c>
      <c r="K225" s="310">
        <f t="shared" si="9"/>
        <v>627</v>
      </c>
      <c r="L225" s="310">
        <f t="shared" si="9"/>
        <v>1249</v>
      </c>
      <c r="M225" s="310">
        <f t="shared" si="9"/>
        <v>0</v>
      </c>
      <c r="N225" s="310">
        <f t="shared" si="9"/>
        <v>496</v>
      </c>
      <c r="O225" s="310">
        <f t="shared" si="9"/>
        <v>0</v>
      </c>
      <c r="P225" s="310">
        <f t="shared" si="9"/>
        <v>686</v>
      </c>
      <c r="Q225" s="310">
        <f>SUM(Q213:Q224)</f>
        <v>0</v>
      </c>
    </row>
    <row r="226" spans="1:23" x14ac:dyDescent="0.2">
      <c r="A226" s="311" t="s">
        <v>319</v>
      </c>
      <c r="B226" s="312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315" t="s">
        <v>158</v>
      </c>
      <c r="D227" s="316" t="s">
        <v>6</v>
      </c>
      <c r="E227" s="10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17">
        <f>SUM(ENERO:DICIEMBRE!C228)</f>
        <v>1526</v>
      </c>
      <c r="D228" s="17">
        <f>SUM(ENERO:DICIEMBRE!D228)</f>
        <v>1526</v>
      </c>
      <c r="E228" s="17">
        <f>SUM(ENERO:DICIEMBRE!E228)</f>
        <v>0</v>
      </c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17">
        <f>SUM(ENERO:DICIEMBRE!C229)</f>
        <v>360</v>
      </c>
      <c r="D229" s="17">
        <f>SUM(ENERO:DICIEMBRE!D229)</f>
        <v>323</v>
      </c>
      <c r="E229" s="17">
        <f>SUM(ENERO:DICIEMBRE!E229)</f>
        <v>12241700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17">
        <f>SUM(ENERO:DICIEMBRE!C230)</f>
        <v>10943</v>
      </c>
      <c r="D230" s="17">
        <f>SUM(ENERO:DICIEMBRE!D230)</f>
        <v>8432</v>
      </c>
      <c r="E230" s="17">
        <f>SUM(ENERO:DICIEMBRE!E230)</f>
        <v>0</v>
      </c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17">
        <f>SUM(ENERO:DICIEMBRE!C231)</f>
        <v>21015</v>
      </c>
      <c r="D231" s="17">
        <f>SUM(ENERO:DICIEMBRE!D231)</f>
        <v>20548</v>
      </c>
      <c r="E231" s="17">
        <f>SUM(ENERO:DICIEMBRE!E231)</f>
        <v>18493200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17">
        <f>SUM(ENERO:DICIEMBRE!C232)</f>
        <v>0</v>
      </c>
      <c r="D232" s="17">
        <f>SUM(ENERO:DICIEMBRE!D232)</f>
        <v>0</v>
      </c>
      <c r="E232" s="17">
        <f>SUM(ENERO:DICIEMBRE!E232)</f>
        <v>0</v>
      </c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319" t="s">
        <v>326</v>
      </c>
      <c r="B233" s="320"/>
      <c r="C233" s="17">
        <f>SUM(ENERO:DICIEMBRE!C233)</f>
        <v>8889</v>
      </c>
      <c r="D233" s="17">
        <f>SUM(ENERO:DICIEMBRE!D233)</f>
        <v>8889</v>
      </c>
      <c r="E233" s="17">
        <f>SUM(ENERO:DICIEMBRE!E233)</f>
        <v>0</v>
      </c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319" t="s">
        <v>327</v>
      </c>
      <c r="B234" s="320"/>
      <c r="C234" s="17">
        <f>SUM(ENERO:DICIEMBRE!C234)</f>
        <v>498</v>
      </c>
      <c r="D234" s="17">
        <f>SUM(ENERO:DICIEMBRE!D234)</f>
        <v>465</v>
      </c>
      <c r="E234" s="17">
        <f>SUM(ENERO:DICIEMBRE!E234)</f>
        <v>0</v>
      </c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17">
        <f>SUM(ENERO:DICIEMBRE!C235)</f>
        <v>387</v>
      </c>
      <c r="D235" s="17">
        <f>SUM(ENERO:DICIEMBRE!D235)</f>
        <v>387</v>
      </c>
      <c r="E235" s="17">
        <f>SUM(ENERO:DICIEMBRE!E235)</f>
        <v>0</v>
      </c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322">
        <f>SUM(C228:C235)</f>
        <v>43618</v>
      </c>
      <c r="D236" s="323">
        <f>SUM(D228:D235)</f>
        <v>40570</v>
      </c>
      <c r="E236" s="324">
        <f>SUM(E228:E235)</f>
        <v>30734900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303"/>
      <c r="E237" s="303"/>
      <c r="F237" s="303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303"/>
      <c r="E238" s="303"/>
      <c r="F238" s="303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17">
        <f>SUM(ENERO:DICIEMBRE!C239)</f>
        <v>0</v>
      </c>
      <c r="D239" s="334"/>
      <c r="E239" s="303"/>
      <c r="F239" s="303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17">
        <f>SUM(ENERO:DICIEMBRE!C240)</f>
        <v>24737</v>
      </c>
      <c r="D240" s="334"/>
      <c r="E240" s="303"/>
      <c r="F240" s="303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17">
        <f>SUM(ENERO:DICIEMBRE!C241)</f>
        <v>437768</v>
      </c>
      <c r="D241" s="334"/>
      <c r="E241" s="303"/>
      <c r="F241" s="303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337"/>
      <c r="D242" s="337"/>
      <c r="E242" s="337"/>
      <c r="F242" s="337"/>
      <c r="G242" s="337"/>
      <c r="H242" s="337"/>
      <c r="I242" s="337"/>
      <c r="J242" s="337"/>
      <c r="K242" s="337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17">
        <f>SUM(ENERO:DICIEMBRE!C244)</f>
        <v>4492</v>
      </c>
      <c r="D244" s="17">
        <f>SUM(ENERO:DICIEMBRE!D244)</f>
        <v>4407</v>
      </c>
      <c r="E244" s="17">
        <f>SUM(ENERO:DICIEMBRE!E244)</f>
        <v>0</v>
      </c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17">
        <f>SUM(ENERO:DICIEMBRE!C245)</f>
        <v>0</v>
      </c>
      <c r="D245" s="17">
        <f>SUM(ENERO:DICIEMBRE!D245)</f>
        <v>0</v>
      </c>
      <c r="E245" s="17">
        <f>SUM(ENERO:DICIEMBRE!E245)</f>
        <v>0</v>
      </c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17">
        <f>SUM(ENERO:DICIEMBRE!C246)</f>
        <v>0</v>
      </c>
      <c r="D246" s="17">
        <f>SUM(ENERO:DICIEMBRE!D246)</f>
        <v>0</v>
      </c>
      <c r="E246" s="17">
        <f>SUM(ENERO:DICIEMBRE!E246)</f>
        <v>0</v>
      </c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289" t="s">
        <v>294</v>
      </c>
      <c r="K248" s="274" t="s">
        <v>295</v>
      </c>
      <c r="L248" s="351" t="s">
        <v>296</v>
      </c>
      <c r="M248" s="274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353" t="s">
        <v>348</v>
      </c>
      <c r="H249" s="353" t="s">
        <v>349</v>
      </c>
      <c r="I249" s="354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22</v>
      </c>
      <c r="D250" s="17">
        <f>SUM(ENERO:DICIEMBRE!D250)</f>
        <v>15</v>
      </c>
      <c r="E250" s="17">
        <f>SUM(ENERO:DICIEMBRE!E250)</f>
        <v>0</v>
      </c>
      <c r="F250" s="17">
        <f>SUM(ENERO:DICIEMBRE!F250)</f>
        <v>22</v>
      </c>
      <c r="G250" s="17">
        <f>SUM(ENERO:DICIEMBRE!G250)</f>
        <v>5</v>
      </c>
      <c r="H250" s="17">
        <f>SUM(ENERO:DICIEMBRE!H250)</f>
        <v>17</v>
      </c>
      <c r="I250" s="17">
        <f>SUM(ENERO:DICIEMBRE!I250)</f>
        <v>0</v>
      </c>
      <c r="J250" s="17">
        <f>SUM(ENERO:DICIEMBRE!J250)</f>
        <v>0</v>
      </c>
      <c r="K250" s="17">
        <f>SUM(ENERO:DICIEMBRE!K250)</f>
        <v>0</v>
      </c>
      <c r="L250" s="17">
        <f>SUM(ENERO:DICIEMBRE!L250)</f>
        <v>0</v>
      </c>
      <c r="M250" s="17">
        <f>SUM(ENERO:DICIEMBRE!M250)</f>
        <v>0</v>
      </c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17">
        <f>SUM(ENERO:DICIEMBRE!D251)</f>
        <v>0</v>
      </c>
      <c r="E251" s="17">
        <f>SUM(ENERO:DICIEMBRE!E251)</f>
        <v>0</v>
      </c>
      <c r="F251" s="17">
        <f>SUM(ENERO:DICIEMBRE!F251)</f>
        <v>0</v>
      </c>
      <c r="G251" s="17">
        <f>SUM(ENERO:DICIEMBRE!G251)</f>
        <v>0</v>
      </c>
      <c r="H251" s="17">
        <f>SUM(ENERO:DICIEMBRE!H251)</f>
        <v>0</v>
      </c>
      <c r="I251" s="17">
        <f>SUM(ENERO:DICIEMBRE!I251)</f>
        <v>0</v>
      </c>
      <c r="J251" s="17">
        <f>SUM(ENERO:DICIEMBRE!J251)</f>
        <v>0</v>
      </c>
      <c r="K251" s="17">
        <f>SUM(ENERO:DICIEMBRE!K251)</f>
        <v>0</v>
      </c>
      <c r="L251" s="17">
        <f>SUM(ENERO:DICIEMBRE!L251)</f>
        <v>0</v>
      </c>
      <c r="M251" s="17">
        <f>SUM(ENERO:DICIEMBRE!M251)</f>
        <v>0</v>
      </c>
    </row>
    <row r="252" spans="1:28" x14ac:dyDescent="0.2">
      <c r="A252" s="558" t="s">
        <v>353</v>
      </c>
      <c r="B252" s="559"/>
      <c r="C252" s="357">
        <f>SUM(E252:F252)</f>
        <v>0</v>
      </c>
      <c r="D252" s="17">
        <f>SUM(ENERO:DICIEMBRE!D252)</f>
        <v>0</v>
      </c>
      <c r="E252" s="17">
        <f>SUM(ENERO:DICIEMBRE!E252)</f>
        <v>0</v>
      </c>
      <c r="F252" s="17">
        <f>SUM(ENERO:DICIEMBRE!F252)</f>
        <v>0</v>
      </c>
      <c r="G252" s="17">
        <f>SUM(ENERO:DICIEMBRE!G252)</f>
        <v>0</v>
      </c>
      <c r="H252" s="17">
        <f>SUM(ENERO:DICIEMBRE!H252)</f>
        <v>0</v>
      </c>
      <c r="I252" s="17">
        <f>SUM(ENERO:DICIEMBRE!I252)</f>
        <v>0</v>
      </c>
      <c r="J252" s="17">
        <f>SUM(ENERO:DICIEMBRE!J252)</f>
        <v>0</v>
      </c>
      <c r="K252" s="17">
        <f>SUM(ENERO:DICIEMBRE!K252)</f>
        <v>0</v>
      </c>
      <c r="L252" s="17">
        <f>SUM(ENERO:DICIEMBRE!L252)</f>
        <v>0</v>
      </c>
      <c r="M252" s="17">
        <f>SUM(ENERO:DICIEMBRE!M252)</f>
        <v>0</v>
      </c>
    </row>
    <row r="253" spans="1:28" x14ac:dyDescent="0.2">
      <c r="A253" s="558" t="s">
        <v>354</v>
      </c>
      <c r="B253" s="559"/>
      <c r="C253" s="357">
        <f>SUM(E253:F253)</f>
        <v>0</v>
      </c>
      <c r="D253" s="17">
        <f>SUM(ENERO:DICIEMBRE!D253)</f>
        <v>0</v>
      </c>
      <c r="E253" s="17">
        <f>SUM(ENERO:DICIEMBRE!E253)</f>
        <v>0</v>
      </c>
      <c r="F253" s="17">
        <f>SUM(ENERO:DICIEMBRE!F253)</f>
        <v>0</v>
      </c>
      <c r="G253" s="17">
        <f>SUM(ENERO:DICIEMBRE!G253)</f>
        <v>0</v>
      </c>
      <c r="H253" s="17">
        <f>SUM(ENERO:DICIEMBRE!H253)</f>
        <v>0</v>
      </c>
      <c r="I253" s="17">
        <f>SUM(ENERO:DICIEMBRE!I253)</f>
        <v>0</v>
      </c>
      <c r="J253" s="17">
        <f>SUM(ENERO:DICIEMBRE!J253)</f>
        <v>0</v>
      </c>
      <c r="K253" s="17">
        <f>SUM(ENERO:DICIEMBRE!K253)</f>
        <v>0</v>
      </c>
      <c r="L253" s="17">
        <f>SUM(ENERO:DICIEMBRE!L253)</f>
        <v>0</v>
      </c>
      <c r="M253" s="17">
        <f>SUM(ENERO:DICIEMBRE!M253)</f>
        <v>0</v>
      </c>
    </row>
    <row r="254" spans="1:28" x14ac:dyDescent="0.2">
      <c r="A254" s="558" t="s">
        <v>355</v>
      </c>
      <c r="B254" s="559"/>
      <c r="C254" s="357">
        <f>SUM(E254:F254)</f>
        <v>0</v>
      </c>
      <c r="D254" s="17">
        <f>SUM(ENERO:DICIEMBRE!D254)</f>
        <v>0</v>
      </c>
      <c r="E254" s="17">
        <f>SUM(ENERO:DICIEMBRE!E254)</f>
        <v>0</v>
      </c>
      <c r="F254" s="17">
        <f>SUM(ENERO:DICIEMBRE!F254)</f>
        <v>0</v>
      </c>
      <c r="G254" s="17">
        <f>SUM(ENERO:DICIEMBRE!G254)</f>
        <v>0</v>
      </c>
      <c r="H254" s="17">
        <f>SUM(ENERO:DICIEMBRE!H254)</f>
        <v>0</v>
      </c>
      <c r="I254" s="17">
        <f>SUM(ENERO:DICIEMBRE!I254)</f>
        <v>0</v>
      </c>
      <c r="J254" s="17">
        <f>SUM(ENERO:DICIEMBRE!J254)</f>
        <v>0</v>
      </c>
      <c r="K254" s="17">
        <f>SUM(ENERO:DICIEMBRE!K254)</f>
        <v>0</v>
      </c>
      <c r="L254" s="17">
        <f>SUM(ENERO:DICIEMBRE!L254)</f>
        <v>0</v>
      </c>
      <c r="M254" s="17">
        <f>SUM(ENERO:DICIEMBRE!M254)</f>
        <v>0</v>
      </c>
    </row>
    <row r="255" spans="1:28" x14ac:dyDescent="0.2">
      <c r="A255" s="358"/>
      <c r="B255" s="359" t="s">
        <v>356</v>
      </c>
      <c r="C255" s="357">
        <f t="shared" ref="C255:I255" si="10">SUM(C250:C254)</f>
        <v>22</v>
      </c>
      <c r="D255" s="357">
        <f t="shared" si="10"/>
        <v>15</v>
      </c>
      <c r="E255" s="360">
        <f t="shared" si="10"/>
        <v>0</v>
      </c>
      <c r="F255" s="361">
        <f t="shared" si="10"/>
        <v>22</v>
      </c>
      <c r="G255" s="360">
        <f t="shared" si="10"/>
        <v>5</v>
      </c>
      <c r="H255" s="362">
        <f t="shared" si="10"/>
        <v>17</v>
      </c>
      <c r="I255" s="361">
        <f t="shared" si="10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x14ac:dyDescent="0.2">
      <c r="A256" s="539" t="s">
        <v>357</v>
      </c>
      <c r="B256" s="540"/>
      <c r="C256" s="357">
        <f>SUM(E256:F256)</f>
        <v>0</v>
      </c>
      <c r="D256" s="17">
        <f>SUM(ENERO:DICIEMBRE!D256)</f>
        <v>0</v>
      </c>
      <c r="E256" s="17">
        <f>SUM(ENERO:DICIEMBRE!E256)</f>
        <v>0</v>
      </c>
      <c r="F256" s="17">
        <f>SUM(ENERO:DICIEMBRE!F256)</f>
        <v>0</v>
      </c>
      <c r="G256" s="17">
        <f>SUM(ENERO:DICIEMBRE!G256)</f>
        <v>0</v>
      </c>
      <c r="H256" s="17">
        <f>SUM(ENERO:DICIEMBRE!H256)</f>
        <v>0</v>
      </c>
      <c r="I256" s="17">
        <f>SUM(ENERO:DICIEMBRE!I256)</f>
        <v>0</v>
      </c>
      <c r="J256" s="17">
        <f>SUM(ENERO:DICIEMBRE!J256)</f>
        <v>0</v>
      </c>
      <c r="K256" s="17">
        <f>SUM(ENERO:DICIEMBRE!K256)</f>
        <v>0</v>
      </c>
      <c r="L256" s="17">
        <f>SUM(ENERO:DICIEMBRE!L256)</f>
        <v>0</v>
      </c>
      <c r="M256" s="17">
        <f>SUM(ENERO:DICIEMBRE!M256)</f>
        <v>0</v>
      </c>
    </row>
    <row r="257" spans="1:13" x14ac:dyDescent="0.2">
      <c r="A257" s="539" t="s">
        <v>358</v>
      </c>
      <c r="B257" s="540"/>
      <c r="C257" s="357">
        <f>SUM(E257:F257)</f>
        <v>0</v>
      </c>
      <c r="D257" s="17">
        <f>SUM(ENERO:DICIEMBRE!D257)</f>
        <v>0</v>
      </c>
      <c r="E257" s="17">
        <f>SUM(ENERO:DICIEMBRE!E257)</f>
        <v>0</v>
      </c>
      <c r="F257" s="17">
        <f>SUM(ENERO:DICIEMBRE!F257)</f>
        <v>0</v>
      </c>
      <c r="G257" s="17">
        <f>SUM(ENERO:DICIEMBRE!G257)</f>
        <v>0</v>
      </c>
      <c r="H257" s="17">
        <f>SUM(ENERO:DICIEMBRE!H257)</f>
        <v>0</v>
      </c>
      <c r="I257" s="17">
        <f>SUM(ENERO:DICIEMBRE!I257)</f>
        <v>0</v>
      </c>
      <c r="J257" s="17">
        <f>SUM(ENERO:DICIEMBRE!J257)</f>
        <v>0</v>
      </c>
      <c r="K257" s="17">
        <f>SUM(ENERO:DICIEMBRE!K257)</f>
        <v>0</v>
      </c>
      <c r="L257" s="17">
        <f>SUM(ENERO:DICIEMBRE!L257)</f>
        <v>0</v>
      </c>
      <c r="M257" s="17">
        <f>SUM(ENERO:DICIEMBRE!M257)</f>
        <v>0</v>
      </c>
    </row>
    <row r="258" spans="1:13" x14ac:dyDescent="0.2">
      <c r="A258" s="539" t="s">
        <v>359</v>
      </c>
      <c r="B258" s="540"/>
      <c r="C258" s="357">
        <f>SUM(E258:F258)</f>
        <v>0</v>
      </c>
      <c r="D258" s="17">
        <f>SUM(ENERO:DICIEMBRE!D258)</f>
        <v>0</v>
      </c>
      <c r="E258" s="17">
        <f>SUM(ENERO:DICIEMBRE!E258)</f>
        <v>0</v>
      </c>
      <c r="F258" s="17">
        <f>SUM(ENERO:DICIEMBRE!F258)</f>
        <v>0</v>
      </c>
      <c r="G258" s="17">
        <f>SUM(ENERO:DICIEMBRE!G258)</f>
        <v>0</v>
      </c>
      <c r="H258" s="17">
        <f>SUM(ENERO:DICIEMBRE!H258)</f>
        <v>0</v>
      </c>
      <c r="I258" s="17">
        <f>SUM(ENERO:DICIEMBRE!I258)</f>
        <v>0</v>
      </c>
      <c r="J258" s="17">
        <f>SUM(ENERO:DICIEMBRE!J258)</f>
        <v>0</v>
      </c>
      <c r="K258" s="17">
        <f>SUM(ENERO:DICIEMBRE!K258)</f>
        <v>0</v>
      </c>
      <c r="L258" s="17">
        <f>SUM(ENERO:DICIEMBRE!L258)</f>
        <v>0</v>
      </c>
      <c r="M258" s="17">
        <f>SUM(ENERO:DICIEMBRE!M258)</f>
        <v>0</v>
      </c>
    </row>
    <row r="259" spans="1:13" x14ac:dyDescent="0.2">
      <c r="A259" s="556" t="s">
        <v>360</v>
      </c>
      <c r="B259" s="557"/>
      <c r="C259" s="357">
        <f t="shared" ref="C259:M259" si="11">SUM(C256:C258)</f>
        <v>0</v>
      </c>
      <c r="D259" s="357">
        <f t="shared" si="11"/>
        <v>0</v>
      </c>
      <c r="E259" s="360">
        <f t="shared" si="11"/>
        <v>0</v>
      </c>
      <c r="F259" s="361">
        <f t="shared" si="11"/>
        <v>0</v>
      </c>
      <c r="G259" s="360">
        <f t="shared" si="11"/>
        <v>0</v>
      </c>
      <c r="H259" s="362">
        <f t="shared" si="11"/>
        <v>0</v>
      </c>
      <c r="I259" s="361">
        <f t="shared" si="11"/>
        <v>0</v>
      </c>
      <c r="J259" s="360">
        <f t="shared" si="11"/>
        <v>0</v>
      </c>
      <c r="K259" s="361">
        <f t="shared" si="11"/>
        <v>0</v>
      </c>
      <c r="L259" s="363">
        <f t="shared" si="11"/>
        <v>0</v>
      </c>
      <c r="M259" s="361">
        <f t="shared" si="11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17">
        <f>SUM(ENERO:DICIEMBRE!D260)</f>
        <v>0</v>
      </c>
      <c r="E260" s="17">
        <f>SUM(ENERO:DICIEMBRE!E260)</f>
        <v>0</v>
      </c>
      <c r="F260" s="17">
        <f>SUM(ENERO:DICIEMBRE!F260)</f>
        <v>0</v>
      </c>
      <c r="G260" s="17">
        <f>SUM(ENERO:DICIEMBRE!G260)</f>
        <v>0</v>
      </c>
      <c r="H260" s="17">
        <f>SUM(ENERO:DICIEMBRE!H260)</f>
        <v>0</v>
      </c>
      <c r="I260" s="17">
        <f>SUM(ENERO:DICIEMBRE!I260)</f>
        <v>0</v>
      </c>
      <c r="J260" s="17">
        <f>SUM(ENERO:DICIEMBRE!J260)</f>
        <v>0</v>
      </c>
      <c r="K260" s="17">
        <f>SUM(ENERO:DICIEMBRE!K260)</f>
        <v>0</v>
      </c>
      <c r="L260" s="17">
        <f>SUM(ENERO:DICIEMBRE!L260)</f>
        <v>0</v>
      </c>
      <c r="M260" s="17">
        <f>SUM(ENERO:DICIEMBRE!M260)</f>
        <v>0</v>
      </c>
    </row>
    <row r="261" spans="1:13" x14ac:dyDescent="0.2">
      <c r="A261" s="539" t="s">
        <v>362</v>
      </c>
      <c r="B261" s="540"/>
      <c r="C261" s="357">
        <f>SUM(E261:F261)</f>
        <v>0</v>
      </c>
      <c r="D261" s="17">
        <f>SUM(ENERO:DICIEMBRE!D261)</f>
        <v>0</v>
      </c>
      <c r="E261" s="17">
        <f>SUM(ENERO:DICIEMBRE!E261)</f>
        <v>0</v>
      </c>
      <c r="F261" s="17">
        <f>SUM(ENERO:DICIEMBRE!F261)</f>
        <v>0</v>
      </c>
      <c r="G261" s="17">
        <f>SUM(ENERO:DICIEMBRE!G261)</f>
        <v>0</v>
      </c>
      <c r="H261" s="17">
        <f>SUM(ENERO:DICIEMBRE!H261)</f>
        <v>0</v>
      </c>
      <c r="I261" s="17">
        <f>SUM(ENERO:DICIEMBRE!I261)</f>
        <v>0</v>
      </c>
      <c r="J261" s="17">
        <f>SUM(ENERO:DICIEMBRE!J261)</f>
        <v>0</v>
      </c>
      <c r="K261" s="17">
        <f>SUM(ENERO:DICIEMBRE!K261)</f>
        <v>0</v>
      </c>
      <c r="L261" s="17">
        <f>SUM(ENERO:DICIEMBRE!L261)</f>
        <v>0</v>
      </c>
      <c r="M261" s="17">
        <f>SUM(ENERO:DICIEMBRE!M261)</f>
        <v>0</v>
      </c>
    </row>
    <row r="262" spans="1:13" x14ac:dyDescent="0.2">
      <c r="A262" s="539" t="s">
        <v>363</v>
      </c>
      <c r="B262" s="540"/>
      <c r="C262" s="357">
        <f>SUM(E262:F262)</f>
        <v>0</v>
      </c>
      <c r="D262" s="17">
        <f>SUM(ENERO:DICIEMBRE!D262)</f>
        <v>0</v>
      </c>
      <c r="E262" s="17">
        <f>SUM(ENERO:DICIEMBRE!E262)</f>
        <v>0</v>
      </c>
      <c r="F262" s="17">
        <f>SUM(ENERO:DICIEMBRE!F262)</f>
        <v>0</v>
      </c>
      <c r="G262" s="17">
        <f>SUM(ENERO:DICIEMBRE!G262)</f>
        <v>0</v>
      </c>
      <c r="H262" s="17">
        <f>SUM(ENERO:DICIEMBRE!H262)</f>
        <v>0</v>
      </c>
      <c r="I262" s="17">
        <f>SUM(ENERO:DICIEMBRE!I262)</f>
        <v>0</v>
      </c>
      <c r="J262" s="17">
        <f>SUM(ENERO:DICIEMBRE!J262)</f>
        <v>0</v>
      </c>
      <c r="K262" s="17">
        <f>SUM(ENERO:DICIEMBRE!K262)</f>
        <v>0</v>
      </c>
      <c r="L262" s="17">
        <f>SUM(ENERO:DICIEMBRE!L262)</f>
        <v>0</v>
      </c>
      <c r="M262" s="17">
        <f>SUM(ENERO:DICIEMBRE!M262)</f>
        <v>0</v>
      </c>
    </row>
    <row r="263" spans="1:13" ht="28.5" x14ac:dyDescent="0.2">
      <c r="A263" s="358"/>
      <c r="B263" s="364" t="s">
        <v>364</v>
      </c>
      <c r="C263" s="357">
        <f t="shared" ref="C263:I263" si="12">SUM(C260:C262)</f>
        <v>0</v>
      </c>
      <c r="D263" s="357">
        <f t="shared" si="12"/>
        <v>0</v>
      </c>
      <c r="E263" s="360">
        <f t="shared" si="12"/>
        <v>0</v>
      </c>
      <c r="F263" s="361">
        <f t="shared" si="12"/>
        <v>0</v>
      </c>
      <c r="G263" s="360">
        <f t="shared" si="12"/>
        <v>0</v>
      </c>
      <c r="H263" s="362">
        <f t="shared" si="12"/>
        <v>0</v>
      </c>
      <c r="I263" s="361">
        <f t="shared" si="12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17">
        <f>SUM(ENERO:DICIEMBRE!D264)</f>
        <v>0</v>
      </c>
      <c r="E264" s="17">
        <f>SUM(ENERO:DICIEMBRE!E264)</f>
        <v>0</v>
      </c>
      <c r="F264" s="17">
        <f>SUM(ENERO:DICIEMBRE!F264)</f>
        <v>0</v>
      </c>
      <c r="G264" s="17">
        <f>SUM(ENERO:DICIEMBRE!G264)</f>
        <v>0</v>
      </c>
      <c r="H264" s="17">
        <f>SUM(ENERO:DICIEMBRE!H264)</f>
        <v>0</v>
      </c>
      <c r="I264" s="17">
        <f>SUM(ENERO:DICIEMBRE!I264)</f>
        <v>0</v>
      </c>
      <c r="J264" s="17">
        <f>SUM(ENERO:DICIEMBRE!J264)</f>
        <v>0</v>
      </c>
      <c r="K264" s="17">
        <f>SUM(ENERO:DICIEMBRE!K264)</f>
        <v>0</v>
      </c>
      <c r="L264" s="17">
        <f>SUM(ENERO:DICIEMBRE!L264)</f>
        <v>0</v>
      </c>
      <c r="M264" s="17">
        <f>SUM(ENERO:DICIEMBRE!M264)</f>
        <v>0</v>
      </c>
    </row>
    <row r="265" spans="1:13" x14ac:dyDescent="0.2">
      <c r="A265" s="550" t="s">
        <v>366</v>
      </c>
      <c r="B265" s="551"/>
      <c r="C265" s="357">
        <f>SUM(E265:F265)</f>
        <v>8</v>
      </c>
      <c r="D265" s="17">
        <f>SUM(ENERO:DICIEMBRE!D265)</f>
        <v>5</v>
      </c>
      <c r="E265" s="17">
        <f>SUM(ENERO:DICIEMBRE!E265)</f>
        <v>0</v>
      </c>
      <c r="F265" s="17">
        <f>SUM(ENERO:DICIEMBRE!F265)</f>
        <v>8</v>
      </c>
      <c r="G265" s="17">
        <f>SUM(ENERO:DICIEMBRE!G265)</f>
        <v>3</v>
      </c>
      <c r="H265" s="17">
        <f>SUM(ENERO:DICIEMBRE!H265)</f>
        <v>5</v>
      </c>
      <c r="I265" s="17">
        <f>SUM(ENERO:DICIEMBRE!I265)</f>
        <v>0</v>
      </c>
      <c r="J265" s="17">
        <f>SUM(ENERO:DICIEMBRE!J265)</f>
        <v>0</v>
      </c>
      <c r="K265" s="17">
        <f>SUM(ENERO:DICIEMBRE!K265)</f>
        <v>0</v>
      </c>
      <c r="L265" s="17">
        <f>SUM(ENERO:DICIEMBRE!L265)</f>
        <v>0</v>
      </c>
      <c r="M265" s="17">
        <f>SUM(ENERO:DICIEMBRE!M265)</f>
        <v>0</v>
      </c>
    </row>
    <row r="266" spans="1:13" x14ac:dyDescent="0.2">
      <c r="A266" s="539" t="s">
        <v>367</v>
      </c>
      <c r="B266" s="540"/>
      <c r="C266" s="357">
        <f>SUM(E266:F266)</f>
        <v>0</v>
      </c>
      <c r="D266" s="17">
        <f>SUM(ENERO:DICIEMBRE!D266)</f>
        <v>0</v>
      </c>
      <c r="E266" s="17">
        <f>SUM(ENERO:DICIEMBRE!E266)</f>
        <v>0</v>
      </c>
      <c r="F266" s="17">
        <f>SUM(ENERO:DICIEMBRE!F266)</f>
        <v>0</v>
      </c>
      <c r="G266" s="17">
        <f>SUM(ENERO:DICIEMBRE!G266)</f>
        <v>0</v>
      </c>
      <c r="H266" s="17">
        <f>SUM(ENERO:DICIEMBRE!H266)</f>
        <v>0</v>
      </c>
      <c r="I266" s="17">
        <f>SUM(ENERO:DICIEMBRE!I266)</f>
        <v>0</v>
      </c>
      <c r="J266" s="17">
        <f>SUM(ENERO:DICIEMBRE!J266)</f>
        <v>0</v>
      </c>
      <c r="K266" s="17">
        <f>SUM(ENERO:DICIEMBRE!K266)</f>
        <v>0</v>
      </c>
      <c r="L266" s="17">
        <f>SUM(ENERO:DICIEMBRE!L266)</f>
        <v>0</v>
      </c>
      <c r="M266" s="17">
        <f>SUM(ENERO:DICIEMBRE!M266)</f>
        <v>0</v>
      </c>
    </row>
    <row r="267" spans="1:13" ht="28.5" x14ac:dyDescent="0.2">
      <c r="A267" s="358"/>
      <c r="B267" s="364" t="s">
        <v>368</v>
      </c>
      <c r="C267" s="357">
        <f t="shared" ref="C267:M267" si="13">SUM(C264:C266)</f>
        <v>8</v>
      </c>
      <c r="D267" s="357">
        <f t="shared" si="13"/>
        <v>5</v>
      </c>
      <c r="E267" s="360">
        <f t="shared" si="13"/>
        <v>0</v>
      </c>
      <c r="F267" s="361">
        <f t="shared" si="13"/>
        <v>8</v>
      </c>
      <c r="G267" s="360">
        <f t="shared" si="13"/>
        <v>3</v>
      </c>
      <c r="H267" s="362">
        <f t="shared" si="13"/>
        <v>5</v>
      </c>
      <c r="I267" s="361">
        <f t="shared" si="13"/>
        <v>0</v>
      </c>
      <c r="J267" s="360">
        <f t="shared" si="13"/>
        <v>0</v>
      </c>
      <c r="K267" s="361">
        <f t="shared" si="13"/>
        <v>0</v>
      </c>
      <c r="L267" s="363">
        <f t="shared" si="13"/>
        <v>0</v>
      </c>
      <c r="M267" s="361">
        <f t="shared" si="13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4">SUM(E268:F268)</f>
        <v>41</v>
      </c>
      <c r="D268" s="17">
        <f>SUM(ENERO:DICIEMBRE!D268)</f>
        <v>26</v>
      </c>
      <c r="E268" s="17">
        <f>SUM(ENERO:DICIEMBRE!E268)</f>
        <v>0</v>
      </c>
      <c r="F268" s="17">
        <f>SUM(ENERO:DICIEMBRE!F268)</f>
        <v>41</v>
      </c>
      <c r="G268" s="17">
        <f>SUM(ENERO:DICIEMBRE!G268)</f>
        <v>10</v>
      </c>
      <c r="H268" s="17">
        <f>SUM(ENERO:DICIEMBRE!H268)</f>
        <v>31</v>
      </c>
      <c r="I268" s="17">
        <f>SUM(ENERO:DICIEMBRE!I268)</f>
        <v>0</v>
      </c>
      <c r="J268" s="17">
        <f>SUM(ENERO:DICIEMBRE!J268)</f>
        <v>0</v>
      </c>
      <c r="K268" s="17">
        <f>SUM(ENERO:DICIEMBRE!K268)</f>
        <v>0</v>
      </c>
      <c r="L268" s="17">
        <f>SUM(ENERO:DICIEMBRE!L268)</f>
        <v>0</v>
      </c>
      <c r="M268" s="17">
        <f>SUM(ENERO:DICIEMBRE!M268)</f>
        <v>0</v>
      </c>
    </row>
    <row r="269" spans="1:13" x14ac:dyDescent="0.2">
      <c r="A269" s="554" t="s">
        <v>371</v>
      </c>
      <c r="B269" s="555" t="s">
        <v>371</v>
      </c>
      <c r="C269" s="357">
        <f t="shared" si="14"/>
        <v>0</v>
      </c>
      <c r="D269" s="17">
        <f>SUM(ENERO:DICIEMBRE!D269)</f>
        <v>0</v>
      </c>
      <c r="E269" s="17">
        <f>SUM(ENERO:DICIEMBRE!E269)</f>
        <v>0</v>
      </c>
      <c r="F269" s="17">
        <f>SUM(ENERO:DICIEMBRE!F269)</f>
        <v>0</v>
      </c>
      <c r="G269" s="17">
        <f>SUM(ENERO:DICIEMBRE!G269)</f>
        <v>0</v>
      </c>
      <c r="H269" s="17">
        <f>SUM(ENERO:DICIEMBRE!H269)</f>
        <v>0</v>
      </c>
      <c r="I269" s="17">
        <f>SUM(ENERO:DICIEMBRE!I269)</f>
        <v>0</v>
      </c>
      <c r="J269" s="17">
        <f>SUM(ENERO:DICIEMBRE!J269)</f>
        <v>0</v>
      </c>
      <c r="K269" s="17">
        <f>SUM(ENERO:DICIEMBRE!K269)</f>
        <v>0</v>
      </c>
      <c r="L269" s="17">
        <f>SUM(ENERO:DICIEMBRE!L269)</f>
        <v>0</v>
      </c>
      <c r="M269" s="17">
        <f>SUM(ENERO:DICIEMBRE!M269)</f>
        <v>0</v>
      </c>
    </row>
    <row r="270" spans="1:13" x14ac:dyDescent="0.2">
      <c r="A270" s="554" t="s">
        <v>372</v>
      </c>
      <c r="B270" s="555" t="s">
        <v>372</v>
      </c>
      <c r="C270" s="357">
        <f t="shared" si="14"/>
        <v>18</v>
      </c>
      <c r="D270" s="17">
        <f>SUM(ENERO:DICIEMBRE!D270)</f>
        <v>9</v>
      </c>
      <c r="E270" s="17">
        <f>SUM(ENERO:DICIEMBRE!E270)</f>
        <v>0</v>
      </c>
      <c r="F270" s="17">
        <f>SUM(ENERO:DICIEMBRE!F270)</f>
        <v>18</v>
      </c>
      <c r="G270" s="17">
        <f>SUM(ENERO:DICIEMBRE!G270)</f>
        <v>4</v>
      </c>
      <c r="H270" s="17">
        <f>SUM(ENERO:DICIEMBRE!H270)</f>
        <v>14</v>
      </c>
      <c r="I270" s="17">
        <f>SUM(ENERO:DICIEMBRE!I270)</f>
        <v>0</v>
      </c>
      <c r="J270" s="17">
        <f>SUM(ENERO:DICIEMBRE!J270)</f>
        <v>0</v>
      </c>
      <c r="K270" s="17">
        <f>SUM(ENERO:DICIEMBRE!K270)</f>
        <v>0</v>
      </c>
      <c r="L270" s="17">
        <f>SUM(ENERO:DICIEMBRE!L270)</f>
        <v>0</v>
      </c>
      <c r="M270" s="17">
        <f>SUM(ENERO:DICIEMBRE!M270)</f>
        <v>0</v>
      </c>
    </row>
    <row r="271" spans="1:13" x14ac:dyDescent="0.2">
      <c r="A271" s="552" t="s">
        <v>373</v>
      </c>
      <c r="B271" s="553"/>
      <c r="C271" s="357">
        <f t="shared" si="14"/>
        <v>146</v>
      </c>
      <c r="D271" s="17">
        <f>SUM(ENERO:DICIEMBRE!D271)</f>
        <v>82</v>
      </c>
      <c r="E271" s="17">
        <f>SUM(ENERO:DICIEMBRE!E271)</f>
        <v>0</v>
      </c>
      <c r="F271" s="17">
        <f>SUM(ENERO:DICIEMBRE!F271)</f>
        <v>146</v>
      </c>
      <c r="G271" s="17">
        <f>SUM(ENERO:DICIEMBRE!G271)</f>
        <v>30</v>
      </c>
      <c r="H271" s="17">
        <f>SUM(ENERO:DICIEMBRE!H271)</f>
        <v>116</v>
      </c>
      <c r="I271" s="17">
        <f>SUM(ENERO:DICIEMBRE!I271)</f>
        <v>0</v>
      </c>
      <c r="J271" s="17">
        <f>SUM(ENERO:DICIEMBRE!J271)</f>
        <v>0</v>
      </c>
      <c r="K271" s="17">
        <f>SUM(ENERO:DICIEMBRE!K271)</f>
        <v>0</v>
      </c>
      <c r="L271" s="17">
        <f>SUM(ENERO:DICIEMBRE!L271)</f>
        <v>0</v>
      </c>
      <c r="M271" s="17">
        <f>SUM(ENERO:DICIEMBRE!M271)</f>
        <v>0</v>
      </c>
    </row>
    <row r="272" spans="1:13" x14ac:dyDescent="0.2">
      <c r="A272" s="552" t="s">
        <v>374</v>
      </c>
      <c r="B272" s="553" t="s">
        <v>374</v>
      </c>
      <c r="C272" s="357">
        <f t="shared" si="14"/>
        <v>15</v>
      </c>
      <c r="D272" s="17">
        <f>SUM(ENERO:DICIEMBRE!D272)</f>
        <v>6</v>
      </c>
      <c r="E272" s="17">
        <f>SUM(ENERO:DICIEMBRE!E272)</f>
        <v>0</v>
      </c>
      <c r="F272" s="17">
        <f>SUM(ENERO:DICIEMBRE!F272)</f>
        <v>15</v>
      </c>
      <c r="G272" s="17">
        <f>SUM(ENERO:DICIEMBRE!G272)</f>
        <v>4</v>
      </c>
      <c r="H272" s="17">
        <f>SUM(ENERO:DICIEMBRE!H272)</f>
        <v>11</v>
      </c>
      <c r="I272" s="17">
        <f>SUM(ENERO:DICIEMBRE!I272)</f>
        <v>0</v>
      </c>
      <c r="J272" s="17">
        <f>SUM(ENERO:DICIEMBRE!J272)</f>
        <v>0</v>
      </c>
      <c r="K272" s="17">
        <f>SUM(ENERO:DICIEMBRE!K272)</f>
        <v>0</v>
      </c>
      <c r="L272" s="17">
        <f>SUM(ENERO:DICIEMBRE!L272)</f>
        <v>0</v>
      </c>
      <c r="M272" s="17">
        <f>SUM(ENERO:DICIEMBRE!M272)</f>
        <v>0</v>
      </c>
    </row>
    <row r="273" spans="1:13" x14ac:dyDescent="0.2">
      <c r="A273" s="539" t="s">
        <v>375</v>
      </c>
      <c r="B273" s="540"/>
      <c r="C273" s="357">
        <f t="shared" si="14"/>
        <v>11</v>
      </c>
      <c r="D273" s="17">
        <f>SUM(ENERO:DICIEMBRE!D273)</f>
        <v>6</v>
      </c>
      <c r="E273" s="17">
        <f>SUM(ENERO:DICIEMBRE!E273)</f>
        <v>0</v>
      </c>
      <c r="F273" s="17">
        <f>SUM(ENERO:DICIEMBRE!F273)</f>
        <v>11</v>
      </c>
      <c r="G273" s="17">
        <f>SUM(ENERO:DICIEMBRE!G273)</f>
        <v>0</v>
      </c>
      <c r="H273" s="17">
        <f>SUM(ENERO:DICIEMBRE!H273)</f>
        <v>11</v>
      </c>
      <c r="I273" s="17">
        <f>SUM(ENERO:DICIEMBRE!I273)</f>
        <v>0</v>
      </c>
      <c r="J273" s="17">
        <f>SUM(ENERO:DICIEMBRE!J273)</f>
        <v>0</v>
      </c>
      <c r="K273" s="17">
        <f>SUM(ENERO:DICIEMBRE!K273)</f>
        <v>0</v>
      </c>
      <c r="L273" s="17">
        <f>SUM(ENERO:DICIEMBRE!L273)</f>
        <v>0</v>
      </c>
      <c r="M273" s="17">
        <f>SUM(ENERO:DICIEMBRE!M273)</f>
        <v>0</v>
      </c>
    </row>
    <row r="274" spans="1:13" x14ac:dyDescent="0.2">
      <c r="A274" s="552" t="s">
        <v>376</v>
      </c>
      <c r="B274" s="553" t="s">
        <v>376</v>
      </c>
      <c r="C274" s="357">
        <f t="shared" si="14"/>
        <v>2</v>
      </c>
      <c r="D274" s="17">
        <f>SUM(ENERO:DICIEMBRE!D274)</f>
        <v>2</v>
      </c>
      <c r="E274" s="17">
        <f>SUM(ENERO:DICIEMBRE!E274)</f>
        <v>0</v>
      </c>
      <c r="F274" s="17">
        <f>SUM(ENERO:DICIEMBRE!F274)</f>
        <v>2</v>
      </c>
      <c r="G274" s="17">
        <f>SUM(ENERO:DICIEMBRE!G274)</f>
        <v>0</v>
      </c>
      <c r="H274" s="17">
        <f>SUM(ENERO:DICIEMBRE!H274)</f>
        <v>2</v>
      </c>
      <c r="I274" s="17">
        <f>SUM(ENERO:DICIEMBRE!I274)</f>
        <v>0</v>
      </c>
      <c r="J274" s="17">
        <f>SUM(ENERO:DICIEMBRE!J274)</f>
        <v>0</v>
      </c>
      <c r="K274" s="17">
        <f>SUM(ENERO:DICIEMBRE!K274)</f>
        <v>0</v>
      </c>
      <c r="L274" s="17">
        <f>SUM(ENERO:DICIEMBRE!L274)</f>
        <v>0</v>
      </c>
      <c r="M274" s="17">
        <f>SUM(ENERO:DICIEMBRE!M274)</f>
        <v>0</v>
      </c>
    </row>
    <row r="275" spans="1:13" x14ac:dyDescent="0.2">
      <c r="A275" s="552" t="s">
        <v>37</v>
      </c>
      <c r="B275" s="553" t="s">
        <v>37</v>
      </c>
      <c r="C275" s="357">
        <f t="shared" si="14"/>
        <v>0</v>
      </c>
      <c r="D275" s="17">
        <f>SUM(ENERO:DICIEMBRE!D275)</f>
        <v>0</v>
      </c>
      <c r="E275" s="17">
        <f>SUM(ENERO:DICIEMBRE!E275)</f>
        <v>0</v>
      </c>
      <c r="F275" s="17">
        <f>SUM(ENERO:DICIEMBRE!F275)</f>
        <v>0</v>
      </c>
      <c r="G275" s="17">
        <f>SUM(ENERO:DICIEMBRE!G275)</f>
        <v>0</v>
      </c>
      <c r="H275" s="17">
        <f>SUM(ENERO:DICIEMBRE!H275)</f>
        <v>0</v>
      </c>
      <c r="I275" s="17">
        <f>SUM(ENERO:DICIEMBRE!I275)</f>
        <v>0</v>
      </c>
      <c r="J275" s="17">
        <f>SUM(ENERO:DICIEMBRE!J275)</f>
        <v>0</v>
      </c>
      <c r="K275" s="17">
        <f>SUM(ENERO:DICIEMBRE!K275)</f>
        <v>0</v>
      </c>
      <c r="L275" s="17">
        <f>SUM(ENERO:DICIEMBRE!L275)</f>
        <v>0</v>
      </c>
      <c r="M275" s="17">
        <f>SUM(ENERO:DICIEMBRE!M275)</f>
        <v>0</v>
      </c>
    </row>
    <row r="276" spans="1:13" x14ac:dyDescent="0.2">
      <c r="A276" s="180"/>
      <c r="B276" s="364" t="s">
        <v>377</v>
      </c>
      <c r="C276" s="357">
        <f t="shared" ref="C276:M276" si="15">SUM(C268:C275)</f>
        <v>233</v>
      </c>
      <c r="D276" s="357">
        <f t="shared" si="15"/>
        <v>131</v>
      </c>
      <c r="E276" s="360">
        <f t="shared" si="15"/>
        <v>0</v>
      </c>
      <c r="F276" s="361">
        <f t="shared" si="15"/>
        <v>233</v>
      </c>
      <c r="G276" s="360">
        <f t="shared" si="15"/>
        <v>48</v>
      </c>
      <c r="H276" s="362">
        <f t="shared" si="15"/>
        <v>185</v>
      </c>
      <c r="I276" s="361">
        <f t="shared" si="15"/>
        <v>0</v>
      </c>
      <c r="J276" s="360">
        <f t="shared" si="15"/>
        <v>0</v>
      </c>
      <c r="K276" s="361">
        <f t="shared" si="15"/>
        <v>0</v>
      </c>
      <c r="L276" s="363">
        <f t="shared" si="15"/>
        <v>0</v>
      </c>
      <c r="M276" s="361">
        <f t="shared" si="15"/>
        <v>0</v>
      </c>
    </row>
    <row r="277" spans="1:13" x14ac:dyDescent="0.2">
      <c r="A277" s="550" t="s">
        <v>378</v>
      </c>
      <c r="B277" s="551"/>
      <c r="C277" s="357">
        <f t="shared" ref="C277:C282" si="16">SUM(E277:F277)</f>
        <v>0</v>
      </c>
      <c r="D277" s="17">
        <f>SUM(ENERO:DICIEMBRE!D277)</f>
        <v>0</v>
      </c>
      <c r="E277" s="17">
        <f>SUM(ENERO:DICIEMBRE!E277)</f>
        <v>0</v>
      </c>
      <c r="F277" s="17">
        <f>SUM(ENERO:DICIEMBRE!F277)</f>
        <v>0</v>
      </c>
      <c r="G277" s="17">
        <f>SUM(ENERO:DICIEMBRE!G277)</f>
        <v>0</v>
      </c>
      <c r="H277" s="17">
        <f>SUM(ENERO:DICIEMBRE!H277)</f>
        <v>0</v>
      </c>
      <c r="I277" s="17">
        <f>SUM(ENERO:DICIEMBRE!I277)</f>
        <v>0</v>
      </c>
      <c r="J277" s="17">
        <f>SUM(ENERO:DICIEMBRE!J277)</f>
        <v>0</v>
      </c>
      <c r="K277" s="17">
        <f>SUM(ENERO:DICIEMBRE!K277)</f>
        <v>0</v>
      </c>
      <c r="L277" s="17">
        <f>SUM(ENERO:DICIEMBRE!L277)</f>
        <v>0</v>
      </c>
      <c r="M277" s="17">
        <f>SUM(ENERO:DICIEMBRE!M277)</f>
        <v>0</v>
      </c>
    </row>
    <row r="278" spans="1:13" x14ac:dyDescent="0.2">
      <c r="A278" s="550" t="s">
        <v>379</v>
      </c>
      <c r="B278" s="551"/>
      <c r="C278" s="357">
        <f t="shared" si="16"/>
        <v>0</v>
      </c>
      <c r="D278" s="17">
        <f>SUM(ENERO:DICIEMBRE!D278)</f>
        <v>0</v>
      </c>
      <c r="E278" s="17">
        <f>SUM(ENERO:DICIEMBRE!E278)</f>
        <v>0</v>
      </c>
      <c r="F278" s="17">
        <f>SUM(ENERO:DICIEMBRE!F278)</f>
        <v>0</v>
      </c>
      <c r="G278" s="17">
        <f>SUM(ENERO:DICIEMBRE!G278)</f>
        <v>0</v>
      </c>
      <c r="H278" s="17">
        <f>SUM(ENERO:DICIEMBRE!H278)</f>
        <v>0</v>
      </c>
      <c r="I278" s="17">
        <f>SUM(ENERO:DICIEMBRE!I278)</f>
        <v>0</v>
      </c>
      <c r="J278" s="17">
        <f>SUM(ENERO:DICIEMBRE!J278)</f>
        <v>0</v>
      </c>
      <c r="K278" s="17">
        <f>SUM(ENERO:DICIEMBRE!K278)</f>
        <v>0</v>
      </c>
      <c r="L278" s="17">
        <f>SUM(ENERO:DICIEMBRE!L278)</f>
        <v>0</v>
      </c>
      <c r="M278" s="17">
        <f>SUM(ENERO:DICIEMBRE!M278)</f>
        <v>0</v>
      </c>
    </row>
    <row r="279" spans="1:13" x14ac:dyDescent="0.2">
      <c r="A279" s="550" t="s">
        <v>380</v>
      </c>
      <c r="B279" s="551"/>
      <c r="C279" s="357">
        <f t="shared" si="16"/>
        <v>0</v>
      </c>
      <c r="D279" s="17">
        <f>SUM(ENERO:DICIEMBRE!D279)</f>
        <v>0</v>
      </c>
      <c r="E279" s="17">
        <f>SUM(ENERO:DICIEMBRE!E279)</f>
        <v>0</v>
      </c>
      <c r="F279" s="17">
        <f>SUM(ENERO:DICIEMBRE!F279)</f>
        <v>0</v>
      </c>
      <c r="G279" s="17">
        <f>SUM(ENERO:DICIEMBRE!G279)</f>
        <v>0</v>
      </c>
      <c r="H279" s="17">
        <f>SUM(ENERO:DICIEMBRE!H279)</f>
        <v>0</v>
      </c>
      <c r="I279" s="17">
        <f>SUM(ENERO:DICIEMBRE!I279)</f>
        <v>0</v>
      </c>
      <c r="J279" s="17">
        <f>SUM(ENERO:DICIEMBRE!J279)</f>
        <v>0</v>
      </c>
      <c r="K279" s="17">
        <f>SUM(ENERO:DICIEMBRE!K279)</f>
        <v>0</v>
      </c>
      <c r="L279" s="17">
        <f>SUM(ENERO:DICIEMBRE!L279)</f>
        <v>0</v>
      </c>
      <c r="M279" s="17">
        <f>SUM(ENERO:DICIEMBRE!M279)</f>
        <v>0</v>
      </c>
    </row>
    <row r="280" spans="1:13" x14ac:dyDescent="0.2">
      <c r="A280" s="539" t="s">
        <v>381</v>
      </c>
      <c r="B280" s="540"/>
      <c r="C280" s="357">
        <f t="shared" si="16"/>
        <v>0</v>
      </c>
      <c r="D280" s="17">
        <f>SUM(ENERO:DICIEMBRE!D280)</f>
        <v>0</v>
      </c>
      <c r="E280" s="17">
        <f>SUM(ENERO:DICIEMBRE!E280)</f>
        <v>0</v>
      </c>
      <c r="F280" s="17">
        <f>SUM(ENERO:DICIEMBRE!F280)</f>
        <v>0</v>
      </c>
      <c r="G280" s="17">
        <f>SUM(ENERO:DICIEMBRE!G280)</f>
        <v>0</v>
      </c>
      <c r="H280" s="17">
        <f>SUM(ENERO:DICIEMBRE!H280)</f>
        <v>0</v>
      </c>
      <c r="I280" s="17">
        <f>SUM(ENERO:DICIEMBRE!I280)</f>
        <v>0</v>
      </c>
      <c r="J280" s="17">
        <f>SUM(ENERO:DICIEMBRE!J280)</f>
        <v>0</v>
      </c>
      <c r="K280" s="17">
        <f>SUM(ENERO:DICIEMBRE!K280)</f>
        <v>0</v>
      </c>
      <c r="L280" s="17">
        <f>SUM(ENERO:DICIEMBRE!L280)</f>
        <v>0</v>
      </c>
      <c r="M280" s="17">
        <f>SUM(ENERO:DICIEMBRE!M280)</f>
        <v>0</v>
      </c>
    </row>
    <row r="281" spans="1:13" x14ac:dyDescent="0.2">
      <c r="A281" s="539" t="s">
        <v>382</v>
      </c>
      <c r="B281" s="540"/>
      <c r="C281" s="357">
        <f t="shared" si="16"/>
        <v>4</v>
      </c>
      <c r="D281" s="17">
        <f>SUM(ENERO:DICIEMBRE!D281)</f>
        <v>2</v>
      </c>
      <c r="E281" s="17">
        <f>SUM(ENERO:DICIEMBRE!E281)</f>
        <v>0</v>
      </c>
      <c r="F281" s="17">
        <f>SUM(ENERO:DICIEMBRE!F281)</f>
        <v>4</v>
      </c>
      <c r="G281" s="17">
        <f>SUM(ENERO:DICIEMBRE!G281)</f>
        <v>1</v>
      </c>
      <c r="H281" s="17">
        <f>SUM(ENERO:DICIEMBRE!H281)</f>
        <v>3</v>
      </c>
      <c r="I281" s="17">
        <f>SUM(ENERO:DICIEMBRE!I281)</f>
        <v>0</v>
      </c>
      <c r="J281" s="17">
        <f>SUM(ENERO:DICIEMBRE!J281)</f>
        <v>0</v>
      </c>
      <c r="K281" s="17">
        <f>SUM(ENERO:DICIEMBRE!K281)</f>
        <v>0</v>
      </c>
      <c r="L281" s="17">
        <f>SUM(ENERO:DICIEMBRE!L281)</f>
        <v>0</v>
      </c>
      <c r="M281" s="17">
        <f>SUM(ENERO:DICIEMBRE!M281)</f>
        <v>0</v>
      </c>
    </row>
    <row r="282" spans="1:13" x14ac:dyDescent="0.2">
      <c r="A282" s="539" t="s">
        <v>383</v>
      </c>
      <c r="B282" s="540"/>
      <c r="C282" s="357">
        <f t="shared" si="16"/>
        <v>42</v>
      </c>
      <c r="D282" s="17">
        <f>SUM(ENERO:DICIEMBRE!D282)</f>
        <v>3</v>
      </c>
      <c r="E282" s="17">
        <f>SUM(ENERO:DICIEMBRE!E282)</f>
        <v>0</v>
      </c>
      <c r="F282" s="17">
        <f>SUM(ENERO:DICIEMBRE!F282)</f>
        <v>42</v>
      </c>
      <c r="G282" s="17">
        <f>SUM(ENERO:DICIEMBRE!G282)</f>
        <v>0</v>
      </c>
      <c r="H282" s="17">
        <f>SUM(ENERO:DICIEMBRE!H282)</f>
        <v>42</v>
      </c>
      <c r="I282" s="17">
        <f>SUM(ENERO:DICIEMBRE!I282)</f>
        <v>0</v>
      </c>
      <c r="J282" s="17">
        <f>SUM(ENERO:DICIEMBRE!J282)</f>
        <v>0</v>
      </c>
      <c r="K282" s="17">
        <f>SUM(ENERO:DICIEMBRE!K282)</f>
        <v>0</v>
      </c>
      <c r="L282" s="17">
        <f>SUM(ENERO:DICIEMBRE!L282)</f>
        <v>0</v>
      </c>
      <c r="M282" s="17">
        <f>SUM(ENERO:DICIEMBRE!M282)</f>
        <v>0</v>
      </c>
    </row>
    <row r="283" spans="1:13" x14ac:dyDescent="0.2">
      <c r="A283" s="180"/>
      <c r="B283" s="364" t="s">
        <v>384</v>
      </c>
      <c r="C283" s="357">
        <f t="shared" ref="C283:M283" si="17">SUM(C277:C282)</f>
        <v>46</v>
      </c>
      <c r="D283" s="357">
        <f t="shared" si="17"/>
        <v>5</v>
      </c>
      <c r="E283" s="360">
        <f t="shared" si="17"/>
        <v>0</v>
      </c>
      <c r="F283" s="361">
        <f t="shared" si="17"/>
        <v>46</v>
      </c>
      <c r="G283" s="360">
        <f t="shared" si="17"/>
        <v>1</v>
      </c>
      <c r="H283" s="362">
        <f t="shared" si="17"/>
        <v>45</v>
      </c>
      <c r="I283" s="361">
        <f t="shared" si="17"/>
        <v>0</v>
      </c>
      <c r="J283" s="360">
        <f t="shared" si="17"/>
        <v>0</v>
      </c>
      <c r="K283" s="361">
        <f t="shared" si="17"/>
        <v>0</v>
      </c>
      <c r="L283" s="363">
        <f t="shared" si="17"/>
        <v>0</v>
      </c>
      <c r="M283" s="361">
        <f t="shared" si="17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3</v>
      </c>
      <c r="D284" s="17">
        <f>SUM(ENERO:DICIEMBRE!D284)</f>
        <v>3</v>
      </c>
      <c r="E284" s="17">
        <f>SUM(ENERO:DICIEMBRE!E284)</f>
        <v>0</v>
      </c>
      <c r="F284" s="17">
        <f>SUM(ENERO:DICIEMBRE!F284)</f>
        <v>3</v>
      </c>
      <c r="G284" s="17">
        <f>SUM(ENERO:DICIEMBRE!G284)</f>
        <v>1</v>
      </c>
      <c r="H284" s="17">
        <f>SUM(ENERO:DICIEMBRE!H284)</f>
        <v>2</v>
      </c>
      <c r="I284" s="17">
        <f>SUM(ENERO:DICIEMBRE!I284)</f>
        <v>0</v>
      </c>
      <c r="J284" s="17">
        <f>SUM(ENERO:DICIEMBRE!J284)</f>
        <v>0</v>
      </c>
      <c r="K284" s="17">
        <f>SUM(ENERO:DICIEMBRE!K284)</f>
        <v>0</v>
      </c>
      <c r="L284" s="17">
        <f>SUM(ENERO:DICIEMBRE!L284)</f>
        <v>0</v>
      </c>
      <c r="M284" s="17">
        <f>SUM(ENERO:DICIEMBRE!M284)</f>
        <v>0</v>
      </c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17">
        <f>SUM(ENERO:DICIEMBRE!D285)</f>
        <v>0</v>
      </c>
      <c r="E285" s="17">
        <f>SUM(ENERO:DICIEMBRE!E285)</f>
        <v>0</v>
      </c>
      <c r="F285" s="17">
        <f>SUM(ENERO:DICIEMBRE!F285)</f>
        <v>0</v>
      </c>
      <c r="G285" s="17">
        <f>SUM(ENERO:DICIEMBRE!G285)</f>
        <v>0</v>
      </c>
      <c r="H285" s="17">
        <f>SUM(ENERO:DICIEMBRE!H285)</f>
        <v>0</v>
      </c>
      <c r="I285" s="17">
        <f>SUM(ENERO:DICIEMBRE!I285)</f>
        <v>0</v>
      </c>
      <c r="J285" s="17">
        <f>SUM(ENERO:DICIEMBRE!J285)</f>
        <v>0</v>
      </c>
      <c r="K285" s="17">
        <f>SUM(ENERO:DICIEMBRE!K285)</f>
        <v>0</v>
      </c>
      <c r="L285" s="17">
        <f>SUM(ENERO:DICIEMBRE!L285)</f>
        <v>0</v>
      </c>
      <c r="M285" s="17">
        <f>SUM(ENERO:DICIEMBRE!M285)</f>
        <v>0</v>
      </c>
    </row>
    <row r="286" spans="1:13" x14ac:dyDescent="0.2">
      <c r="A286" s="539" t="s">
        <v>281</v>
      </c>
      <c r="B286" s="540"/>
      <c r="C286" s="357">
        <f>SUM(E286:F286)</f>
        <v>0</v>
      </c>
      <c r="D286" s="17">
        <f>SUM(ENERO:DICIEMBRE!D286)</f>
        <v>0</v>
      </c>
      <c r="E286" s="17">
        <f>SUM(ENERO:DICIEMBRE!E286)</f>
        <v>0</v>
      </c>
      <c r="F286" s="17">
        <f>SUM(ENERO:DICIEMBRE!F286)</f>
        <v>0</v>
      </c>
      <c r="G286" s="17">
        <f>SUM(ENERO:DICIEMBRE!G286)</f>
        <v>0</v>
      </c>
      <c r="H286" s="17">
        <f>SUM(ENERO:DICIEMBRE!H286)</f>
        <v>0</v>
      </c>
      <c r="I286" s="17">
        <f>SUM(ENERO:DICIEMBRE!I286)</f>
        <v>0</v>
      </c>
      <c r="J286" s="17">
        <f>SUM(ENERO:DICIEMBRE!J286)</f>
        <v>0</v>
      </c>
      <c r="K286" s="17">
        <f>SUM(ENERO:DICIEMBRE!K286)</f>
        <v>0</v>
      </c>
      <c r="L286" s="17">
        <f>SUM(ENERO:DICIEMBRE!L286)</f>
        <v>0</v>
      </c>
      <c r="M286" s="17">
        <f>SUM(ENERO:DICIEMBRE!M286)</f>
        <v>0</v>
      </c>
    </row>
    <row r="287" spans="1:13" x14ac:dyDescent="0.2">
      <c r="A287" s="539" t="s">
        <v>282</v>
      </c>
      <c r="B287" s="540"/>
      <c r="C287" s="357">
        <f>SUM(E287:F287)</f>
        <v>0</v>
      </c>
      <c r="D287" s="17">
        <f>SUM(ENERO:DICIEMBRE!D287)</f>
        <v>0</v>
      </c>
      <c r="E287" s="17">
        <f>SUM(ENERO:DICIEMBRE!E287)</f>
        <v>0</v>
      </c>
      <c r="F287" s="17">
        <f>SUM(ENERO:DICIEMBRE!F287)</f>
        <v>0</v>
      </c>
      <c r="G287" s="17">
        <f>SUM(ENERO:DICIEMBRE!G287)</f>
        <v>0</v>
      </c>
      <c r="H287" s="17">
        <f>SUM(ENERO:DICIEMBRE!H287)</f>
        <v>0</v>
      </c>
      <c r="I287" s="17">
        <f>SUM(ENERO:DICIEMBRE!I287)</f>
        <v>0</v>
      </c>
      <c r="J287" s="17">
        <f>SUM(ENERO:DICIEMBRE!J287)</f>
        <v>0</v>
      </c>
      <c r="K287" s="17">
        <f>SUM(ENERO:DICIEMBRE!K287)</f>
        <v>0</v>
      </c>
      <c r="L287" s="17">
        <f>SUM(ENERO:DICIEMBRE!L287)</f>
        <v>0</v>
      </c>
      <c r="M287" s="17">
        <f>SUM(ENERO:DICIEMBRE!M287)</f>
        <v>0</v>
      </c>
    </row>
    <row r="288" spans="1:13" ht="28.5" x14ac:dyDescent="0.2">
      <c r="A288" s="365"/>
      <c r="B288" s="366" t="s">
        <v>385</v>
      </c>
      <c r="C288" s="367">
        <f t="shared" ref="C288:M288" si="18">SUM(C284:C287)</f>
        <v>3</v>
      </c>
      <c r="D288" s="367">
        <f t="shared" si="18"/>
        <v>3</v>
      </c>
      <c r="E288" s="360">
        <f t="shared" si="18"/>
        <v>0</v>
      </c>
      <c r="F288" s="361">
        <f t="shared" si="18"/>
        <v>3</v>
      </c>
      <c r="G288" s="360">
        <f t="shared" si="18"/>
        <v>1</v>
      </c>
      <c r="H288" s="362">
        <f t="shared" si="18"/>
        <v>2</v>
      </c>
      <c r="I288" s="361">
        <f t="shared" si="18"/>
        <v>0</v>
      </c>
      <c r="J288" s="360">
        <f t="shared" si="18"/>
        <v>0</v>
      </c>
      <c r="K288" s="361">
        <f t="shared" si="18"/>
        <v>0</v>
      </c>
      <c r="L288" s="363">
        <f t="shared" si="18"/>
        <v>0</v>
      </c>
      <c r="M288" s="361">
        <f t="shared" si="18"/>
        <v>0</v>
      </c>
    </row>
    <row r="289" spans="1:13" x14ac:dyDescent="0.2">
      <c r="A289" s="368"/>
      <c r="B289" s="369" t="s">
        <v>158</v>
      </c>
      <c r="C289" s="370">
        <f t="shared" ref="C289:M289" si="19">SUM(C255+C259+C263+C267+C276+C283+C288)</f>
        <v>312</v>
      </c>
      <c r="D289" s="370">
        <f t="shared" si="19"/>
        <v>159</v>
      </c>
      <c r="E289" s="370">
        <f t="shared" si="19"/>
        <v>0</v>
      </c>
      <c r="F289" s="370">
        <f t="shared" si="19"/>
        <v>312</v>
      </c>
      <c r="G289" s="370">
        <f t="shared" si="19"/>
        <v>58</v>
      </c>
      <c r="H289" s="370">
        <f t="shared" si="19"/>
        <v>254</v>
      </c>
      <c r="I289" s="370">
        <f t="shared" si="19"/>
        <v>0</v>
      </c>
      <c r="J289" s="370">
        <f t="shared" si="19"/>
        <v>0</v>
      </c>
      <c r="K289" s="370">
        <f t="shared" si="19"/>
        <v>0</v>
      </c>
      <c r="L289" s="371">
        <f t="shared" si="19"/>
        <v>0</v>
      </c>
      <c r="M289" s="370">
        <f t="shared" si="19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17">
        <f>SUM(ENERO:DICIEMBRE!D293)</f>
        <v>0</v>
      </c>
      <c r="E293" s="17">
        <f>SUM(ENERO:DICIEMBRE!E293)</f>
        <v>0</v>
      </c>
      <c r="F293" s="17">
        <f>SUM(ENERO:DICIEMBRE!F293)</f>
        <v>0</v>
      </c>
      <c r="G293" s="17">
        <f>SUM(ENERO:DICIEMBRE!G293)</f>
        <v>0</v>
      </c>
      <c r="H293" s="17">
        <f>SUM(ENERO:DICIEMBRE!H293)</f>
        <v>0</v>
      </c>
      <c r="I293" s="17">
        <f>SUM(ENERO:DICIEMBRE!I293)</f>
        <v>0</v>
      </c>
      <c r="J293" s="17">
        <f>SUM(ENERO:DICIEMBRE!J293)</f>
        <v>0</v>
      </c>
    </row>
    <row r="294" spans="1:13" x14ac:dyDescent="0.2">
      <c r="A294" s="535" t="s">
        <v>396</v>
      </c>
      <c r="B294" s="536"/>
      <c r="C294" s="381">
        <f>SUM(D294:I294)</f>
        <v>0</v>
      </c>
      <c r="D294" s="17">
        <f>SUM(ENERO:DICIEMBRE!D294)</f>
        <v>0</v>
      </c>
      <c r="E294" s="17">
        <f>SUM(ENERO:DICIEMBRE!E294)</f>
        <v>0</v>
      </c>
      <c r="F294" s="17">
        <f>SUM(ENERO:DICIEMBRE!F294)</f>
        <v>0</v>
      </c>
      <c r="G294" s="17">
        <f>SUM(ENERO:DICIEMBRE!G294)</f>
        <v>0</v>
      </c>
      <c r="H294" s="17">
        <f>SUM(ENERO:DICIEMBRE!H294)</f>
        <v>0</v>
      </c>
      <c r="I294" s="17">
        <f>SUM(ENERO:DICIEMBRE!I294)</f>
        <v>0</v>
      </c>
      <c r="J294" s="17">
        <f>SUM(ENERO:DICIEMBRE!J294)</f>
        <v>0</v>
      </c>
    </row>
    <row r="295" spans="1:13" x14ac:dyDescent="0.2">
      <c r="A295" s="537" t="s">
        <v>397</v>
      </c>
      <c r="B295" s="538"/>
      <c r="C295" s="386">
        <f>SUM(D295:E295)</f>
        <v>0</v>
      </c>
      <c r="D295" s="17">
        <f>SUM(ENERO:DICIEMBRE!D295)</f>
        <v>0</v>
      </c>
      <c r="E295" s="17">
        <f>SUM(ENERO:DICIEMBRE!E295)</f>
        <v>0</v>
      </c>
      <c r="F295" s="17">
        <f>SUM(ENERO:DICIEMBRE!F295)</f>
        <v>0</v>
      </c>
      <c r="G295" s="17">
        <f>SUM(ENERO:DICIEMBRE!G295)</f>
        <v>0</v>
      </c>
      <c r="H295" s="17">
        <f>SUM(ENERO:DICIEMBRE!H295)</f>
        <v>0</v>
      </c>
      <c r="I295" s="17">
        <f>SUM(ENERO:DICIEMBRE!I295)</f>
        <v>0</v>
      </c>
      <c r="J295" s="17">
        <f>SUM(ENERO:DICIEMBRE!J295)</f>
        <v>0</v>
      </c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1">
    <dataValidation allowBlank="1" showInputMessage="1" showErrorMessage="1" errorTitle="ERROR" error="Por favor ingrese solo Números." sqref="A213:A227 B229:B243 A198:A210 B226 D288:J289 W153:XFD209 S153:V173 A236:A1048576 D225:M287 E113:E154 B247:C289 C195:J197 F154:Q154 R210:XFD1048576 N225:Q1048576 K288:M1048576 B198:J209 F1:XFD15 A1:B197 C1:E112 T16:XFD152 R16:S136 S137:S152 R137:R147 F16:Q149 R154:R157 F150:R153 E155:Q159 E160:R169 B290:J1048576 R170:R194 E170:Q175 C176:Q194 K195:R209 S176:V209 D210:Q224 C210:C246 C113:D17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6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",[2]NOMBRE!B2," - ","( ",[2]NOMBRE!C2,[2]NOMBRE!D2,[2]NOMBRE!E2,[2]NOMBRE!F2,[2]NOMBRE!G2," )")</f>
        <v>COMUNA: LINARES - ( 07401 )</v>
      </c>
      <c r="B2" s="2"/>
    </row>
    <row r="3" spans="1:14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" x14ac:dyDescent="0.2">
      <c r="A4" s="1" t="str">
        <f>CONCATENATE("MES: ",[2]NOMBRE!B6," - ","( ",[2]NOMBRE!C6,[2]NOMBRE!D6," )")</f>
        <v>MES: ENERO - ( 01 )</v>
      </c>
    </row>
    <row r="5" spans="1:14" s="3" customFormat="1" x14ac:dyDescent="0.2">
      <c r="A5" s="1" t="str">
        <f>CONCATENATE("AÑO: ",[2]NOMBRE!B7)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11486</v>
      </c>
      <c r="D10" s="13">
        <f>SUM(D11:D17)</f>
        <v>11309</v>
      </c>
      <c r="E10" s="14">
        <f>SUM(E11:E17)</f>
        <v>108897090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[2]B!C54</f>
        <v>0</v>
      </c>
      <c r="D11" s="17">
        <f>[2]B!E54</f>
        <v>0</v>
      </c>
      <c r="E11" s="18">
        <f>[2]B!AL54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SUM([2]B!C$6:C$51)</f>
        <v>7079</v>
      </c>
      <c r="D12" s="20">
        <f>SUM([2]B!E$6:E$51)</f>
        <v>7079</v>
      </c>
      <c r="E12" s="21">
        <f>SUM([2]B!AL$6:AL$51)</f>
        <v>68099980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[2]B!C56</f>
        <v>4153</v>
      </c>
      <c r="D13" s="20">
        <f>[2]B!E56</f>
        <v>4043</v>
      </c>
      <c r="E13" s="21">
        <f>[2]B!AL56</f>
        <v>38893660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[2]B!C55</f>
        <v>99</v>
      </c>
      <c r="D14" s="20">
        <f>[2]B!E55</f>
        <v>32</v>
      </c>
      <c r="E14" s="21">
        <f>[2]B!AL55</f>
        <v>571200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[2]B!C$119</f>
        <v>144</v>
      </c>
      <c r="D15" s="20">
        <f>[2]B!E$119</f>
        <v>144</v>
      </c>
      <c r="E15" s="21">
        <f>[2]B!AL$119</f>
        <v>1152000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+[2]B!C$126</f>
        <v>8</v>
      </c>
      <c r="D16" s="20">
        <f>+[2]B!E$126</f>
        <v>8</v>
      </c>
      <c r="E16" s="21">
        <f>+[2]B!AL$126</f>
        <v>64000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[2]B!C$1241</f>
        <v>3</v>
      </c>
      <c r="D17" s="26">
        <f>[2]B!E$1241</f>
        <v>3</v>
      </c>
      <c r="E17" s="27">
        <f>[2]B!AL$1241</f>
        <v>116250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3560</v>
      </c>
      <c r="D18" s="30">
        <f>SUM(D19:D29)</f>
        <v>3548</v>
      </c>
      <c r="E18" s="31">
        <f>SUM(E19:E29)</f>
        <v>7003640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+[2]B!C$63</f>
        <v>1145</v>
      </c>
      <c r="D19" s="34">
        <f>+[2]B!E$63</f>
        <v>1137</v>
      </c>
      <c r="E19" s="35">
        <f>+[2]B!AL$63</f>
        <v>1705500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+[2]B!C$60</f>
        <v>0</v>
      </c>
      <c r="D20" s="36">
        <f>+[2]B!E$60</f>
        <v>0</v>
      </c>
      <c r="E20" s="37">
        <f>+[2]B!AL$60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+[2]B!C$61</f>
        <v>0</v>
      </c>
      <c r="D21" s="36">
        <f>+[2]B!E$61</f>
        <v>0</v>
      </c>
      <c r="E21" s="37">
        <f>+[2]B!AL$61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+[2]B!C$62</f>
        <v>164</v>
      </c>
      <c r="D22" s="36">
        <f>+[2]B!E$62</f>
        <v>164</v>
      </c>
      <c r="E22" s="37">
        <f>+[2]B!AL$62</f>
        <v>334560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+[2]B!C$64</f>
        <v>969</v>
      </c>
      <c r="D23" s="36">
        <f>+[2]B!E$64</f>
        <v>965</v>
      </c>
      <c r="E23" s="37">
        <f>+[2]B!AL$64</f>
        <v>1447500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+[2]B!C$65</f>
        <v>573</v>
      </c>
      <c r="D24" s="36">
        <f>+[2]B!E$65</f>
        <v>573</v>
      </c>
      <c r="E24" s="37">
        <f>+[2]B!AL$65</f>
        <v>859500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+[2]B!C$1237</f>
        <v>292</v>
      </c>
      <c r="D25" s="36">
        <f>+[2]B!E$1237</f>
        <v>292</v>
      </c>
      <c r="E25" s="37">
        <f>+[2]B!AL$1237</f>
        <v>1071640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+[2]B!C$1238</f>
        <v>412</v>
      </c>
      <c r="D26" s="36">
        <f>+[2]B!E$1238</f>
        <v>412</v>
      </c>
      <c r="E26" s="37">
        <f>+[2]B!AL$1238</f>
        <v>1512040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+[2]B!C$1239</f>
        <v>5</v>
      </c>
      <c r="D27" s="36">
        <f>+[2]B!E$1239</f>
        <v>5</v>
      </c>
      <c r="E27" s="37">
        <f>+[2]B!AL$1239</f>
        <v>72900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+[2]B!C$1240</f>
        <v>0</v>
      </c>
      <c r="D28" s="36">
        <f>+[2]B!E$1240</f>
        <v>0</v>
      </c>
      <c r="E28" s="37">
        <f>+[2]B!AL$1240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+[2]B!C$121</f>
        <v>0</v>
      </c>
      <c r="D29" s="20">
        <f>+[2]B!E$121</f>
        <v>0</v>
      </c>
      <c r="E29" s="21">
        <f>+[2]B!AL$121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1153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+[2]B!C$67</f>
        <v>502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+[2]B!C$68</f>
        <v>651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+[2]B!C$1242</f>
        <v>0</v>
      </c>
      <c r="D34" s="46">
        <f>[2]B!$E$1242</f>
        <v>0</v>
      </c>
      <c r="E34" s="47">
        <f>[2]B!$AL$1242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+[2]B!C$1243</f>
        <v>0</v>
      </c>
      <c r="D35" s="20">
        <f>[2]B!$E$1243</f>
        <v>0</v>
      </c>
      <c r="E35" s="48">
        <f>[2]B!$AL$1243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+[2]B!C$1251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481</v>
      </c>
      <c r="D38" s="30">
        <f>SUM(D39:D44)</f>
        <v>481</v>
      </c>
      <c r="E38" s="31">
        <f>SUM(E39:E44)</f>
        <v>1102990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[2]B!C128</f>
        <v>24</v>
      </c>
      <c r="D39" s="54">
        <f>[2]B!E128</f>
        <v>24</v>
      </c>
      <c r="E39" s="54">
        <f>[2]B!AL128</f>
        <v>118320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[2]B!C131</f>
        <v>0</v>
      </c>
      <c r="D40" s="21">
        <f>[2]B!E131</f>
        <v>0</v>
      </c>
      <c r="E40" s="21">
        <f>[2]B!AL131</f>
        <v>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[2]B!C129</f>
        <v>0</v>
      </c>
      <c r="D41" s="21">
        <f>[2]B!E129</f>
        <v>0</v>
      </c>
      <c r="E41" s="21">
        <f>[2]B!AL129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[2]B!C130</f>
        <v>135</v>
      </c>
      <c r="D42" s="21">
        <f>[2]B!E130</f>
        <v>135</v>
      </c>
      <c r="E42" s="21">
        <f>[2]B!AL130</f>
        <v>112050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[2]B!C132</f>
        <v>277</v>
      </c>
      <c r="D43" s="21">
        <f>[2]B!E132</f>
        <v>277</v>
      </c>
      <c r="E43" s="21">
        <f>[2]B!AL132</f>
        <v>750670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[2]B!C133</f>
        <v>45</v>
      </c>
      <c r="D44" s="21">
        <f>[2]B!E133</f>
        <v>45</v>
      </c>
      <c r="E44" s="21">
        <f>[2]B!AL133</f>
        <v>121950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494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[2]B!C135</f>
        <v>494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379</v>
      </c>
      <c r="D47" s="31">
        <f>SUM(D48:D52)</f>
        <v>379</v>
      </c>
      <c r="E47" s="31">
        <f>SUM(E48:E52)</f>
        <v>608650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[2]B!C141</f>
        <v>33</v>
      </c>
      <c r="D48" s="21">
        <f>[2]B!E141</f>
        <v>33</v>
      </c>
      <c r="E48" s="54">
        <f>[2]B!AL141</f>
        <v>77550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[2]B!C139</f>
        <v>45</v>
      </c>
      <c r="D49" s="21">
        <f>[2]B!E139</f>
        <v>45</v>
      </c>
      <c r="E49" s="21">
        <f>[2]B!AL139</f>
        <v>105750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[2]B!C140</f>
        <v>282</v>
      </c>
      <c r="D50" s="21">
        <f>[2]B!E140</f>
        <v>282</v>
      </c>
      <c r="E50" s="21">
        <f>[2]B!AL140</f>
        <v>380700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[2]B!C142</f>
        <v>0</v>
      </c>
      <c r="D51" s="21">
        <f>[2]B!E142</f>
        <v>0</v>
      </c>
      <c r="E51" s="21">
        <f>[2]B!AL142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[2]B!C143</f>
        <v>19</v>
      </c>
      <c r="D52" s="21">
        <f>[2]B!E143</f>
        <v>19</v>
      </c>
      <c r="E52" s="21">
        <f>[2]B!AL143</f>
        <v>44650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1062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[2]B!C145</f>
        <v>1062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[2]B!C146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18615</v>
      </c>
      <c r="D56" s="31">
        <f>D10+D18+D33+D38+D47</f>
        <v>15717</v>
      </c>
      <c r="E56" s="68">
        <f>E10+E18+E33+E38+E47</f>
        <v>117612370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[2]B!C$199</f>
        <v>976</v>
      </c>
      <c r="D60" s="75">
        <f>[2]B!E199</f>
        <v>974</v>
      </c>
      <c r="E60" s="48">
        <f>[2]B!$AL$199</f>
        <v>41794340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[2]B!C$200</f>
        <v>2329</v>
      </c>
      <c r="D61" s="75">
        <f>[2]B!E200</f>
        <v>2326</v>
      </c>
      <c r="E61" s="48">
        <f>[2]B!$AL$200</f>
        <v>112369060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[2]B!C$201</f>
        <v>690</v>
      </c>
      <c r="D62" s="75">
        <f>[2]B!E201</f>
        <v>688</v>
      </c>
      <c r="E62" s="48">
        <f>[2]B!$AL$201</f>
        <v>61809920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[2]B!C$202</f>
        <v>130</v>
      </c>
      <c r="D63" s="75">
        <f>[2]B!E202</f>
        <v>129</v>
      </c>
      <c r="E63" s="48">
        <f>[2]B!$AL$202</f>
        <v>11589360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[2]B!C$203</f>
        <v>0</v>
      </c>
      <c r="D64" s="75">
        <f>[2]B!E203</f>
        <v>0</v>
      </c>
      <c r="E64" s="48">
        <f>[2]B!$AL$203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[2]B!C$204</f>
        <v>293</v>
      </c>
      <c r="D65" s="75">
        <f>[2]B!E204</f>
        <v>293</v>
      </c>
      <c r="E65" s="48">
        <f>[2]B!$AL$204</f>
        <v>54495070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[2]B!C$205</f>
        <v>0</v>
      </c>
      <c r="D66" s="75">
        <f>[2]B!E205</f>
        <v>0</v>
      </c>
      <c r="E66" s="48">
        <f>[2]B!$AL$205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[2]B!C$206</f>
        <v>0</v>
      </c>
      <c r="D67" s="75">
        <f>[2]B!E206</f>
        <v>0</v>
      </c>
      <c r="E67" s="48">
        <f>[2]B!$AL$206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[2]B!C$207</f>
        <v>363</v>
      </c>
      <c r="D68" s="75">
        <f>[2]B!E207</f>
        <v>363</v>
      </c>
      <c r="E68" s="48">
        <f>[2]B!$AL$207</f>
        <v>15598110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[2]B!C$208</f>
        <v>204</v>
      </c>
      <c r="D69" s="75">
        <f>[2]B!E208</f>
        <v>204</v>
      </c>
      <c r="E69" s="48">
        <f>[2]B!$AL$208</f>
        <v>1768680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[2]B!C$209</f>
        <v>55</v>
      </c>
      <c r="D70" s="75">
        <f>[2]B!E209</f>
        <v>55</v>
      </c>
      <c r="E70" s="48">
        <f>[2]B!$AL$209</f>
        <v>4433550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[2]B!C$210</f>
        <v>0</v>
      </c>
      <c r="D71" s="75">
        <f>[2]B!E210</f>
        <v>0</v>
      </c>
      <c r="E71" s="48">
        <f>[2]B!$AL$210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[2]B!C$211</f>
        <v>0</v>
      </c>
      <c r="D72" s="75">
        <f>[2]B!E211</f>
        <v>0</v>
      </c>
      <c r="E72" s="48">
        <f>[2]B!$AL$211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[2]B!C$212</f>
        <v>0</v>
      </c>
      <c r="D73" s="75">
        <f>[2]B!E212</f>
        <v>0</v>
      </c>
      <c r="E73" s="48">
        <f>[2]B!$AL$212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[2]B!C$213</f>
        <v>266</v>
      </c>
      <c r="D74" s="75">
        <f>[2]B!E213</f>
        <v>266</v>
      </c>
      <c r="E74" s="48">
        <f>[2]B!$AL$213</f>
        <v>17047940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[2]B!C$214</f>
        <v>429</v>
      </c>
      <c r="D75" s="75">
        <f>[2]B!E214</f>
        <v>429</v>
      </c>
      <c r="E75" s="48">
        <f>[2]B!$AL$214</f>
        <v>45795750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5735</v>
      </c>
      <c r="D76" s="80">
        <f>SUM(D60:D75)</f>
        <v>5727</v>
      </c>
      <c r="E76" s="68">
        <f>SUM(E60:E75)</f>
        <v>366701780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+[2]B!C3170</f>
        <v>4</v>
      </c>
      <c r="D79" s="87">
        <f>+[2]B!E$3170</f>
        <v>4</v>
      </c>
      <c r="E79" s="88">
        <f>+[2]B!AL$3170</f>
        <v>37360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+[2]B!C3171</f>
        <v>0</v>
      </c>
      <c r="D80" s="90">
        <f>+[2]B!E$3171</f>
        <v>0</v>
      </c>
      <c r="E80" s="91">
        <f>+[2]B!AL$3171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+[2]B!C3172</f>
        <v>2</v>
      </c>
      <c r="D81" s="90">
        <f>+[2]B!E$3172</f>
        <v>2</v>
      </c>
      <c r="E81" s="91">
        <f>+[2]B!AL$3172</f>
        <v>37460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+[2]B!C3173</f>
        <v>0</v>
      </c>
      <c r="D82" s="90">
        <f>+[2]B!E$3173</f>
        <v>0</v>
      </c>
      <c r="E82" s="91">
        <f>+[2]B!AL$3173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+[2]B!C3174</f>
        <v>0</v>
      </c>
      <c r="D83" s="93">
        <f>+[2]B!E$3174</f>
        <v>0</v>
      </c>
      <c r="E83" s="94">
        <f>+[2]B!AL$3174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6</v>
      </c>
      <c r="D84" s="96">
        <f>SUM(D79:D83)</f>
        <v>6</v>
      </c>
      <c r="E84" s="68">
        <f>SUM(E79:E83)</f>
        <v>74820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+[2]B!C2972</f>
        <v>95</v>
      </c>
      <c r="D87" s="87">
        <f>+[2]B!E$2972</f>
        <v>95</v>
      </c>
      <c r="E87" s="88">
        <f>+[2]B!AL$2972</f>
        <v>2372150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+[2]B!C2973</f>
        <v>217</v>
      </c>
      <c r="D88" s="90">
        <f>+[2]B!E$2973</f>
        <v>217</v>
      </c>
      <c r="E88" s="91">
        <f>+[2]B!AL$2973</f>
        <v>17045350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+[2]B!C$2974</f>
        <v>0</v>
      </c>
      <c r="D89" s="90">
        <f>+[2]B!E$2974</f>
        <v>0</v>
      </c>
      <c r="E89" s="91">
        <f>+[2]B!AL$2974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+[2]B!C$2975</f>
        <v>266</v>
      </c>
      <c r="D90" s="90">
        <f>+[2]B!E$2975</f>
        <v>263</v>
      </c>
      <c r="E90" s="91">
        <f>+[2]B!AL$2975</f>
        <v>902090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+[2]B!C$2976</f>
        <v>0</v>
      </c>
      <c r="D91" s="90">
        <f>+[2]B!E$2976</f>
        <v>0</v>
      </c>
      <c r="E91" s="91">
        <f>+[2]B!AL$2976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+[2]B!C$2977</f>
        <v>0</v>
      </c>
      <c r="D92" s="90">
        <f>+[2]B!E$2977</f>
        <v>0</v>
      </c>
      <c r="E92" s="91">
        <f>+[2]B!AL$2977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+[2]B!C$2978</f>
        <v>0</v>
      </c>
      <c r="D93" s="93">
        <f>+[2]B!E$2978</f>
        <v>0</v>
      </c>
      <c r="E93" s="94">
        <f>+[2]B!AL$2978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578</v>
      </c>
      <c r="D94" s="101">
        <f>SUM(D87:D93)</f>
        <v>575</v>
      </c>
      <c r="E94" s="68">
        <f>SUM(E87:E93)</f>
        <v>20319590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+[2]B!C2652</f>
        <v>46</v>
      </c>
      <c r="D97" s="110">
        <f>[2]B!$E$2652</f>
        <v>41</v>
      </c>
      <c r="E97" s="47">
        <f>[2]B!$AL$2652</f>
        <v>7162700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+[2]B!C2653</f>
        <v>0</v>
      </c>
      <c r="D98" s="111">
        <f>[2]B!$E$2653</f>
        <v>0</v>
      </c>
      <c r="E98" s="48">
        <f>[2]B!$AL$2653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46</v>
      </c>
      <c r="D99" s="96">
        <f>SUM(D97:D98)</f>
        <v>41</v>
      </c>
      <c r="E99" s="68">
        <f>SUM(E97:E98)</f>
        <v>7162700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[2]B!$C$2997</f>
        <v>1080</v>
      </c>
      <c r="D102" s="114">
        <f>[2]B!$E$2997</f>
        <v>1080</v>
      </c>
      <c r="E102" s="47">
        <f>[2]B!$AL$2997</f>
        <v>4885440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+[2]B!$C$3016</f>
        <v>385</v>
      </c>
      <c r="D103" s="114">
        <f>[2]B!$E$3016</f>
        <v>385</v>
      </c>
      <c r="E103" s="48">
        <f>[2]B!$AL$3016</f>
        <v>2731780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[2]B!$C$3034</f>
        <v>325</v>
      </c>
      <c r="D104" s="114">
        <f>[2]B!$E$3034</f>
        <v>325</v>
      </c>
      <c r="E104" s="48">
        <f>[2]B!$AL$3034</f>
        <v>3086900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[2]B!$C$3066</f>
        <v>175</v>
      </c>
      <c r="D105" s="114">
        <f>[2]B!$E$3066</f>
        <v>175</v>
      </c>
      <c r="E105" s="48">
        <f>[2]B!$AL$3066</f>
        <v>16785180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[2]B!C3094</f>
        <v>81</v>
      </c>
      <c r="D106" s="114">
        <f>[2]B!I3094</f>
        <v>40</v>
      </c>
      <c r="E106" s="48">
        <f>[2]B!AL3094</f>
        <v>1407400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[2]B!$C$3155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2046</v>
      </c>
      <c r="D108" s="121">
        <f>SUM(D102:D106)</f>
        <v>2005</v>
      </c>
      <c r="E108" s="68">
        <f>SUM(E102:E106)</f>
        <v>28896700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+[2]B!C$3158</f>
        <v>325</v>
      </c>
      <c r="D111" s="127">
        <f>+[2]B!E$3158</f>
        <v>325</v>
      </c>
      <c r="E111" s="48">
        <f>[2]B!AL3158</f>
        <v>8502000</v>
      </c>
    </row>
    <row r="112" spans="1:22" s="126" customFormat="1" x14ac:dyDescent="0.2">
      <c r="A112" s="397" t="s">
        <v>162</v>
      </c>
      <c r="B112" s="92" t="s">
        <v>163</v>
      </c>
      <c r="C112" s="128">
        <f>+[2]B!C$3159</f>
        <v>36</v>
      </c>
      <c r="D112" s="128">
        <f>+[2]B!E$3159</f>
        <v>36</v>
      </c>
      <c r="E112" s="129">
        <f>[2]B!AL3159</f>
        <v>11805840</v>
      </c>
    </row>
    <row r="113" spans="1:19" s="126" customFormat="1" x14ac:dyDescent="0.2">
      <c r="A113" s="412"/>
      <c r="B113" s="95" t="s">
        <v>158</v>
      </c>
      <c r="C113" s="130">
        <f>SUM(C111:C112)</f>
        <v>361</v>
      </c>
      <c r="D113" s="130">
        <f>SUM(D111:D112)</f>
        <v>361</v>
      </c>
      <c r="E113" s="131">
        <f>SUM(E111:E112)</f>
        <v>20307840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+[2]B!$C$1219</f>
        <v>1115</v>
      </c>
      <c r="D116" s="133">
        <f>[2]B!$E$1219</f>
        <v>1106</v>
      </c>
      <c r="E116" s="131">
        <f>[2]B!$AL$1219</f>
        <v>7228020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126038</v>
      </c>
      <c r="D121" s="136">
        <f t="shared" ref="D121:P121" si="0">+D122+D123+D124+D125+D126+D127+D131+D132+D133</f>
        <v>124991</v>
      </c>
      <c r="E121" s="30">
        <f t="shared" si="0"/>
        <v>124991</v>
      </c>
      <c r="F121" s="137">
        <f t="shared" si="0"/>
        <v>0</v>
      </c>
      <c r="G121" s="138">
        <f t="shared" si="0"/>
        <v>1047</v>
      </c>
      <c r="H121" s="30">
        <f t="shared" si="0"/>
        <v>33976</v>
      </c>
      <c r="I121" s="30">
        <f t="shared" si="0"/>
        <v>48949</v>
      </c>
      <c r="J121" s="30">
        <f t="shared" si="0"/>
        <v>43113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481</v>
      </c>
      <c r="Q121" s="137">
        <f>+Q122+Q123+Q124+Q125+Q126+Q127+Q131+Q132+Q133</f>
        <v>0</v>
      </c>
      <c r="R121" s="136">
        <v>0</v>
      </c>
      <c r="S121" s="140">
        <f>SUM(S122:S126,S127,S131:S133)</f>
        <v>355562640</v>
      </c>
    </row>
    <row r="122" spans="1:19" x14ac:dyDescent="0.2">
      <c r="A122" s="142" t="s">
        <v>190</v>
      </c>
      <c r="B122" s="143" t="s">
        <v>191</v>
      </c>
      <c r="C122" s="144">
        <f>[2]B!C298</f>
        <v>50308</v>
      </c>
      <c r="D122" s="144">
        <f>[2]B!D298</f>
        <v>49670</v>
      </c>
      <c r="E122" s="144">
        <f>[2]B!E298</f>
        <v>49670</v>
      </c>
      <c r="F122" s="145">
        <f>[2]B!F298</f>
        <v>0</v>
      </c>
      <c r="G122" s="146">
        <f>[2]B!G298</f>
        <v>638</v>
      </c>
      <c r="H122" s="144">
        <f>[2]B!AA298</f>
        <v>16953</v>
      </c>
      <c r="I122" s="144">
        <f>[2]B!AB298</f>
        <v>13668</v>
      </c>
      <c r="J122" s="144">
        <f>[2]B!AC298</f>
        <v>19687</v>
      </c>
      <c r="K122" s="144">
        <f>[2]B!AD298</f>
        <v>0</v>
      </c>
      <c r="L122" s="144">
        <f>[2]B!AE298</f>
        <v>0</v>
      </c>
      <c r="M122" s="146">
        <f>[2]B!AF298</f>
        <v>0</v>
      </c>
      <c r="N122" s="144">
        <f>[2]B!AG298</f>
        <v>0</v>
      </c>
      <c r="O122" s="144">
        <f>[2]B!AH298</f>
        <v>0</v>
      </c>
      <c r="P122" s="144">
        <f>[2]B!AI298</f>
        <v>0</v>
      </c>
      <c r="Q122" s="145">
        <f>[2]B!AJ298</f>
        <v>0</v>
      </c>
      <c r="R122" s="147"/>
      <c r="S122" s="148">
        <f>[2]B!$AL$298</f>
        <v>99300080</v>
      </c>
    </row>
    <row r="123" spans="1:19" x14ac:dyDescent="0.2">
      <c r="A123" s="149" t="s">
        <v>192</v>
      </c>
      <c r="B123" s="494" t="s">
        <v>193</v>
      </c>
      <c r="C123" s="151">
        <f>[2]B!C379</f>
        <v>57100</v>
      </c>
      <c r="D123" s="151">
        <f>[2]B!D379</f>
        <v>56764</v>
      </c>
      <c r="E123" s="151">
        <f>[2]B!E379</f>
        <v>56764</v>
      </c>
      <c r="F123" s="152">
        <f>[2]B!F379</f>
        <v>0</v>
      </c>
      <c r="G123" s="153">
        <f>[2]B!G379</f>
        <v>336</v>
      </c>
      <c r="H123" s="151">
        <f>[2]B!AA379</f>
        <v>14421</v>
      </c>
      <c r="I123" s="151">
        <f>[2]B!AB379</f>
        <v>23023</v>
      </c>
      <c r="J123" s="151">
        <f>[2]B!AC379</f>
        <v>19656</v>
      </c>
      <c r="K123" s="151">
        <f>[2]B!AD379</f>
        <v>0</v>
      </c>
      <c r="L123" s="151">
        <f>[2]B!AE379</f>
        <v>0</v>
      </c>
      <c r="M123" s="153">
        <f>[2]B!AF379</f>
        <v>0</v>
      </c>
      <c r="N123" s="151">
        <f>[2]B!AG379</f>
        <v>0</v>
      </c>
      <c r="O123" s="151">
        <f>[2]B!AH379</f>
        <v>0</v>
      </c>
      <c r="P123" s="151">
        <f>[2]B!AI379</f>
        <v>83</v>
      </c>
      <c r="Q123" s="152">
        <f>[2]B!AJ379</f>
        <v>0</v>
      </c>
      <c r="R123" s="154"/>
      <c r="S123" s="155">
        <f>[2]B!$AL$379</f>
        <v>103348490</v>
      </c>
    </row>
    <row r="124" spans="1:19" x14ac:dyDescent="0.2">
      <c r="A124" s="149" t="s">
        <v>194</v>
      </c>
      <c r="B124" s="494" t="s">
        <v>195</v>
      </c>
      <c r="C124" s="151">
        <f>[2]B!C425</f>
        <v>4042</v>
      </c>
      <c r="D124" s="151">
        <f>[2]B!D425</f>
        <v>4032</v>
      </c>
      <c r="E124" s="151">
        <f>[2]B!E425</f>
        <v>4032</v>
      </c>
      <c r="F124" s="152">
        <f>[2]B!F425</f>
        <v>0</v>
      </c>
      <c r="G124" s="153">
        <f>[2]B!G425</f>
        <v>10</v>
      </c>
      <c r="H124" s="151">
        <f>[2]B!AA425</f>
        <v>303</v>
      </c>
      <c r="I124" s="151">
        <f>[2]B!AB425</f>
        <v>3638</v>
      </c>
      <c r="J124" s="151">
        <f>[2]B!AC425</f>
        <v>101</v>
      </c>
      <c r="K124" s="151">
        <f>[2]B!AD425</f>
        <v>0</v>
      </c>
      <c r="L124" s="151">
        <f>[2]B!AE425</f>
        <v>0</v>
      </c>
      <c r="M124" s="153">
        <f>[2]B!AF425</f>
        <v>0</v>
      </c>
      <c r="N124" s="151">
        <f>[2]B!AG425</f>
        <v>0</v>
      </c>
      <c r="O124" s="151">
        <f>[2]B!AH425</f>
        <v>0</v>
      </c>
      <c r="P124" s="151">
        <f>[2]B!AI425</f>
        <v>28</v>
      </c>
      <c r="Q124" s="152">
        <f>[2]B!AJ425</f>
        <v>0</v>
      </c>
      <c r="R124" s="154"/>
      <c r="S124" s="155">
        <f>[2]B!$AL$425</f>
        <v>21006840</v>
      </c>
    </row>
    <row r="125" spans="1:19" x14ac:dyDescent="0.2">
      <c r="A125" s="149" t="s">
        <v>196</v>
      </c>
      <c r="B125" s="494" t="s">
        <v>197</v>
      </c>
      <c r="C125" s="151">
        <f>[2]B!C440</f>
        <v>0</v>
      </c>
      <c r="D125" s="151">
        <f>[2]B!D440</f>
        <v>0</v>
      </c>
      <c r="E125" s="151">
        <f>[2]B!E440</f>
        <v>0</v>
      </c>
      <c r="F125" s="152">
        <f>[2]B!F440</f>
        <v>0</v>
      </c>
      <c r="G125" s="153">
        <f>[2]B!G440</f>
        <v>0</v>
      </c>
      <c r="H125" s="151">
        <f>[2]B!AA440</f>
        <v>0</v>
      </c>
      <c r="I125" s="151">
        <f>[2]B!AB440</f>
        <v>0</v>
      </c>
      <c r="J125" s="151">
        <f>[2]B!AC440</f>
        <v>0</v>
      </c>
      <c r="K125" s="151">
        <f>[2]B!AD440</f>
        <v>0</v>
      </c>
      <c r="L125" s="151">
        <f>[2]B!AE440</f>
        <v>0</v>
      </c>
      <c r="M125" s="153">
        <f>[2]B!AF440</f>
        <v>0</v>
      </c>
      <c r="N125" s="151">
        <f>[2]B!AG440</f>
        <v>0</v>
      </c>
      <c r="O125" s="151">
        <f>[2]B!AH440</f>
        <v>0</v>
      </c>
      <c r="P125" s="151">
        <f>[2]B!AI440</f>
        <v>2</v>
      </c>
      <c r="Q125" s="152">
        <f>[2]B!AJ440</f>
        <v>0</v>
      </c>
      <c r="R125" s="156"/>
      <c r="S125" s="151">
        <f>[2]B!AL440</f>
        <v>0</v>
      </c>
    </row>
    <row r="126" spans="1:19" x14ac:dyDescent="0.2">
      <c r="A126" s="157" t="s">
        <v>198</v>
      </c>
      <c r="B126" s="158" t="s">
        <v>199</v>
      </c>
      <c r="C126" s="159">
        <f>[2]B!C520</f>
        <v>3875</v>
      </c>
      <c r="D126" s="159">
        <f>[2]B!D520</f>
        <v>3855</v>
      </c>
      <c r="E126" s="159">
        <f>[2]B!E520</f>
        <v>3855</v>
      </c>
      <c r="F126" s="160">
        <f>[2]B!F520</f>
        <v>0</v>
      </c>
      <c r="G126" s="161">
        <f>[2]B!G520</f>
        <v>20</v>
      </c>
      <c r="H126" s="159">
        <f>[2]B!AA520</f>
        <v>1106</v>
      </c>
      <c r="I126" s="159">
        <f>[2]B!AB520</f>
        <v>1173</v>
      </c>
      <c r="J126" s="159">
        <f>[2]B!AC520</f>
        <v>1596</v>
      </c>
      <c r="K126" s="159">
        <f>[2]B!AD520</f>
        <v>0</v>
      </c>
      <c r="L126" s="159">
        <f>[2]B!AE520</f>
        <v>0</v>
      </c>
      <c r="M126" s="161">
        <f>[2]B!AF520</f>
        <v>0</v>
      </c>
      <c r="N126" s="159">
        <f>[2]B!AG520</f>
        <v>0</v>
      </c>
      <c r="O126" s="159">
        <f>[2]B!AH520</f>
        <v>0</v>
      </c>
      <c r="P126" s="159">
        <f>[2]B!AI520</f>
        <v>290</v>
      </c>
      <c r="Q126" s="160">
        <f>[2]B!AJ520</f>
        <v>0</v>
      </c>
      <c r="R126" s="162"/>
      <c r="S126" s="156">
        <f>[2]B!$AL$520</f>
        <v>24986460</v>
      </c>
    </row>
    <row r="127" spans="1:19" x14ac:dyDescent="0.2">
      <c r="A127" s="712" t="s">
        <v>200</v>
      </c>
      <c r="B127" s="4" t="s">
        <v>201</v>
      </c>
      <c r="C127" s="163">
        <f>SUM(C128:C130)</f>
        <v>6566</v>
      </c>
      <c r="D127" s="164">
        <f>SUM(D128:D130)</f>
        <v>6543</v>
      </c>
      <c r="E127" s="164">
        <f t="shared" ref="E127:P127" si="1">SUM(E128:E130)</f>
        <v>6543</v>
      </c>
      <c r="F127" s="165">
        <f t="shared" si="1"/>
        <v>0</v>
      </c>
      <c r="G127" s="166">
        <f t="shared" si="1"/>
        <v>23</v>
      </c>
      <c r="H127" s="164">
        <f t="shared" si="1"/>
        <v>887</v>
      </c>
      <c r="I127" s="164">
        <f t="shared" si="1"/>
        <v>4655</v>
      </c>
      <c r="J127" s="164">
        <f t="shared" si="1"/>
        <v>1024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37</v>
      </c>
      <c r="Q127" s="168">
        <f>SUM(Q128:Q130)</f>
        <v>0</v>
      </c>
      <c r="R127" s="169">
        <v>0</v>
      </c>
      <c r="S127" s="170">
        <f>SUM(S128:S130)</f>
        <v>98764880</v>
      </c>
    </row>
    <row r="128" spans="1:19" x14ac:dyDescent="0.2">
      <c r="A128" s="712"/>
      <c r="B128" s="171" t="s">
        <v>202</v>
      </c>
      <c r="C128" s="144">
        <f>[2]B!C580</f>
        <v>4100</v>
      </c>
      <c r="D128" s="144">
        <f>[2]B!D580</f>
        <v>4089</v>
      </c>
      <c r="E128" s="144">
        <f>[2]B!E580</f>
        <v>4089</v>
      </c>
      <c r="F128" s="145">
        <f>[2]B!F580</f>
        <v>0</v>
      </c>
      <c r="G128" s="146">
        <f>[2]B!G580</f>
        <v>11</v>
      </c>
      <c r="H128" s="144">
        <f>[2]B!AA580</f>
        <v>705</v>
      </c>
      <c r="I128" s="144">
        <f>[2]B!AB580</f>
        <v>2944</v>
      </c>
      <c r="J128" s="144">
        <f>[2]B!AC580</f>
        <v>451</v>
      </c>
      <c r="K128" s="144">
        <f>[2]B!AD580</f>
        <v>0</v>
      </c>
      <c r="L128" s="144">
        <f>[2]B!AE580</f>
        <v>0</v>
      </c>
      <c r="M128" s="146">
        <f>[2]B!AF580</f>
        <v>0</v>
      </c>
      <c r="N128" s="144">
        <f>[2]B!AG580</f>
        <v>0</v>
      </c>
      <c r="O128" s="144">
        <f>[2]B!AH580</f>
        <v>0</v>
      </c>
      <c r="P128" s="144">
        <f>[2]B!AI580</f>
        <v>3</v>
      </c>
      <c r="Q128" s="145">
        <f>[2]B!AJ580</f>
        <v>0</v>
      </c>
      <c r="R128" s="147"/>
      <c r="S128" s="148">
        <f>[2]B!$AL$580</f>
        <v>18465320</v>
      </c>
    </row>
    <row r="129" spans="1:19" x14ac:dyDescent="0.2">
      <c r="A129" s="712"/>
      <c r="B129" s="491" t="s">
        <v>203</v>
      </c>
      <c r="C129" s="151">
        <f>[2]B!C600</f>
        <v>45</v>
      </c>
      <c r="D129" s="151">
        <f>[2]B!D600</f>
        <v>45</v>
      </c>
      <c r="E129" s="151">
        <f>[2]B!E600</f>
        <v>45</v>
      </c>
      <c r="F129" s="152">
        <f>[2]B!F600</f>
        <v>0</v>
      </c>
      <c r="G129" s="153">
        <f>[2]B!G600</f>
        <v>0</v>
      </c>
      <c r="H129" s="151">
        <f>[2]B!AA600</f>
        <v>1</v>
      </c>
      <c r="I129" s="151">
        <f>[2]B!AB600</f>
        <v>43</v>
      </c>
      <c r="J129" s="151">
        <f>[2]B!AC600</f>
        <v>1</v>
      </c>
      <c r="K129" s="151">
        <f>[2]B!AD600</f>
        <v>0</v>
      </c>
      <c r="L129" s="151">
        <f>[2]B!AE600</f>
        <v>0</v>
      </c>
      <c r="M129" s="153">
        <f>[2]B!AF600</f>
        <v>0</v>
      </c>
      <c r="N129" s="151">
        <f>[2]B!AG600</f>
        <v>0</v>
      </c>
      <c r="O129" s="151">
        <f>[2]B!AH600</f>
        <v>0</v>
      </c>
      <c r="P129" s="151">
        <f>[2]B!AI600</f>
        <v>8</v>
      </c>
      <c r="Q129" s="152">
        <f>[2]B!AJ600</f>
        <v>0</v>
      </c>
      <c r="R129" s="154"/>
      <c r="S129" s="155">
        <f>[2]B!$AL$600</f>
        <v>172100</v>
      </c>
    </row>
    <row r="130" spans="1:19" x14ac:dyDescent="0.2">
      <c r="A130" s="713"/>
      <c r="B130" s="173" t="s">
        <v>204</v>
      </c>
      <c r="C130" s="174">
        <f>[2]B!C649</f>
        <v>2421</v>
      </c>
      <c r="D130" s="174">
        <f>[2]B!D649</f>
        <v>2409</v>
      </c>
      <c r="E130" s="174">
        <f>[2]B!E649</f>
        <v>2409</v>
      </c>
      <c r="F130" s="175">
        <f>[2]B!F649</f>
        <v>0</v>
      </c>
      <c r="G130" s="176">
        <f>[2]B!G649</f>
        <v>12</v>
      </c>
      <c r="H130" s="174">
        <f>[2]B!AA649</f>
        <v>181</v>
      </c>
      <c r="I130" s="174">
        <f>[2]B!AB649</f>
        <v>1668</v>
      </c>
      <c r="J130" s="174">
        <f>[2]B!AC649</f>
        <v>572</v>
      </c>
      <c r="K130" s="174">
        <f>[2]B!AD649</f>
        <v>0</v>
      </c>
      <c r="L130" s="174">
        <f>[2]B!AE649</f>
        <v>0</v>
      </c>
      <c r="M130" s="176">
        <f>[2]B!AF649</f>
        <v>0</v>
      </c>
      <c r="N130" s="174">
        <f>[2]B!AG649</f>
        <v>0</v>
      </c>
      <c r="O130" s="174">
        <f>[2]B!AH649</f>
        <v>0</v>
      </c>
      <c r="P130" s="174">
        <f>[2]B!AI649</f>
        <v>26</v>
      </c>
      <c r="Q130" s="175">
        <f>[2]B!AJ649</f>
        <v>0</v>
      </c>
      <c r="R130" s="177"/>
      <c r="S130" s="178">
        <f>[2]B!$AL$649</f>
        <v>80127460</v>
      </c>
    </row>
    <row r="131" spans="1:19" x14ac:dyDescent="0.2">
      <c r="A131" s="142" t="s">
        <v>205</v>
      </c>
      <c r="B131" s="143" t="s">
        <v>206</v>
      </c>
      <c r="C131" s="144">
        <f>[2]B!C659</f>
        <v>100</v>
      </c>
      <c r="D131" s="144">
        <f>[2]B!D659</f>
        <v>93</v>
      </c>
      <c r="E131" s="144">
        <f>[2]B!E659</f>
        <v>93</v>
      </c>
      <c r="F131" s="145">
        <f>[2]B!F659</f>
        <v>0</v>
      </c>
      <c r="G131" s="146">
        <f>[2]B!G659</f>
        <v>7</v>
      </c>
      <c r="H131" s="144">
        <f>[2]B!AA659</f>
        <v>1</v>
      </c>
      <c r="I131" s="144">
        <f>[2]B!AB659</f>
        <v>7</v>
      </c>
      <c r="J131" s="144">
        <f>[2]B!AC659</f>
        <v>92</v>
      </c>
      <c r="K131" s="144">
        <f>[2]B!AD659</f>
        <v>0</v>
      </c>
      <c r="L131" s="144">
        <f>[2]B!AE659</f>
        <v>0</v>
      </c>
      <c r="M131" s="146">
        <f>[2]B!AF659</f>
        <v>0</v>
      </c>
      <c r="N131" s="144">
        <f>[2]B!AG659</f>
        <v>0</v>
      </c>
      <c r="O131" s="144">
        <f>[2]B!AH659</f>
        <v>0</v>
      </c>
      <c r="P131" s="144">
        <f>[2]B!AI659</f>
        <v>0</v>
      </c>
      <c r="Q131" s="145">
        <f>[2]B!AJ659</f>
        <v>0</v>
      </c>
      <c r="R131" s="147"/>
      <c r="S131" s="179">
        <f>[2]B!$AL$659</f>
        <v>308320</v>
      </c>
    </row>
    <row r="132" spans="1:19" s="182" customFormat="1" x14ac:dyDescent="0.2">
      <c r="A132" s="149" t="s">
        <v>207</v>
      </c>
      <c r="B132" s="493" t="s">
        <v>208</v>
      </c>
      <c r="C132" s="151">
        <f>[2]B!C720</f>
        <v>110</v>
      </c>
      <c r="D132" s="151">
        <f>[2]B!D720</f>
        <v>110</v>
      </c>
      <c r="E132" s="151">
        <f>[2]B!E720</f>
        <v>110</v>
      </c>
      <c r="F132" s="152">
        <f>[2]B!F720</f>
        <v>0</v>
      </c>
      <c r="G132" s="153">
        <f>[2]B!G720</f>
        <v>0</v>
      </c>
      <c r="H132" s="151">
        <f>[2]B!AA720</f>
        <v>25</v>
      </c>
      <c r="I132" s="151">
        <f>[2]B!AB720</f>
        <v>58</v>
      </c>
      <c r="J132" s="151">
        <f>[2]B!AC720</f>
        <v>27</v>
      </c>
      <c r="K132" s="151">
        <f>[2]B!AD720</f>
        <v>0</v>
      </c>
      <c r="L132" s="151">
        <f>[2]B!AE720</f>
        <v>0</v>
      </c>
      <c r="M132" s="153">
        <f>[2]B!AF720</f>
        <v>0</v>
      </c>
      <c r="N132" s="151">
        <f>[2]B!AG720</f>
        <v>0</v>
      </c>
      <c r="O132" s="151">
        <f>[2]B!AH720</f>
        <v>0</v>
      </c>
      <c r="P132" s="151">
        <f>[2]B!AI720</f>
        <v>33</v>
      </c>
      <c r="Q132" s="152">
        <f>[2]B!AJ720</f>
        <v>0</v>
      </c>
      <c r="R132" s="154"/>
      <c r="S132" s="181">
        <f>[2]B!$AL$720</f>
        <v>228780</v>
      </c>
    </row>
    <row r="133" spans="1:19" x14ac:dyDescent="0.2">
      <c r="A133" s="149" t="s">
        <v>209</v>
      </c>
      <c r="B133" s="493" t="s">
        <v>210</v>
      </c>
      <c r="C133" s="159">
        <f>[2]B!C763</f>
        <v>3937</v>
      </c>
      <c r="D133" s="159">
        <f>[2]B!D763</f>
        <v>3924</v>
      </c>
      <c r="E133" s="159">
        <f>[2]B!E763</f>
        <v>3924</v>
      </c>
      <c r="F133" s="160">
        <f>[2]B!F763</f>
        <v>0</v>
      </c>
      <c r="G133" s="161">
        <f>[2]B!G763</f>
        <v>13</v>
      </c>
      <c r="H133" s="159">
        <f>[2]B!AA763</f>
        <v>280</v>
      </c>
      <c r="I133" s="159">
        <f>[2]B!AB763</f>
        <v>2727</v>
      </c>
      <c r="J133" s="159">
        <f>[2]B!AC763</f>
        <v>930</v>
      </c>
      <c r="K133" s="159">
        <f>[2]B!AD763</f>
        <v>0</v>
      </c>
      <c r="L133" s="159">
        <f>[2]B!AE763</f>
        <v>0</v>
      </c>
      <c r="M133" s="161">
        <f>[2]B!AF763</f>
        <v>0</v>
      </c>
      <c r="N133" s="159">
        <f>[2]B!AG763</f>
        <v>0</v>
      </c>
      <c r="O133" s="159">
        <f>[2]B!AH763</f>
        <v>0</v>
      </c>
      <c r="P133" s="159">
        <f>[2]B!AI763</f>
        <v>8</v>
      </c>
      <c r="Q133" s="160">
        <f>[2]B!AJ763</f>
        <v>0</v>
      </c>
      <c r="R133" s="162"/>
      <c r="S133" s="155">
        <f>[2]B!$AL$763</f>
        <v>7618790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5783</v>
      </c>
      <c r="D134" s="184">
        <f t="shared" si="2"/>
        <v>5588</v>
      </c>
      <c r="E134" s="164">
        <f t="shared" si="2"/>
        <v>5588</v>
      </c>
      <c r="F134" s="165">
        <f t="shared" si="2"/>
        <v>0</v>
      </c>
      <c r="G134" s="166">
        <f t="shared" si="2"/>
        <v>195</v>
      </c>
      <c r="H134" s="164">
        <f t="shared" si="2"/>
        <v>978</v>
      </c>
      <c r="I134" s="164">
        <f t="shared" si="2"/>
        <v>1592</v>
      </c>
      <c r="J134" s="164">
        <f t="shared" si="2"/>
        <v>3213</v>
      </c>
      <c r="K134" s="164">
        <f t="shared" si="2"/>
        <v>0</v>
      </c>
      <c r="L134" s="164">
        <f t="shared" si="2"/>
        <v>13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5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182125620</v>
      </c>
    </row>
    <row r="135" spans="1:19" x14ac:dyDescent="0.2">
      <c r="A135" s="142" t="s">
        <v>212</v>
      </c>
      <c r="B135" s="188" t="s">
        <v>213</v>
      </c>
      <c r="C135" s="144">
        <f>[2]B!C823</f>
        <v>3032</v>
      </c>
      <c r="D135" s="144">
        <f>[2]B!D823</f>
        <v>2928</v>
      </c>
      <c r="E135" s="144">
        <f>[2]B!E823</f>
        <v>2928</v>
      </c>
      <c r="F135" s="145">
        <f>[2]B!F823</f>
        <v>0</v>
      </c>
      <c r="G135" s="146">
        <f>[2]B!G823</f>
        <v>104</v>
      </c>
      <c r="H135" s="189">
        <f>[2]B!AA823</f>
        <v>339</v>
      </c>
      <c r="I135" s="189">
        <f>[2]B!AB823</f>
        <v>898</v>
      </c>
      <c r="J135" s="189">
        <f>[2]B!AC823</f>
        <v>1795</v>
      </c>
      <c r="K135" s="189">
        <f>[2]B!AD823</f>
        <v>0</v>
      </c>
      <c r="L135" s="189">
        <f>[2]B!AE823</f>
        <v>7</v>
      </c>
      <c r="M135" s="190">
        <f>[2]B!AF823</f>
        <v>0</v>
      </c>
      <c r="N135" s="189">
        <f>[2]B!AG823</f>
        <v>0</v>
      </c>
      <c r="O135" s="189">
        <f>[2]B!AH823</f>
        <v>0</v>
      </c>
      <c r="P135" s="189">
        <f>[2]B!AI823</f>
        <v>0</v>
      </c>
      <c r="Q135" s="191">
        <f>[2]B!AJ823</f>
        <v>0</v>
      </c>
      <c r="R135" s="192"/>
      <c r="S135" s="148">
        <f>[2]B!$AL$823</f>
        <v>35179660</v>
      </c>
    </row>
    <row r="136" spans="1:19" x14ac:dyDescent="0.2">
      <c r="A136" s="157" t="s">
        <v>214</v>
      </c>
      <c r="B136" s="193" t="s">
        <v>215</v>
      </c>
      <c r="C136" s="151">
        <f>[2]B!C846</f>
        <v>0</v>
      </c>
      <c r="D136" s="151">
        <f>[2]B!D846</f>
        <v>0</v>
      </c>
      <c r="E136" s="151">
        <f>[2]B!E846</f>
        <v>0</v>
      </c>
      <c r="F136" s="152">
        <f>[2]B!F846</f>
        <v>0</v>
      </c>
      <c r="G136" s="153">
        <f>[2]B!G846</f>
        <v>0</v>
      </c>
      <c r="H136" s="194">
        <f>[2]B!AA846</f>
        <v>0</v>
      </c>
      <c r="I136" s="194">
        <f>[2]B!AB846</f>
        <v>0</v>
      </c>
      <c r="J136" s="194">
        <f>[2]B!AC846</f>
        <v>0</v>
      </c>
      <c r="K136" s="194">
        <f>[2]B!AD846</f>
        <v>0</v>
      </c>
      <c r="L136" s="194">
        <f>[2]B!AE846</f>
        <v>0</v>
      </c>
      <c r="M136" s="195">
        <f>[2]B!AF846</f>
        <v>0</v>
      </c>
      <c r="N136" s="194">
        <f>[2]B!AG846</f>
        <v>0</v>
      </c>
      <c r="O136" s="194">
        <f>[2]B!AH846</f>
        <v>0</v>
      </c>
      <c r="P136" s="194">
        <f>[2]B!AI846</f>
        <v>0</v>
      </c>
      <c r="Q136" s="196">
        <f>[2]B!AJ846</f>
        <v>0</v>
      </c>
      <c r="R136" s="197"/>
      <c r="S136" s="155">
        <f>[2]B!$AL$846</f>
        <v>0</v>
      </c>
    </row>
    <row r="137" spans="1:19" x14ac:dyDescent="0.2">
      <c r="A137" s="198" t="s">
        <v>216</v>
      </c>
      <c r="B137" s="199" t="s">
        <v>217</v>
      </c>
      <c r="C137" s="159">
        <f>[2]B!C876</f>
        <v>1608</v>
      </c>
      <c r="D137" s="159">
        <f>[2]B!D876</f>
        <v>1549</v>
      </c>
      <c r="E137" s="159">
        <f>[2]B!E876</f>
        <v>1549</v>
      </c>
      <c r="F137" s="160">
        <f>[2]B!F876</f>
        <v>0</v>
      </c>
      <c r="G137" s="161">
        <f>[2]B!G876</f>
        <v>59</v>
      </c>
      <c r="H137" s="200">
        <f>[2]B!AA876</f>
        <v>266</v>
      </c>
      <c r="I137" s="200">
        <f>[2]B!AB876</f>
        <v>198</v>
      </c>
      <c r="J137" s="200">
        <f>[2]B!AC876</f>
        <v>1144</v>
      </c>
      <c r="K137" s="200">
        <f>[2]B!AD876</f>
        <v>0</v>
      </c>
      <c r="L137" s="200">
        <f>[2]B!AE876</f>
        <v>1</v>
      </c>
      <c r="M137" s="201">
        <f>[2]B!AF876</f>
        <v>0</v>
      </c>
      <c r="N137" s="200">
        <f>[2]B!AG876</f>
        <v>0</v>
      </c>
      <c r="O137" s="200">
        <f>[2]B!AH876</f>
        <v>0</v>
      </c>
      <c r="P137" s="200">
        <f>[2]B!AI876</f>
        <v>0</v>
      </c>
      <c r="Q137" s="202">
        <f>[2]B!AJ876</f>
        <v>0</v>
      </c>
      <c r="R137" s="203"/>
      <c r="S137" s="178">
        <f>[2]B!$AL$876</f>
        <v>122506970</v>
      </c>
    </row>
    <row r="138" spans="1:19" x14ac:dyDescent="0.2">
      <c r="A138" s="695" t="s">
        <v>194</v>
      </c>
      <c r="B138" s="188" t="s">
        <v>218</v>
      </c>
      <c r="C138" s="204">
        <f>SUM(C139:C141)</f>
        <v>1129</v>
      </c>
      <c r="D138" s="46">
        <f>SUM(D139:D141)</f>
        <v>1097</v>
      </c>
      <c r="E138" s="46">
        <f t="shared" ref="E138:P138" si="3">SUM(E139:E141)</f>
        <v>1097</v>
      </c>
      <c r="F138" s="34">
        <f t="shared" si="3"/>
        <v>0</v>
      </c>
      <c r="G138" s="205">
        <f t="shared" si="3"/>
        <v>32</v>
      </c>
      <c r="H138" s="206">
        <f t="shared" si="3"/>
        <v>371</v>
      </c>
      <c r="I138" s="206">
        <f t="shared" si="3"/>
        <v>484</v>
      </c>
      <c r="J138" s="206">
        <f t="shared" si="3"/>
        <v>274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24438990</v>
      </c>
    </row>
    <row r="139" spans="1:19" x14ac:dyDescent="0.2">
      <c r="A139" s="695"/>
      <c r="B139" s="212" t="s">
        <v>219</v>
      </c>
      <c r="C139" s="144">
        <f>[2]B!C901-[2]B!C878-[2]B!C879</f>
        <v>1027</v>
      </c>
      <c r="D139" s="144">
        <f>[2]B!D901-[2]B!D878-[2]B!D879</f>
        <v>1000</v>
      </c>
      <c r="E139" s="144">
        <f>[2]B!E901-[2]B!E878-[2]B!E879</f>
        <v>1000</v>
      </c>
      <c r="F139" s="145">
        <f>[2]B!F901-[2]B!F878-[2]B!F879</f>
        <v>0</v>
      </c>
      <c r="G139" s="146">
        <f>[2]B!G901-[2]B!G878-[2]B!G879</f>
        <v>27</v>
      </c>
      <c r="H139" s="189">
        <f>[2]B!AA901-[2]B!AA878-[2]B!AA879</f>
        <v>358</v>
      </c>
      <c r="I139" s="189">
        <f>[2]B!AB901-[2]B!AB878-[2]B!AB879</f>
        <v>467</v>
      </c>
      <c r="J139" s="189">
        <f>[2]B!AC901-[2]B!AC878-[2]B!AC879</f>
        <v>202</v>
      </c>
      <c r="K139" s="189">
        <f>[2]B!AD901-[2]B!AD878-[2]B!AD879</f>
        <v>0</v>
      </c>
      <c r="L139" s="189">
        <f>[2]B!AE901-[2]B!AE878-[2]B!AE879</f>
        <v>0</v>
      </c>
      <c r="M139" s="190">
        <f>[2]B!AF901-[2]B!AF878-[2]B!AF879</f>
        <v>0</v>
      </c>
      <c r="N139" s="189">
        <f>[2]B!AG901-[2]B!AG878-[2]B!AG879</f>
        <v>0</v>
      </c>
      <c r="O139" s="189">
        <f>[2]B!AH901-[2]B!AH878-[2]B!AH879</f>
        <v>0</v>
      </c>
      <c r="P139" s="189">
        <f>[2]B!AI901-[2]B!AI878-[2]B!AI879</f>
        <v>0</v>
      </c>
      <c r="Q139" s="191">
        <f>[2]B!AJ901-[2]B!AJ878-[2]B!AJ879</f>
        <v>0</v>
      </c>
      <c r="R139" s="192"/>
      <c r="S139" s="148">
        <f>[2]B!$AL$901-[2]B!$AL$878-[2]B!$AL$879</f>
        <v>21990710</v>
      </c>
    </row>
    <row r="140" spans="1:19" x14ac:dyDescent="0.2">
      <c r="A140" s="695"/>
      <c r="B140" s="212" t="s">
        <v>220</v>
      </c>
      <c r="C140" s="151">
        <f>[2]B!C878</f>
        <v>0</v>
      </c>
      <c r="D140" s="151">
        <f>[2]B!D878</f>
        <v>0</v>
      </c>
      <c r="E140" s="151">
        <f>[2]B!E878</f>
        <v>0</v>
      </c>
      <c r="F140" s="152">
        <f>[2]B!F878</f>
        <v>0</v>
      </c>
      <c r="G140" s="153">
        <f>[2]B!G878</f>
        <v>0</v>
      </c>
      <c r="H140" s="194">
        <f>[2]B!AA878</f>
        <v>0</v>
      </c>
      <c r="I140" s="194">
        <f>[2]B!AB878</f>
        <v>0</v>
      </c>
      <c r="J140" s="194">
        <f>[2]B!AC878</f>
        <v>0</v>
      </c>
      <c r="K140" s="194">
        <f>[2]B!AD878</f>
        <v>0</v>
      </c>
      <c r="L140" s="194">
        <f>[2]B!AE878</f>
        <v>0</v>
      </c>
      <c r="M140" s="195">
        <f>[2]B!AF878</f>
        <v>0</v>
      </c>
      <c r="N140" s="194">
        <f>[2]B!AG878</f>
        <v>0</v>
      </c>
      <c r="O140" s="194">
        <f>[2]B!AH878</f>
        <v>0</v>
      </c>
      <c r="P140" s="194">
        <f>[2]B!AI878</f>
        <v>0</v>
      </c>
      <c r="Q140" s="196">
        <f>[2]B!AJ878</f>
        <v>0</v>
      </c>
      <c r="R140" s="197"/>
      <c r="S140" s="155">
        <f>[2]B!$AL$878</f>
        <v>0</v>
      </c>
    </row>
    <row r="141" spans="1:19" x14ac:dyDescent="0.2">
      <c r="A141" s="695"/>
      <c r="B141" s="213" t="s">
        <v>221</v>
      </c>
      <c r="C141" s="159">
        <f>[2]B!C879</f>
        <v>102</v>
      </c>
      <c r="D141" s="159">
        <f>[2]B!D879</f>
        <v>97</v>
      </c>
      <c r="E141" s="159">
        <f>[2]B!E879</f>
        <v>97</v>
      </c>
      <c r="F141" s="160">
        <f>[2]B!F879</f>
        <v>0</v>
      </c>
      <c r="G141" s="161">
        <f>[2]B!G879</f>
        <v>5</v>
      </c>
      <c r="H141" s="200">
        <f>[2]B!AA879</f>
        <v>13</v>
      </c>
      <c r="I141" s="200">
        <f>[2]B!AB879</f>
        <v>17</v>
      </c>
      <c r="J141" s="200">
        <f>[2]B!AC879</f>
        <v>72</v>
      </c>
      <c r="K141" s="200">
        <f>[2]B!AD879</f>
        <v>0</v>
      </c>
      <c r="L141" s="200">
        <f>[2]B!AE879</f>
        <v>0</v>
      </c>
      <c r="M141" s="201">
        <f>[2]B!AF879</f>
        <v>0</v>
      </c>
      <c r="N141" s="200">
        <f>[2]B!AG879</f>
        <v>0</v>
      </c>
      <c r="O141" s="200">
        <f>[2]B!AH879</f>
        <v>0</v>
      </c>
      <c r="P141" s="200">
        <f>[2]B!AI879</f>
        <v>0</v>
      </c>
      <c r="Q141" s="202">
        <f>[2]B!AJ879</f>
        <v>0</v>
      </c>
      <c r="R141" s="203"/>
      <c r="S141" s="178">
        <f>[2]B!$AL$879</f>
        <v>2448280</v>
      </c>
    </row>
    <row r="142" spans="1:19" x14ac:dyDescent="0.2">
      <c r="A142" s="142" t="s">
        <v>196</v>
      </c>
      <c r="B142" s="214" t="s">
        <v>222</v>
      </c>
      <c r="C142" s="215">
        <f>[2]B!C943</f>
        <v>0</v>
      </c>
      <c r="D142" s="215">
        <f>[2]B!D943</f>
        <v>0</v>
      </c>
      <c r="E142" s="215">
        <f>[2]B!E943</f>
        <v>0</v>
      </c>
      <c r="F142" s="216">
        <f>[2]B!F943</f>
        <v>0</v>
      </c>
      <c r="G142" s="217">
        <f>[2]B!G943</f>
        <v>0</v>
      </c>
      <c r="H142" s="218">
        <f>[2]B!AA943</f>
        <v>0</v>
      </c>
      <c r="I142" s="218">
        <f>[2]B!AB943</f>
        <v>0</v>
      </c>
      <c r="J142" s="218">
        <f>[2]B!AC943</f>
        <v>0</v>
      </c>
      <c r="K142" s="218">
        <f>[2]B!AD943</f>
        <v>0</v>
      </c>
      <c r="L142" s="218">
        <f>[2]B!AE943</f>
        <v>0</v>
      </c>
      <c r="M142" s="219">
        <f>[2]B!AF943</f>
        <v>0</v>
      </c>
      <c r="N142" s="218">
        <f>[2]B!AG943</f>
        <v>0</v>
      </c>
      <c r="O142" s="218">
        <f>[2]B!AH943</f>
        <v>0</v>
      </c>
      <c r="P142" s="218">
        <f>[2]B!AI943</f>
        <v>0</v>
      </c>
      <c r="Q142" s="220">
        <f>[2]B!AJ943</f>
        <v>0</v>
      </c>
      <c r="R142" s="221"/>
      <c r="S142" s="148">
        <f>[2]B!$AL$943</f>
        <v>0</v>
      </c>
    </row>
    <row r="143" spans="1:19" s="224" customFormat="1" x14ac:dyDescent="0.2">
      <c r="A143" s="157"/>
      <c r="B143" s="222" t="s">
        <v>223</v>
      </c>
      <c r="C143" s="159">
        <f>[2]B!C987</f>
        <v>14</v>
      </c>
      <c r="D143" s="159">
        <f>[2]B!D987</f>
        <v>14</v>
      </c>
      <c r="E143" s="159">
        <f>[2]B!E987</f>
        <v>14</v>
      </c>
      <c r="F143" s="160">
        <f>[2]B!F987</f>
        <v>0</v>
      </c>
      <c r="G143" s="161">
        <f>[2]B!G987</f>
        <v>0</v>
      </c>
      <c r="H143" s="200">
        <f>[2]B!AA987</f>
        <v>2</v>
      </c>
      <c r="I143" s="200">
        <f>[2]B!AB987</f>
        <v>12</v>
      </c>
      <c r="J143" s="200">
        <f>[2]B!AC987</f>
        <v>0</v>
      </c>
      <c r="K143" s="200">
        <f>[2]B!AD987</f>
        <v>0</v>
      </c>
      <c r="L143" s="200">
        <f>[2]B!AE987</f>
        <v>5</v>
      </c>
      <c r="M143" s="201">
        <f>[2]B!AF987</f>
        <v>0</v>
      </c>
      <c r="N143" s="200">
        <f>[2]B!AG987</f>
        <v>0</v>
      </c>
      <c r="O143" s="200">
        <f>[2]B!AH987</f>
        <v>0</v>
      </c>
      <c r="P143" s="200">
        <f>[2]B!AI987</f>
        <v>5</v>
      </c>
      <c r="Q143" s="202">
        <f>[2]B!AJ987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[2]B!C670</f>
        <v>6210</v>
      </c>
      <c r="D144" s="144">
        <f>[2]B!D670</f>
        <v>6103</v>
      </c>
      <c r="E144" s="144">
        <f>[2]B!E670</f>
        <v>6013</v>
      </c>
      <c r="F144" s="145">
        <f>[2]B!F670</f>
        <v>90</v>
      </c>
      <c r="G144" s="146">
        <f>[2]B!G670</f>
        <v>107</v>
      </c>
      <c r="H144" s="189">
        <f>[2]B!AA670</f>
        <v>3405</v>
      </c>
      <c r="I144" s="189">
        <f>[2]B!AB670</f>
        <v>1329</v>
      </c>
      <c r="J144" s="189">
        <f>[2]B!AC670</f>
        <v>1476</v>
      </c>
      <c r="K144" s="189">
        <f>[2]B!AD670</f>
        <v>0</v>
      </c>
      <c r="L144" s="189">
        <f>[2]B!AE670</f>
        <v>0</v>
      </c>
      <c r="M144" s="190">
        <f>[2]B!AF670</f>
        <v>0</v>
      </c>
      <c r="N144" s="189">
        <f>[2]B!AG670</f>
        <v>0</v>
      </c>
      <c r="O144" s="189">
        <f>[2]B!AH670</f>
        <v>0</v>
      </c>
      <c r="P144" s="189">
        <f>[2]B!AI670</f>
        <v>0</v>
      </c>
      <c r="Q144" s="191">
        <f>[2]B!AJ670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[2]B!C1235</f>
        <v>0</v>
      </c>
      <c r="D145" s="226">
        <f>[2]B!D1235</f>
        <v>0</v>
      </c>
      <c r="E145" s="226">
        <f>[2]B!E1235</f>
        <v>0</v>
      </c>
      <c r="F145" s="227">
        <f>[2]B!F1235</f>
        <v>0</v>
      </c>
      <c r="G145" s="228">
        <f>[2]B!G1235</f>
        <v>0</v>
      </c>
      <c r="H145" s="229">
        <f>[2]B!AA1235</f>
        <v>0</v>
      </c>
      <c r="I145" s="229">
        <f>[2]B!AB1235</f>
        <v>0</v>
      </c>
      <c r="J145" s="229">
        <f>[2]B!AC1235</f>
        <v>0</v>
      </c>
      <c r="K145" s="229">
        <f>[2]B!AD1235</f>
        <v>0</v>
      </c>
      <c r="L145" s="229">
        <f>[2]B!AE1235</f>
        <v>0</v>
      </c>
      <c r="M145" s="230">
        <f>[2]B!AF1235</f>
        <v>0</v>
      </c>
      <c r="N145" s="229">
        <f>[2]B!AG1235</f>
        <v>0</v>
      </c>
      <c r="O145" s="229">
        <f>[2]B!AH1235</f>
        <v>0</v>
      </c>
      <c r="P145" s="229">
        <f>[2]B!AI1235</f>
        <v>0</v>
      </c>
      <c r="Q145" s="231">
        <f>[2]B!AJ1235</f>
        <v>0</v>
      </c>
      <c r="R145" s="232"/>
      <c r="S145" s="233">
        <f>[2]B!$AL$1235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+[2]B!C996+[2]B!C1004+[2]B!C1013+[2]B!C1023+[2]B!C1030+[2]B!C1034+[2]B!C1038+[2]B!C1042+[2]B!C1050+[2]B!C1053+[2]B!C1056+[2]B!C1064</f>
        <v>0</v>
      </c>
      <c r="D150" s="239">
        <f>+[2]B!D996+[2]B!D1004+[2]B!D1013+[2]B!D1023+[2]B!D1030+[2]B!D1034+[2]B!D1038+[2]B!D1042+[2]B!D1050+[2]B!D1053+[2]B!D1056+[2]B!D1064</f>
        <v>0</v>
      </c>
      <c r="E150" s="239">
        <f>+[2]B!E996+[2]B!E1004+[2]B!E1013+[2]B!E1023+[2]B!E1030+[2]B!E1034+[2]B!E1038+[2]B!E1042+[2]B!E1050+[2]B!E1053+[2]B!E1056+[2]B!E1064</f>
        <v>0</v>
      </c>
      <c r="F150" s="239">
        <f>+[2]B!F996+[2]B!F1004+[2]B!F1013+[2]B!F1023+[2]B!F1030+[2]B!F1034+[2]B!F1038+[2]B!F1042+[2]B!F1050+[2]B!F1053+[2]B!F1056+[2]B!F1064</f>
        <v>0</v>
      </c>
      <c r="G150" s="239">
        <f>+[2]B!G996+[2]B!G1004+[2]B!G1013+[2]B!G1023+[2]B!G1030+[2]B!G1034+[2]B!G1038+[2]B!G1042+[2]B!G1050+[2]B!G1053+[2]B!G1056+[2]B!G1064</f>
        <v>0</v>
      </c>
      <c r="H150" s="239">
        <f>+[2]B!AA996+[2]B!AA1004+[2]B!AA1013+[2]B!AA1023+[2]B!AA1030+[2]B!AA1034+[2]B!AA1038+[2]B!AA1042+[2]B!AA1050+[2]B!AA1053+[2]B!AA1056+[2]B!AA1064</f>
        <v>0</v>
      </c>
      <c r="I150" s="239">
        <f>+[2]B!AB996+[2]B!AB1004+[2]B!AB1013+[2]B!AB1023+[2]B!AB1030+[2]B!AB1034+[2]B!AB1038+[2]B!AB1042+[2]B!AB1050+[2]B!AB1053+[2]B!AB1056+[2]B!AB1064</f>
        <v>0</v>
      </c>
      <c r="J150" s="239">
        <f>+[2]B!AC996+[2]B!AC1004+[2]B!AC1013+[2]B!AC1023+[2]B!AC1030+[2]B!AC1034+[2]B!AC1038+[2]B!AC1042+[2]B!AC1050+[2]B!AC1053+[2]B!AC1056+[2]B!AC1064</f>
        <v>0</v>
      </c>
      <c r="K150" s="239">
        <f>+[2]B!AD996+[2]B!AD1004+[2]B!AD1013+[2]B!AD1023+[2]B!AD1030+[2]B!AD1034+[2]B!AD1038+[2]B!AD1042+[2]B!AD1050+[2]B!AD1053+[2]B!AD1056+[2]B!AD1064</f>
        <v>0</v>
      </c>
      <c r="L150" s="239">
        <f>+[2]B!AE996+[2]B!AE1004+[2]B!AE1013+[2]B!AE1023+[2]B!AE1030+[2]B!AE1034+[2]B!AE1038+[2]B!AE1042+[2]B!AE1050+[2]B!AE1053+[2]B!AE1056+[2]B!AE1064</f>
        <v>0</v>
      </c>
      <c r="M150" s="239">
        <f>+[2]B!AF996+[2]B!AF1004+[2]B!AF1013+[2]B!AF1023+[2]B!AF1030+[2]B!AF1034+[2]B!AF1038+[2]B!AF1042+[2]B!AF1050+[2]B!AF1053+[2]B!AF1056+[2]B!AF1064</f>
        <v>0</v>
      </c>
      <c r="N150" s="239">
        <f>+[2]B!AG996+[2]B!AG1004+[2]B!AG1013+[2]B!AG1023+[2]B!AG1030+[2]B!AG1034+[2]B!AG1038+[2]B!AG1042+[2]B!AG1050+[2]B!AG1053+[2]B!AG1056+[2]B!AG1064</f>
        <v>0</v>
      </c>
      <c r="O150" s="239">
        <f>+[2]B!AH996+[2]B!AH1004+[2]B!AH1013+[2]B!AH1023+[2]B!AH1030+[2]B!AH1034+[2]B!AH1038+[2]B!AH1042+[2]B!AH1050+[2]B!AH1053+[2]B!AH1056+[2]B!AH1064</f>
        <v>0</v>
      </c>
      <c r="P150" s="239">
        <f>+[2]B!AI996+[2]B!AI1004+[2]B!AI1013+[2]B!AI1023+[2]B!AI1030+[2]B!AI1034+[2]B!AI1038+[2]B!AI1042+[2]B!AI1050+[2]B!AI1053+[2]B!AI1056+[2]B!AI1064</f>
        <v>2</v>
      </c>
      <c r="Q150" s="239">
        <f>+[2]B!AJ996+[2]B!AJ1004+[2]B!AJ1013+[2]B!AJ1023+[2]B!AJ1030+[2]B!AJ1034+[2]B!AJ1038+[2]B!AJ1042+[2]B!AJ1050+[2]B!AJ1053+[2]B!AJ1056+[2]B!AJ1064</f>
        <v>0</v>
      </c>
      <c r="R150" s="240">
        <f>+[2]B!AL996+[2]B!AL1004+[2]B!AL1013+[2]B!AL1023+[2]B!AL1030+[2]B!AL1034+[2]B!AL1038+[2]B!AL1042+[2]B!AL1050+[2]B!AL1053+[2]B!AL1056+[2]B!AL1064</f>
        <v>0</v>
      </c>
      <c r="U150" s="235"/>
    </row>
    <row r="151" spans="1:24" x14ac:dyDescent="0.2">
      <c r="A151" s="689" t="s">
        <v>230</v>
      </c>
      <c r="B151" s="690"/>
      <c r="C151" s="241">
        <f>[2]B!C1070</f>
        <v>0</v>
      </c>
      <c r="D151" s="242">
        <f>[2]B!D1070</f>
        <v>0</v>
      </c>
      <c r="E151" s="242">
        <f>[2]B!E1070</f>
        <v>0</v>
      </c>
      <c r="F151" s="242">
        <f>[2]B!F1070</f>
        <v>0</v>
      </c>
      <c r="G151" s="242">
        <f>[2]B!G1070</f>
        <v>0</v>
      </c>
      <c r="H151" s="242">
        <f>[2]B!AA1070</f>
        <v>0</v>
      </c>
      <c r="I151" s="242">
        <f>[2]B!AB1070</f>
        <v>0</v>
      </c>
      <c r="J151" s="242">
        <f>[2]B!AC1070</f>
        <v>0</v>
      </c>
      <c r="K151" s="242">
        <f>[2]B!AD1070</f>
        <v>0</v>
      </c>
      <c r="L151" s="242">
        <f>[2]B!AE1070</f>
        <v>0</v>
      </c>
      <c r="M151" s="242">
        <f>[2]B!AF1070</f>
        <v>0</v>
      </c>
      <c r="N151" s="242">
        <f>[2]B!AG1070</f>
        <v>0</v>
      </c>
      <c r="O151" s="242">
        <f>[2]B!AH1070</f>
        <v>0</v>
      </c>
      <c r="P151" s="242">
        <f>[2]B!AI1070</f>
        <v>0</v>
      </c>
      <c r="Q151" s="242">
        <f>[2]B!AJ1070</f>
        <v>0</v>
      </c>
      <c r="R151" s="243">
        <f>[2]B!AL1070</f>
        <v>0</v>
      </c>
      <c r="U151" s="235"/>
    </row>
    <row r="152" spans="1:24" x14ac:dyDescent="0.2">
      <c r="A152" s="683" t="s">
        <v>231</v>
      </c>
      <c r="B152" s="572"/>
      <c r="C152" s="244">
        <f>[2]B!C1080</f>
        <v>0</v>
      </c>
      <c r="D152" s="245">
        <f>[2]B!D1080</f>
        <v>0</v>
      </c>
      <c r="E152" s="245">
        <f>[2]B!E1080</f>
        <v>0</v>
      </c>
      <c r="F152" s="245">
        <f>[2]B!F1080</f>
        <v>0</v>
      </c>
      <c r="G152" s="245">
        <f>[2]B!G1080</f>
        <v>0</v>
      </c>
      <c r="H152" s="245">
        <f>[2]B!AA1080</f>
        <v>0</v>
      </c>
      <c r="I152" s="245">
        <f>[2]B!AB1080</f>
        <v>0</v>
      </c>
      <c r="J152" s="245">
        <f>[2]B!AC1080</f>
        <v>0</v>
      </c>
      <c r="K152" s="245">
        <f>[2]B!AD1080</f>
        <v>0</v>
      </c>
      <c r="L152" s="245">
        <f>[2]B!AE1080</f>
        <v>0</v>
      </c>
      <c r="M152" s="245">
        <f>[2]B!AF1080</f>
        <v>0</v>
      </c>
      <c r="N152" s="245">
        <f>[2]B!AG1080</f>
        <v>0</v>
      </c>
      <c r="O152" s="245">
        <f>[2]B!AH1080</f>
        <v>0</v>
      </c>
      <c r="P152" s="245">
        <f>[2]B!AI1080</f>
        <v>0</v>
      </c>
      <c r="Q152" s="245">
        <f>[2]B!AJ1080</f>
        <v>0</v>
      </c>
      <c r="R152" s="246">
        <f>[2]B!AL1080</f>
        <v>0</v>
      </c>
      <c r="U152" s="235"/>
    </row>
    <row r="153" spans="1:24" x14ac:dyDescent="0.2">
      <c r="A153" s="683" t="s">
        <v>232</v>
      </c>
      <c r="B153" s="572"/>
      <c r="C153" s="244">
        <f>[2]B!C1100</f>
        <v>0</v>
      </c>
      <c r="D153" s="245">
        <f>[2]B!D1100</f>
        <v>0</v>
      </c>
      <c r="E153" s="245">
        <f>[2]B!E1100</f>
        <v>0</v>
      </c>
      <c r="F153" s="245">
        <f>[2]B!F1100</f>
        <v>0</v>
      </c>
      <c r="G153" s="245">
        <f>[2]B!G1100</f>
        <v>0</v>
      </c>
      <c r="H153" s="245">
        <f>[2]B!AA1100</f>
        <v>0</v>
      </c>
      <c r="I153" s="245">
        <f>[2]B!AB1100</f>
        <v>0</v>
      </c>
      <c r="J153" s="245">
        <f>[2]B!AC1100</f>
        <v>0</v>
      </c>
      <c r="K153" s="245">
        <f>[2]B!AD1100</f>
        <v>0</v>
      </c>
      <c r="L153" s="245">
        <f>[2]B!AE1100</f>
        <v>0</v>
      </c>
      <c r="M153" s="245">
        <f>[2]B!AF1100</f>
        <v>0</v>
      </c>
      <c r="N153" s="245">
        <f>[2]B!AG1100</f>
        <v>0</v>
      </c>
      <c r="O153" s="245">
        <f>[2]B!AH1100</f>
        <v>0</v>
      </c>
      <c r="P153" s="245">
        <f>[2]B!AI1100</f>
        <v>0</v>
      </c>
      <c r="Q153" s="245">
        <f>[2]B!AJ1100</f>
        <v>0</v>
      </c>
      <c r="R153" s="246">
        <f>[2]B!AL1100</f>
        <v>0</v>
      </c>
      <c r="U153" s="235"/>
    </row>
    <row r="154" spans="1:24" x14ac:dyDescent="0.2">
      <c r="A154" s="683" t="s">
        <v>233</v>
      </c>
      <c r="B154" s="572"/>
      <c r="C154" s="247">
        <f>[2]B!C1103</f>
        <v>0</v>
      </c>
      <c r="D154" s="248">
        <f>[2]B!D1103</f>
        <v>0</v>
      </c>
      <c r="E154" s="248">
        <f>[2]B!E1103</f>
        <v>0</v>
      </c>
      <c r="F154" s="248">
        <f>[2]B!F1103</f>
        <v>0</v>
      </c>
      <c r="G154" s="248">
        <f>[2]B!G1103</f>
        <v>0</v>
      </c>
      <c r="H154" s="248">
        <f>[2]B!AA1103</f>
        <v>0</v>
      </c>
      <c r="I154" s="248">
        <f>[2]B!AB1103</f>
        <v>0</v>
      </c>
      <c r="J154" s="248">
        <f>[2]B!AC1103</f>
        <v>0</v>
      </c>
      <c r="K154" s="248">
        <f>[2]B!AD1103</f>
        <v>0</v>
      </c>
      <c r="L154" s="248">
        <f>[2]B!AE1103</f>
        <v>0</v>
      </c>
      <c r="M154" s="248">
        <f>[2]B!AF1103</f>
        <v>0</v>
      </c>
      <c r="N154" s="248">
        <f>[2]B!AG1103</f>
        <v>0</v>
      </c>
      <c r="O154" s="248">
        <f>[2]B!AH1103</f>
        <v>0</v>
      </c>
      <c r="P154" s="248">
        <f>[2]B!AI1103</f>
        <v>0</v>
      </c>
      <c r="Q154" s="248">
        <f>[2]B!AJ1103</f>
        <v>0</v>
      </c>
      <c r="R154" s="246">
        <f>[2]B!AL1103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2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[2]B!C2467</f>
        <v>18</v>
      </c>
      <c r="D160" s="421">
        <f>[2]B!D2467</f>
        <v>18</v>
      </c>
      <c r="E160" s="422">
        <f>[2]B!E2467</f>
        <v>18</v>
      </c>
      <c r="F160" s="422">
        <f>[2]B!F2467</f>
        <v>0</v>
      </c>
      <c r="G160" s="422">
        <f>[2]B!G2467</f>
        <v>0</v>
      </c>
      <c r="H160" s="423">
        <f>[2]B!AA2467</f>
        <v>18</v>
      </c>
      <c r="I160" s="423">
        <f>[2]B!AB2467</f>
        <v>0</v>
      </c>
      <c r="J160" s="423">
        <f>[2]B!AC2467</f>
        <v>0</v>
      </c>
      <c r="K160" s="423">
        <f>[2]B!AD2467</f>
        <v>0</v>
      </c>
      <c r="L160" s="423">
        <f>[2]B!AE2467</f>
        <v>0</v>
      </c>
      <c r="M160" s="423">
        <f>[2]B!AF2467</f>
        <v>0</v>
      </c>
      <c r="N160" s="423">
        <f>[2]B!AG2467</f>
        <v>0</v>
      </c>
      <c r="O160" s="423">
        <f>[2]B!AH2467</f>
        <v>0</v>
      </c>
      <c r="P160" s="423">
        <f>[2]B!AI2467</f>
        <v>0</v>
      </c>
      <c r="Q160" s="423">
        <f>[2]B!AJ2467</f>
        <v>0</v>
      </c>
      <c r="R160" s="47">
        <f>[2]B!AL2467</f>
        <v>1014120</v>
      </c>
    </row>
    <row r="161" spans="1:22" x14ac:dyDescent="0.2">
      <c r="A161" s="424">
        <v>1901024</v>
      </c>
      <c r="B161" s="425" t="s">
        <v>237</v>
      </c>
      <c r="C161" s="421">
        <f>[2]B!C2468</f>
        <v>0</v>
      </c>
      <c r="D161" s="421">
        <f>[2]B!D2468</f>
        <v>0</v>
      </c>
      <c r="E161" s="422">
        <f>[2]B!E2468</f>
        <v>0</v>
      </c>
      <c r="F161" s="422">
        <f>[2]B!F2468</f>
        <v>0</v>
      </c>
      <c r="G161" s="422">
        <f>[2]B!G2468</f>
        <v>0</v>
      </c>
      <c r="H161" s="423">
        <f>[2]B!AA2468</f>
        <v>0</v>
      </c>
      <c r="I161" s="423">
        <f>[2]B!AB2468</f>
        <v>0</v>
      </c>
      <c r="J161" s="423">
        <f>[2]B!AC2468</f>
        <v>0</v>
      </c>
      <c r="K161" s="423">
        <f>[2]B!AD2468</f>
        <v>0</v>
      </c>
      <c r="L161" s="423">
        <f>[2]B!AE2468</f>
        <v>0</v>
      </c>
      <c r="M161" s="423">
        <f>[2]B!AF2468</f>
        <v>0</v>
      </c>
      <c r="N161" s="423">
        <f>[2]B!AG2468</f>
        <v>0</v>
      </c>
      <c r="O161" s="423">
        <f>[2]B!AH2468</f>
        <v>0</v>
      </c>
      <c r="P161" s="423">
        <f>[2]B!AI2468</f>
        <v>0</v>
      </c>
      <c r="Q161" s="423">
        <f>[2]B!AJ2468</f>
        <v>0</v>
      </c>
      <c r="R161" s="48">
        <f>[2]B!AL2468</f>
        <v>0</v>
      </c>
    </row>
    <row r="162" spans="1:22" x14ac:dyDescent="0.2">
      <c r="A162" s="424">
        <v>1901025</v>
      </c>
      <c r="B162" s="425" t="s">
        <v>238</v>
      </c>
      <c r="C162" s="421">
        <f>[2]B!C2469</f>
        <v>0</v>
      </c>
      <c r="D162" s="421">
        <f>[2]B!D2469</f>
        <v>0</v>
      </c>
      <c r="E162" s="422">
        <f>[2]B!E2469</f>
        <v>0</v>
      </c>
      <c r="F162" s="422">
        <f>[2]B!F2469</f>
        <v>0</v>
      </c>
      <c r="G162" s="422">
        <f>[2]B!G2469</f>
        <v>0</v>
      </c>
      <c r="H162" s="423">
        <f>[2]B!AA2469</f>
        <v>0</v>
      </c>
      <c r="I162" s="423">
        <f>[2]B!AB2469</f>
        <v>0</v>
      </c>
      <c r="J162" s="423">
        <f>[2]B!AC2469</f>
        <v>0</v>
      </c>
      <c r="K162" s="423">
        <f>[2]B!AD2469</f>
        <v>0</v>
      </c>
      <c r="L162" s="423">
        <f>[2]B!AE2469</f>
        <v>0</v>
      </c>
      <c r="M162" s="423">
        <f>[2]B!AF2469</f>
        <v>0</v>
      </c>
      <c r="N162" s="423">
        <f>[2]B!AG2469</f>
        <v>0</v>
      </c>
      <c r="O162" s="423">
        <f>[2]B!AH2469</f>
        <v>0</v>
      </c>
      <c r="P162" s="423">
        <f>[2]B!AI2469</f>
        <v>0</v>
      </c>
      <c r="Q162" s="423">
        <f>[2]B!AJ2469</f>
        <v>0</v>
      </c>
      <c r="R162" s="48">
        <f>[2]B!AL2469</f>
        <v>0</v>
      </c>
    </row>
    <row r="163" spans="1:22" x14ac:dyDescent="0.2">
      <c r="A163" s="424">
        <v>1901026</v>
      </c>
      <c r="B163" s="425" t="s">
        <v>239</v>
      </c>
      <c r="C163" s="421">
        <f>[2]B!C2470</f>
        <v>0</v>
      </c>
      <c r="D163" s="421">
        <f>[2]B!D2470</f>
        <v>0</v>
      </c>
      <c r="E163" s="422">
        <f>[2]B!E2470</f>
        <v>0</v>
      </c>
      <c r="F163" s="422">
        <f>[2]B!F2470</f>
        <v>0</v>
      </c>
      <c r="G163" s="422">
        <f>[2]B!G2470</f>
        <v>0</v>
      </c>
      <c r="H163" s="423">
        <f>[2]B!AA2470</f>
        <v>0</v>
      </c>
      <c r="I163" s="423">
        <f>[2]B!AB2470</f>
        <v>0</v>
      </c>
      <c r="J163" s="423">
        <f>[2]B!AC2470</f>
        <v>0</v>
      </c>
      <c r="K163" s="423">
        <f>[2]B!AD2470</f>
        <v>0</v>
      </c>
      <c r="L163" s="423">
        <f>[2]B!AE2470</f>
        <v>0</v>
      </c>
      <c r="M163" s="423">
        <f>[2]B!AF2470</f>
        <v>0</v>
      </c>
      <c r="N163" s="423">
        <f>[2]B!AG2470</f>
        <v>0</v>
      </c>
      <c r="O163" s="423">
        <f>[2]B!AH2470</f>
        <v>0</v>
      </c>
      <c r="P163" s="423">
        <f>[2]B!AI2470</f>
        <v>0</v>
      </c>
      <c r="Q163" s="423">
        <f>[2]B!AJ2470</f>
        <v>0</v>
      </c>
      <c r="R163" s="48">
        <f>[2]B!AL2470</f>
        <v>0</v>
      </c>
    </row>
    <row r="164" spans="1:22" x14ac:dyDescent="0.2">
      <c r="A164" s="424">
        <v>1901126</v>
      </c>
      <c r="B164" s="425" t="s">
        <v>240</v>
      </c>
      <c r="C164" s="421">
        <f>[2]B!C2471</f>
        <v>0</v>
      </c>
      <c r="D164" s="421">
        <f>[2]B!D2471</f>
        <v>0</v>
      </c>
      <c r="E164" s="422">
        <f>[2]B!E2471</f>
        <v>0</v>
      </c>
      <c r="F164" s="422">
        <f>[2]B!F2471</f>
        <v>0</v>
      </c>
      <c r="G164" s="422">
        <f>[2]B!G2471</f>
        <v>0</v>
      </c>
      <c r="H164" s="423">
        <f>[2]B!AA2471</f>
        <v>0</v>
      </c>
      <c r="I164" s="423">
        <f>[2]B!AB2471</f>
        <v>0</v>
      </c>
      <c r="J164" s="423">
        <f>[2]B!AC2471</f>
        <v>0</v>
      </c>
      <c r="K164" s="423">
        <f>[2]B!AD2471</f>
        <v>0</v>
      </c>
      <c r="L164" s="423">
        <f>[2]B!AE2471</f>
        <v>0</v>
      </c>
      <c r="M164" s="423">
        <f>[2]B!AF2471</f>
        <v>0</v>
      </c>
      <c r="N164" s="423">
        <f>[2]B!AG2471</f>
        <v>0</v>
      </c>
      <c r="O164" s="423">
        <f>[2]B!AH2471</f>
        <v>0</v>
      </c>
      <c r="P164" s="423">
        <f>[2]B!AI2471</f>
        <v>0</v>
      </c>
      <c r="Q164" s="423">
        <f>[2]B!AJ2471</f>
        <v>0</v>
      </c>
      <c r="R164" s="48">
        <f>[2]B!AL2471</f>
        <v>0</v>
      </c>
    </row>
    <row r="165" spans="1:22" x14ac:dyDescent="0.2">
      <c r="A165" s="424">
        <v>1901027</v>
      </c>
      <c r="B165" s="425" t="s">
        <v>241</v>
      </c>
      <c r="C165" s="421">
        <f>[2]B!C2472</f>
        <v>0</v>
      </c>
      <c r="D165" s="421">
        <f>[2]B!D2472</f>
        <v>0</v>
      </c>
      <c r="E165" s="422">
        <f>[2]B!E2472</f>
        <v>0</v>
      </c>
      <c r="F165" s="422">
        <f>[2]B!F2472</f>
        <v>0</v>
      </c>
      <c r="G165" s="422">
        <f>[2]B!G2472</f>
        <v>0</v>
      </c>
      <c r="H165" s="423">
        <f>[2]B!AA2472</f>
        <v>0</v>
      </c>
      <c r="I165" s="423">
        <f>[2]B!AB2472</f>
        <v>0</v>
      </c>
      <c r="J165" s="423">
        <f>[2]B!AC2472</f>
        <v>0</v>
      </c>
      <c r="K165" s="423">
        <f>[2]B!AD2472</f>
        <v>0</v>
      </c>
      <c r="L165" s="423">
        <f>[2]B!AE2472</f>
        <v>0</v>
      </c>
      <c r="M165" s="423">
        <f>[2]B!AF2472</f>
        <v>0</v>
      </c>
      <c r="N165" s="423">
        <f>[2]B!AG2472</f>
        <v>0</v>
      </c>
      <c r="O165" s="423">
        <f>[2]B!AH2472</f>
        <v>0</v>
      </c>
      <c r="P165" s="423">
        <f>[2]B!AI2472</f>
        <v>0</v>
      </c>
      <c r="Q165" s="423">
        <f>[2]B!AJ2472</f>
        <v>0</v>
      </c>
      <c r="R165" s="48">
        <f>[2]B!AL2472</f>
        <v>0</v>
      </c>
    </row>
    <row r="166" spans="1:22" x14ac:dyDescent="0.2">
      <c r="A166" s="424">
        <v>1901028</v>
      </c>
      <c r="B166" s="425" t="s">
        <v>242</v>
      </c>
      <c r="C166" s="421">
        <f>[2]B!C2473</f>
        <v>0</v>
      </c>
      <c r="D166" s="421">
        <f>[2]B!D2473</f>
        <v>0</v>
      </c>
      <c r="E166" s="422">
        <f>[2]B!E2473</f>
        <v>0</v>
      </c>
      <c r="F166" s="422">
        <f>[2]B!F2473</f>
        <v>0</v>
      </c>
      <c r="G166" s="422">
        <f>[2]B!G2473</f>
        <v>0</v>
      </c>
      <c r="H166" s="423">
        <f>[2]B!AA2473</f>
        <v>0</v>
      </c>
      <c r="I166" s="423">
        <f>[2]B!AB2473</f>
        <v>0</v>
      </c>
      <c r="J166" s="423">
        <f>[2]B!AC2473</f>
        <v>0</v>
      </c>
      <c r="K166" s="423">
        <f>[2]B!AD2473</f>
        <v>0</v>
      </c>
      <c r="L166" s="423">
        <f>[2]B!AE2473</f>
        <v>0</v>
      </c>
      <c r="M166" s="423">
        <f>[2]B!AF2473</f>
        <v>0</v>
      </c>
      <c r="N166" s="423">
        <f>[2]B!AG2473</f>
        <v>0</v>
      </c>
      <c r="O166" s="423">
        <f>[2]B!AH2473</f>
        <v>0</v>
      </c>
      <c r="P166" s="423">
        <f>[2]B!AI2473</f>
        <v>0</v>
      </c>
      <c r="Q166" s="423">
        <f>[2]B!AJ2473</f>
        <v>0</v>
      </c>
      <c r="R166" s="48">
        <f>[2]B!AL2473</f>
        <v>0</v>
      </c>
    </row>
    <row r="167" spans="1:22" x14ac:dyDescent="0.2">
      <c r="A167" s="426">
        <v>1901029</v>
      </c>
      <c r="B167" s="427" t="s">
        <v>243</v>
      </c>
      <c r="C167" s="421">
        <f>[2]B!C2474</f>
        <v>0</v>
      </c>
      <c r="D167" s="421">
        <f>[2]B!D2474</f>
        <v>0</v>
      </c>
      <c r="E167" s="422">
        <f>[2]B!E2474</f>
        <v>0</v>
      </c>
      <c r="F167" s="422">
        <f>[2]B!F2474</f>
        <v>0</v>
      </c>
      <c r="G167" s="422">
        <f>[2]B!G2474</f>
        <v>0</v>
      </c>
      <c r="H167" s="423">
        <f>[2]B!AA2474</f>
        <v>0</v>
      </c>
      <c r="I167" s="423">
        <f>[2]B!AB2474</f>
        <v>0</v>
      </c>
      <c r="J167" s="423">
        <f>[2]B!AC2474</f>
        <v>0</v>
      </c>
      <c r="K167" s="423">
        <f>[2]B!AD2474</f>
        <v>0</v>
      </c>
      <c r="L167" s="423">
        <f>[2]B!AE2474</f>
        <v>0</v>
      </c>
      <c r="M167" s="423">
        <f>[2]B!AF2474</f>
        <v>0</v>
      </c>
      <c r="N167" s="423">
        <f>[2]B!AG2474</f>
        <v>0</v>
      </c>
      <c r="O167" s="423">
        <f>[2]B!AH2474</f>
        <v>0</v>
      </c>
      <c r="P167" s="423">
        <f>[2]B!AI2474</f>
        <v>0</v>
      </c>
      <c r="Q167" s="423">
        <f>[2]B!AJ2474</f>
        <v>0</v>
      </c>
      <c r="R167" s="48">
        <f>[2]B!AL2474</f>
        <v>0</v>
      </c>
    </row>
    <row r="168" spans="1:22" x14ac:dyDescent="0.2">
      <c r="A168" s="426">
        <v>1901031</v>
      </c>
      <c r="B168" s="427" t="s">
        <v>244</v>
      </c>
      <c r="C168" s="421">
        <f>[2]B!C2475</f>
        <v>0</v>
      </c>
      <c r="D168" s="421">
        <f>[2]B!D2475</f>
        <v>0</v>
      </c>
      <c r="E168" s="422">
        <f>[2]B!E2475</f>
        <v>0</v>
      </c>
      <c r="F168" s="422">
        <f>[2]B!F2475</f>
        <v>0</v>
      </c>
      <c r="G168" s="422">
        <f>[2]B!G2475</f>
        <v>0</v>
      </c>
      <c r="H168" s="423">
        <f>[2]B!AA2475</f>
        <v>0</v>
      </c>
      <c r="I168" s="423">
        <f>[2]B!AB2475</f>
        <v>0</v>
      </c>
      <c r="J168" s="423">
        <f>[2]B!AC2475</f>
        <v>0</v>
      </c>
      <c r="K168" s="423">
        <f>[2]B!AD2475</f>
        <v>0</v>
      </c>
      <c r="L168" s="423">
        <f>[2]B!AE2475</f>
        <v>0</v>
      </c>
      <c r="M168" s="423">
        <f>[2]B!AF2475</f>
        <v>0</v>
      </c>
      <c r="N168" s="423">
        <f>[2]B!AG2475</f>
        <v>0</v>
      </c>
      <c r="O168" s="423">
        <f>[2]B!AH2475</f>
        <v>0</v>
      </c>
      <c r="P168" s="423">
        <f>[2]B!AI2475</f>
        <v>0</v>
      </c>
      <c r="Q168" s="423">
        <f>[2]B!AJ2475</f>
        <v>0</v>
      </c>
      <c r="R168" s="48">
        <f>[2]B!AL2475</f>
        <v>0</v>
      </c>
    </row>
    <row r="169" spans="1:22" x14ac:dyDescent="0.2">
      <c r="A169" s="426" t="s">
        <v>245</v>
      </c>
      <c r="B169" s="427" t="s">
        <v>246</v>
      </c>
      <c r="C169" s="421">
        <f>[2]B!C2476</f>
        <v>0</v>
      </c>
      <c r="D169" s="421">
        <f>[2]B!D2476</f>
        <v>0</v>
      </c>
      <c r="E169" s="422">
        <f>[2]B!E2476</f>
        <v>0</v>
      </c>
      <c r="F169" s="422">
        <f>[2]B!F2476</f>
        <v>0</v>
      </c>
      <c r="G169" s="422">
        <f>[2]B!G2476</f>
        <v>0</v>
      </c>
      <c r="H169" s="423">
        <f>[2]B!AA2476</f>
        <v>0</v>
      </c>
      <c r="I169" s="423">
        <f>[2]B!AB2476</f>
        <v>0</v>
      </c>
      <c r="J169" s="423">
        <f>[2]B!AC2476</f>
        <v>0</v>
      </c>
      <c r="K169" s="423">
        <f>[2]B!AD2476</f>
        <v>0</v>
      </c>
      <c r="L169" s="423">
        <f>[2]B!AE2476</f>
        <v>0</v>
      </c>
      <c r="M169" s="423">
        <f>[2]B!AF2476</f>
        <v>0</v>
      </c>
      <c r="N169" s="423">
        <f>[2]B!AG2476</f>
        <v>0</v>
      </c>
      <c r="O169" s="423">
        <f>[2]B!AH2476</f>
        <v>0</v>
      </c>
      <c r="P169" s="423">
        <f>[2]B!AI2476</f>
        <v>0</v>
      </c>
      <c r="Q169" s="423">
        <f>[2]B!AJ2476</f>
        <v>0</v>
      </c>
      <c r="R169" s="48">
        <f>[2]B!AL2476</f>
        <v>0</v>
      </c>
    </row>
    <row r="170" spans="1:22" x14ac:dyDescent="0.2">
      <c r="A170" s="428">
        <v>1901033</v>
      </c>
      <c r="B170" s="429" t="s">
        <v>247</v>
      </c>
      <c r="C170" s="421">
        <f>[2]B!C2477</f>
        <v>0</v>
      </c>
      <c r="D170" s="421">
        <f>[2]B!D2477</f>
        <v>0</v>
      </c>
      <c r="E170" s="422">
        <f>[2]B!E2477</f>
        <v>0</v>
      </c>
      <c r="F170" s="422">
        <f>[2]B!F2477</f>
        <v>0</v>
      </c>
      <c r="G170" s="422">
        <f>[2]B!G2477</f>
        <v>0</v>
      </c>
      <c r="H170" s="423">
        <f>[2]B!AA2477</f>
        <v>0</v>
      </c>
      <c r="I170" s="423">
        <f>[2]B!AB2477</f>
        <v>0</v>
      </c>
      <c r="J170" s="423">
        <f>[2]B!AC2477</f>
        <v>0</v>
      </c>
      <c r="K170" s="423">
        <f>[2]B!AD2477</f>
        <v>0</v>
      </c>
      <c r="L170" s="423">
        <f>[2]B!AE2477</f>
        <v>0</v>
      </c>
      <c r="M170" s="423">
        <f>[2]B!AF2477</f>
        <v>0</v>
      </c>
      <c r="N170" s="423">
        <f>[2]B!AG2477</f>
        <v>0</v>
      </c>
      <c r="O170" s="423">
        <f>[2]B!AH2477</f>
        <v>0</v>
      </c>
      <c r="P170" s="423">
        <f>[2]B!AI2477</f>
        <v>0</v>
      </c>
      <c r="Q170" s="423">
        <f>[2]B!AJ2477</f>
        <v>0</v>
      </c>
      <c r="R170" s="129">
        <f>[2]B!AL2477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18</v>
      </c>
      <c r="D171" s="430">
        <f t="shared" ref="D171:Q171" si="5">SUM(D160:D170)</f>
        <v>18</v>
      </c>
      <c r="E171" s="430">
        <f t="shared" si="5"/>
        <v>18</v>
      </c>
      <c r="F171" s="430">
        <f t="shared" si="5"/>
        <v>0</v>
      </c>
      <c r="G171" s="430">
        <f t="shared" si="5"/>
        <v>0</v>
      </c>
      <c r="H171" s="430">
        <f t="shared" si="5"/>
        <v>18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1014120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[2]B!$C$1408</f>
        <v>2</v>
      </c>
      <c r="D176" s="432">
        <f>[2]B!H1408</f>
        <v>2</v>
      </c>
      <c r="E176" s="433">
        <f>[2]B!I1408</f>
        <v>0</v>
      </c>
      <c r="F176" s="433">
        <f>[2]B!J1408</f>
        <v>2</v>
      </c>
      <c r="G176" s="433">
        <f>[2]B!K1408</f>
        <v>0</v>
      </c>
      <c r="H176" s="433">
        <f>[2]B!L1408</f>
        <v>0</v>
      </c>
      <c r="I176" s="433">
        <f>[2]B!M1408</f>
        <v>0</v>
      </c>
      <c r="J176" s="433">
        <f>[2]B!N1408</f>
        <v>0</v>
      </c>
      <c r="K176" s="434">
        <v>0</v>
      </c>
      <c r="L176" s="433">
        <f>[2]B!AD1408</f>
        <v>0</v>
      </c>
      <c r="M176" s="433">
        <f>[2]B!AE1408</f>
        <v>0</v>
      </c>
      <c r="N176" s="433">
        <f>[2]B!AF1408</f>
        <v>0</v>
      </c>
      <c r="O176" s="433">
        <f>[2]B!AG1408</f>
        <v>0</v>
      </c>
      <c r="P176" s="433">
        <f>[2]B!AH1408</f>
        <v>0</v>
      </c>
      <c r="Q176" s="433">
        <f>[2]B!AI1408</f>
        <v>0</v>
      </c>
      <c r="R176" s="433">
        <f>[2]B!AJ1408</f>
        <v>0</v>
      </c>
      <c r="S176" s="21">
        <f>[2]B!$I$1408</f>
        <v>0</v>
      </c>
      <c r="T176" s="21">
        <f>[2]B!$L$1408</f>
        <v>0</v>
      </c>
      <c r="U176" s="278"/>
      <c r="V176" s="155">
        <f>[2]B!AL1408</f>
        <v>0</v>
      </c>
    </row>
    <row r="177" spans="1:22" x14ac:dyDescent="0.2">
      <c r="A177" s="279" t="s">
        <v>259</v>
      </c>
      <c r="B177" s="280" t="s">
        <v>260</v>
      </c>
      <c r="C177" s="432">
        <f>[2]B!C1542</f>
        <v>61</v>
      </c>
      <c r="D177" s="432">
        <f>[2]B!H1542</f>
        <v>60</v>
      </c>
      <c r="E177" s="434">
        <f>[2]B!I1542</f>
        <v>36</v>
      </c>
      <c r="F177" s="434">
        <f>[2]B!J1542</f>
        <v>24</v>
      </c>
      <c r="G177" s="434">
        <f>[2]B!K1542</f>
        <v>0</v>
      </c>
      <c r="H177" s="434">
        <f>[2]B!L1542</f>
        <v>1</v>
      </c>
      <c r="I177" s="434">
        <f>[2]B!M1542</f>
        <v>0</v>
      </c>
      <c r="J177" s="434">
        <f>[2]B!N1542</f>
        <v>0</v>
      </c>
      <c r="K177" s="434">
        <v>12</v>
      </c>
      <c r="L177" s="434">
        <f>[2]B!AD1542</f>
        <v>0</v>
      </c>
      <c r="M177" s="434">
        <f>[2]B!AE1542</f>
        <v>0</v>
      </c>
      <c r="N177" s="434">
        <f>[2]B!AF1542</f>
        <v>0</v>
      </c>
      <c r="O177" s="434">
        <f>[2]B!AG1542</f>
        <v>0</v>
      </c>
      <c r="P177" s="434">
        <f>[2]B!AH1542</f>
        <v>0</v>
      </c>
      <c r="Q177" s="434">
        <f>[2]B!AI1542</f>
        <v>0</v>
      </c>
      <c r="R177" s="434">
        <f>[2]B!AJ1542</f>
        <v>0</v>
      </c>
      <c r="S177" s="21">
        <f>[2]B!$I$1542</f>
        <v>36</v>
      </c>
      <c r="T177" s="21">
        <f>[2]B!$L$1542</f>
        <v>1</v>
      </c>
      <c r="U177" s="278"/>
      <c r="V177" s="155">
        <f>[2]B!$AL$1542</f>
        <v>24760405</v>
      </c>
    </row>
    <row r="178" spans="1:22" x14ac:dyDescent="0.2">
      <c r="A178" s="279" t="s">
        <v>194</v>
      </c>
      <c r="B178" s="280" t="s">
        <v>261</v>
      </c>
      <c r="C178" s="432">
        <f>[2]B!C1723</f>
        <v>93</v>
      </c>
      <c r="D178" s="432">
        <f>[2]B!H1723</f>
        <v>78</v>
      </c>
      <c r="E178" s="434">
        <f>[2]B!I1723</f>
        <v>45</v>
      </c>
      <c r="F178" s="434">
        <f>[2]B!J1723</f>
        <v>33</v>
      </c>
      <c r="G178" s="434">
        <f>[2]B!K1723</f>
        <v>1</v>
      </c>
      <c r="H178" s="434">
        <f>[2]B!L1723</f>
        <v>5</v>
      </c>
      <c r="I178" s="434">
        <f>[2]B!M1723</f>
        <v>9</v>
      </c>
      <c r="J178" s="434">
        <f>[2]B!N1723</f>
        <v>0</v>
      </c>
      <c r="K178" s="434">
        <v>34</v>
      </c>
      <c r="L178" s="434">
        <f>[2]B!AD1723</f>
        <v>0</v>
      </c>
      <c r="M178" s="434">
        <f>[2]B!AE1723</f>
        <v>13</v>
      </c>
      <c r="N178" s="434">
        <f>[2]B!AF1723</f>
        <v>0</v>
      </c>
      <c r="O178" s="434">
        <f>[2]B!AG1723</f>
        <v>0</v>
      </c>
      <c r="P178" s="434">
        <f>[2]B!AH1723</f>
        <v>0</v>
      </c>
      <c r="Q178" s="434">
        <f>[2]B!AI1723</f>
        <v>0</v>
      </c>
      <c r="R178" s="434">
        <f>[2]B!AJ1723</f>
        <v>0</v>
      </c>
      <c r="S178" s="21">
        <f>[2]B!$I$1723</f>
        <v>45</v>
      </c>
      <c r="T178" s="21">
        <f>[2]B!$L$1723</f>
        <v>5</v>
      </c>
      <c r="U178" s="278"/>
      <c r="V178" s="155">
        <f>[2]B!AL1723</f>
        <v>6378670</v>
      </c>
    </row>
    <row r="179" spans="1:22" x14ac:dyDescent="0.2">
      <c r="A179" s="279" t="s">
        <v>196</v>
      </c>
      <c r="B179" s="280" t="s">
        <v>262</v>
      </c>
      <c r="C179" s="432">
        <f>[2]B!C1787</f>
        <v>11</v>
      </c>
      <c r="D179" s="432">
        <f>[2]B!H1787</f>
        <v>8</v>
      </c>
      <c r="E179" s="434">
        <f>[2]B!I1787</f>
        <v>8</v>
      </c>
      <c r="F179" s="434">
        <f>[2]B!J1787</f>
        <v>0</v>
      </c>
      <c r="G179" s="434">
        <f>[2]B!K1787</f>
        <v>0</v>
      </c>
      <c r="H179" s="434">
        <f>[2]B!L1787</f>
        <v>3</v>
      </c>
      <c r="I179" s="434">
        <f>[2]B!M1787</f>
        <v>0</v>
      </c>
      <c r="J179" s="434">
        <f>[2]B!N1787</f>
        <v>0</v>
      </c>
      <c r="K179" s="434">
        <v>0</v>
      </c>
      <c r="L179" s="434">
        <f>[2]B!AD1787</f>
        <v>0</v>
      </c>
      <c r="M179" s="434">
        <f>[2]B!AE1787</f>
        <v>0</v>
      </c>
      <c r="N179" s="434">
        <f>[2]B!AF1787</f>
        <v>0</v>
      </c>
      <c r="O179" s="434">
        <f>[2]B!AG1787</f>
        <v>0</v>
      </c>
      <c r="P179" s="434">
        <f>[2]B!AH1787</f>
        <v>0</v>
      </c>
      <c r="Q179" s="434">
        <f>[2]B!AI1787</f>
        <v>0</v>
      </c>
      <c r="R179" s="434">
        <f>[2]B!AJ1787</f>
        <v>0</v>
      </c>
      <c r="S179" s="21">
        <f>[2]B!$I$1787</f>
        <v>8</v>
      </c>
      <c r="T179" s="21">
        <f>[2]B!$L$1787</f>
        <v>3</v>
      </c>
      <c r="U179" s="278"/>
      <c r="V179" s="155">
        <f>[2]B!AL1787</f>
        <v>1969500</v>
      </c>
    </row>
    <row r="180" spans="1:22" x14ac:dyDescent="0.2">
      <c r="A180" s="279" t="s">
        <v>198</v>
      </c>
      <c r="B180" s="280" t="s">
        <v>263</v>
      </c>
      <c r="C180" s="432">
        <f>[2]B!C1861</f>
        <v>63</v>
      </c>
      <c r="D180" s="432">
        <f>[2]B!H1861</f>
        <v>47</v>
      </c>
      <c r="E180" s="434">
        <f>[2]B!I1861</f>
        <v>46</v>
      </c>
      <c r="F180" s="434">
        <f>[2]B!J1861</f>
        <v>1</v>
      </c>
      <c r="G180" s="434">
        <f>[2]B!K1861</f>
        <v>1</v>
      </c>
      <c r="H180" s="434">
        <f>[2]B!L1861</f>
        <v>15</v>
      </c>
      <c r="I180" s="434">
        <f>[2]B!M1861</f>
        <v>0</v>
      </c>
      <c r="J180" s="434">
        <f>[2]B!N1861</f>
        <v>0</v>
      </c>
      <c r="K180" s="434">
        <v>51</v>
      </c>
      <c r="L180" s="434">
        <f>[2]B!AD1861</f>
        <v>0</v>
      </c>
      <c r="M180" s="434">
        <f>[2]B!AE1861</f>
        <v>0</v>
      </c>
      <c r="N180" s="434">
        <f>[2]B!AF1861</f>
        <v>0</v>
      </c>
      <c r="O180" s="434">
        <f>[2]B!AG1861</f>
        <v>0</v>
      </c>
      <c r="P180" s="434">
        <f>[2]B!AH1861</f>
        <v>0</v>
      </c>
      <c r="Q180" s="434">
        <f>[2]B!AI1861</f>
        <v>0</v>
      </c>
      <c r="R180" s="434">
        <f>[2]B!AJ1861</f>
        <v>0</v>
      </c>
      <c r="S180" s="21">
        <f>[2]B!$I$1861</f>
        <v>46</v>
      </c>
      <c r="T180" s="21">
        <f>[2]B!$L$1861</f>
        <v>15</v>
      </c>
      <c r="U180" s="278"/>
      <c r="V180" s="155">
        <f>[2]B!AL1861</f>
        <v>3942585</v>
      </c>
    </row>
    <row r="181" spans="1:22" x14ac:dyDescent="0.2">
      <c r="A181" s="279" t="s">
        <v>264</v>
      </c>
      <c r="B181" s="280" t="s">
        <v>265</v>
      </c>
      <c r="C181" s="432">
        <f>[2]B!C1904</f>
        <v>67</v>
      </c>
      <c r="D181" s="432">
        <f>[2]B!H1904</f>
        <v>61</v>
      </c>
      <c r="E181" s="434">
        <f>[2]B!I1904</f>
        <v>50</v>
      </c>
      <c r="F181" s="434">
        <f>[2]B!J1904</f>
        <v>11</v>
      </c>
      <c r="G181" s="434">
        <f>[2]B!K1904</f>
        <v>1</v>
      </c>
      <c r="H181" s="434">
        <f>[2]B!L1904</f>
        <v>5</v>
      </c>
      <c r="I181" s="434">
        <f>[2]B!M1904</f>
        <v>0</v>
      </c>
      <c r="J181" s="434">
        <f>[2]B!N1904</f>
        <v>0</v>
      </c>
      <c r="K181" s="434">
        <v>67</v>
      </c>
      <c r="L181" s="434">
        <f>[2]B!AD1904</f>
        <v>0</v>
      </c>
      <c r="M181" s="434">
        <f>[2]B!AE1904</f>
        <v>0</v>
      </c>
      <c r="N181" s="434">
        <f>[2]B!AF1904</f>
        <v>0</v>
      </c>
      <c r="O181" s="434">
        <f>[2]B!AG1904</f>
        <v>0</v>
      </c>
      <c r="P181" s="434">
        <f>[2]B!AH1904</f>
        <v>0</v>
      </c>
      <c r="Q181" s="434">
        <f>[2]B!AI1904</f>
        <v>0</v>
      </c>
      <c r="R181" s="434">
        <f>[2]B!AJ1904</f>
        <v>0</v>
      </c>
      <c r="S181" s="21">
        <f>[2]B!$I$1904</f>
        <v>50</v>
      </c>
      <c r="T181" s="21">
        <f>[2]B!$L$1904</f>
        <v>5</v>
      </c>
      <c r="U181" s="278"/>
      <c r="V181" s="155">
        <f>[2]B!AL1904</f>
        <v>3758875</v>
      </c>
    </row>
    <row r="182" spans="1:22" x14ac:dyDescent="0.2">
      <c r="A182" s="279" t="s">
        <v>205</v>
      </c>
      <c r="B182" s="280" t="s">
        <v>266</v>
      </c>
      <c r="C182" s="435">
        <f>[2]B!C2063</f>
        <v>18</v>
      </c>
      <c r="D182" s="435">
        <f>[2]B!H2063</f>
        <v>15</v>
      </c>
      <c r="E182" s="434">
        <f>[2]B!I2063</f>
        <v>12</v>
      </c>
      <c r="F182" s="434">
        <f>[2]B!J2063</f>
        <v>3</v>
      </c>
      <c r="G182" s="434">
        <f>[2]B!K2063</f>
        <v>1</v>
      </c>
      <c r="H182" s="434">
        <f>[2]B!L2063</f>
        <v>2</v>
      </c>
      <c r="I182" s="434">
        <f>[2]B!M2063</f>
        <v>0</v>
      </c>
      <c r="J182" s="434">
        <f>[2]B!N2063</f>
        <v>0</v>
      </c>
      <c r="K182" s="434">
        <v>3</v>
      </c>
      <c r="L182" s="434">
        <f>[2]B!AD2063</f>
        <v>0</v>
      </c>
      <c r="M182" s="434">
        <f>[2]B!AE2063</f>
        <v>0</v>
      </c>
      <c r="N182" s="434">
        <f>[2]B!AF2063</f>
        <v>0</v>
      </c>
      <c r="O182" s="434">
        <f>[2]B!AG2063</f>
        <v>0</v>
      </c>
      <c r="P182" s="434">
        <f>[2]B!AH2063</f>
        <v>0</v>
      </c>
      <c r="Q182" s="434">
        <f>[2]B!AI2063</f>
        <v>0</v>
      </c>
      <c r="R182" s="434">
        <f>[2]B!AJ2063</f>
        <v>0</v>
      </c>
      <c r="S182" s="21">
        <f>[2]B!$I$2063</f>
        <v>12</v>
      </c>
      <c r="T182" s="21">
        <f>[2]B!$L$2063</f>
        <v>2</v>
      </c>
      <c r="U182" s="278"/>
      <c r="V182" s="155">
        <f>[2]B!AL2063</f>
        <v>15943890</v>
      </c>
    </row>
    <row r="183" spans="1:22" x14ac:dyDescent="0.2">
      <c r="A183" s="279" t="s">
        <v>267</v>
      </c>
      <c r="B183" s="280" t="s">
        <v>268</v>
      </c>
      <c r="C183" s="435">
        <f>[2]B!C2165</f>
        <v>12</v>
      </c>
      <c r="D183" s="435">
        <f>[2]B!H2165</f>
        <v>6</v>
      </c>
      <c r="E183" s="434">
        <f>[2]B!I2165</f>
        <v>6</v>
      </c>
      <c r="F183" s="434">
        <f>[2]B!J2165</f>
        <v>0</v>
      </c>
      <c r="G183" s="434">
        <f>[2]B!K2165</f>
        <v>0</v>
      </c>
      <c r="H183" s="434">
        <f>[2]B!L2165</f>
        <v>6</v>
      </c>
      <c r="I183" s="434">
        <f>[2]B!M2165</f>
        <v>0</v>
      </c>
      <c r="J183" s="434">
        <f>[2]B!N2165</f>
        <v>0</v>
      </c>
      <c r="K183" s="434">
        <v>3</v>
      </c>
      <c r="L183" s="434">
        <f>[2]B!AD2165</f>
        <v>0</v>
      </c>
      <c r="M183" s="434">
        <f>[2]B!AE2165</f>
        <v>0</v>
      </c>
      <c r="N183" s="434">
        <f>[2]B!AF2165</f>
        <v>0</v>
      </c>
      <c r="O183" s="434">
        <f>[2]B!AG2165</f>
        <v>0</v>
      </c>
      <c r="P183" s="434">
        <f>[2]B!AH2165</f>
        <v>0</v>
      </c>
      <c r="Q183" s="434">
        <f>[2]B!AI2165</f>
        <v>0</v>
      </c>
      <c r="R183" s="434">
        <f>[2]B!AJ2165</f>
        <v>0</v>
      </c>
      <c r="S183" s="21">
        <f>[2]B!$I$2165</f>
        <v>6</v>
      </c>
      <c r="T183" s="21">
        <f>[2]B!$L$2165</f>
        <v>6</v>
      </c>
      <c r="U183" s="278"/>
      <c r="V183" s="155">
        <f>[2]B!AL2165</f>
        <v>3509460</v>
      </c>
    </row>
    <row r="184" spans="1:22" x14ac:dyDescent="0.2">
      <c r="A184" s="279" t="s">
        <v>269</v>
      </c>
      <c r="B184" s="280" t="s">
        <v>270</v>
      </c>
      <c r="C184" s="435">
        <f>[2]B!C2396</f>
        <v>299</v>
      </c>
      <c r="D184" s="435">
        <f>[2]B!H2396</f>
        <v>224</v>
      </c>
      <c r="E184" s="434">
        <f>[2]B!I2396</f>
        <v>178</v>
      </c>
      <c r="F184" s="434">
        <f>[2]B!J2396</f>
        <v>46</v>
      </c>
      <c r="G184" s="434">
        <f>[2]B!K2396</f>
        <v>4</v>
      </c>
      <c r="H184" s="434">
        <f>[2]B!L2396</f>
        <v>65</v>
      </c>
      <c r="I184" s="434">
        <f>[2]B!M2396</f>
        <v>6</v>
      </c>
      <c r="J184" s="434">
        <f>[2]B!N2396</f>
        <v>0</v>
      </c>
      <c r="K184" s="436"/>
      <c r="L184" s="434">
        <f>[2]B!AD2396</f>
        <v>0</v>
      </c>
      <c r="M184" s="434">
        <f>[2]B!AE2396</f>
        <v>0</v>
      </c>
      <c r="N184" s="434">
        <f>[2]B!AF2396</f>
        <v>0</v>
      </c>
      <c r="O184" s="434">
        <f>[2]B!AG2396</f>
        <v>0</v>
      </c>
      <c r="P184" s="434">
        <f>[2]B!AH2396</f>
        <v>0</v>
      </c>
      <c r="Q184" s="434">
        <f>[2]B!AI2396</f>
        <v>0</v>
      </c>
      <c r="R184" s="434">
        <f>[2]B!AJ2396</f>
        <v>0</v>
      </c>
      <c r="S184" s="21">
        <f>[2]B!$I$2396</f>
        <v>178</v>
      </c>
      <c r="T184" s="21">
        <f>[2]B!$L$2396</f>
        <v>65</v>
      </c>
      <c r="U184" s="278"/>
      <c r="V184" s="155">
        <f>[2]B!AL2396</f>
        <v>69496970</v>
      </c>
    </row>
    <row r="185" spans="1:22" x14ac:dyDescent="0.2">
      <c r="A185" s="279" t="s">
        <v>271</v>
      </c>
      <c r="B185" s="280" t="s">
        <v>272</v>
      </c>
      <c r="C185" s="432">
        <f>[2]B!C2436</f>
        <v>13</v>
      </c>
      <c r="D185" s="432">
        <f>[2]B!H2436</f>
        <v>11</v>
      </c>
      <c r="E185" s="434">
        <f>[2]B!I2436</f>
        <v>3</v>
      </c>
      <c r="F185" s="434">
        <f>[2]B!J2436</f>
        <v>8</v>
      </c>
      <c r="G185" s="434">
        <f>[2]B!K2436</f>
        <v>0</v>
      </c>
      <c r="H185" s="434">
        <f>[2]B!L2436</f>
        <v>1</v>
      </c>
      <c r="I185" s="434">
        <f>[2]B!M2436</f>
        <v>1</v>
      </c>
      <c r="J185" s="434">
        <f>[2]B!N2436</f>
        <v>0</v>
      </c>
      <c r="K185" s="434">
        <v>2</v>
      </c>
      <c r="L185" s="434">
        <f>[2]B!AD2436</f>
        <v>0</v>
      </c>
      <c r="M185" s="434">
        <f>[2]B!AE2436</f>
        <v>0</v>
      </c>
      <c r="N185" s="434">
        <f>[2]B!AF2436</f>
        <v>0</v>
      </c>
      <c r="O185" s="434">
        <f>[2]B!AG2436</f>
        <v>0</v>
      </c>
      <c r="P185" s="434">
        <f>[2]B!AH2436</f>
        <v>0</v>
      </c>
      <c r="Q185" s="434">
        <f>[2]B!AI2436</f>
        <v>0</v>
      </c>
      <c r="R185" s="434">
        <f>[2]B!AJ2436</f>
        <v>0</v>
      </c>
      <c r="S185" s="21">
        <f>[2]B!$I$2436</f>
        <v>3</v>
      </c>
      <c r="T185" s="21">
        <f>[2]B!$L$2436</f>
        <v>1</v>
      </c>
      <c r="U185" s="278"/>
      <c r="V185" s="155">
        <f>[2]B!AL2436</f>
        <v>709850</v>
      </c>
    </row>
    <row r="186" spans="1:22" x14ac:dyDescent="0.2">
      <c r="A186" s="279" t="s">
        <v>273</v>
      </c>
      <c r="B186" s="280" t="s">
        <v>274</v>
      </c>
      <c r="C186" s="432">
        <f>[2]B!C2559</f>
        <v>73</v>
      </c>
      <c r="D186" s="432">
        <f>[2]B!H2559</f>
        <v>61</v>
      </c>
      <c r="E186" s="434">
        <f>[2]B!I2559</f>
        <v>44</v>
      </c>
      <c r="F186" s="434">
        <f>[2]B!J2559</f>
        <v>17</v>
      </c>
      <c r="G186" s="434">
        <f>[2]B!K2559</f>
        <v>0</v>
      </c>
      <c r="H186" s="434">
        <f>[2]B!L2559</f>
        <v>9</v>
      </c>
      <c r="I186" s="434">
        <f>[2]B!M2559</f>
        <v>3</v>
      </c>
      <c r="J186" s="434">
        <f>[2]B!N2559</f>
        <v>0</v>
      </c>
      <c r="K186" s="433">
        <v>0</v>
      </c>
      <c r="L186" s="434">
        <f>[2]B!AD2559</f>
        <v>0</v>
      </c>
      <c r="M186" s="434">
        <f>[2]B!AE2559</f>
        <v>0</v>
      </c>
      <c r="N186" s="434">
        <f>[2]B!AF2559</f>
        <v>0</v>
      </c>
      <c r="O186" s="434">
        <f>[2]B!AG2559</f>
        <v>0</v>
      </c>
      <c r="P186" s="434">
        <f>[2]B!AH2559</f>
        <v>0</v>
      </c>
      <c r="Q186" s="434">
        <f>[2]B!AI2559</f>
        <v>0</v>
      </c>
      <c r="R186" s="434">
        <f>[2]B!AJ2559</f>
        <v>0</v>
      </c>
      <c r="S186" s="21">
        <f>[2]B!$I$2559</f>
        <v>44</v>
      </c>
      <c r="T186" s="21">
        <f>[2]B!$L$2559</f>
        <v>9</v>
      </c>
      <c r="U186" s="278"/>
      <c r="V186" s="155">
        <f>[2]B!AL2559</f>
        <v>14798005</v>
      </c>
    </row>
    <row r="187" spans="1:22" x14ac:dyDescent="0.2">
      <c r="A187" s="279" t="s">
        <v>275</v>
      </c>
      <c r="B187" s="280" t="s">
        <v>276</v>
      </c>
      <c r="C187" s="432">
        <f>[2]B!C2598</f>
        <v>12</v>
      </c>
      <c r="D187" s="432">
        <f>[2]B!H2598</f>
        <v>10</v>
      </c>
      <c r="E187" s="434">
        <f>[2]B!I2598</f>
        <v>10</v>
      </c>
      <c r="F187" s="434">
        <f>[2]B!J2598</f>
        <v>0</v>
      </c>
      <c r="G187" s="434">
        <f>[2]B!K2598</f>
        <v>0</v>
      </c>
      <c r="H187" s="434">
        <f>[2]B!L2598</f>
        <v>2</v>
      </c>
      <c r="I187" s="434">
        <f>[2]B!M2598</f>
        <v>0</v>
      </c>
      <c r="J187" s="434">
        <f>[2]B!N2598</f>
        <v>0</v>
      </c>
      <c r="K187" s="433">
        <v>1</v>
      </c>
      <c r="L187" s="434">
        <f>[2]B!AD2598</f>
        <v>0</v>
      </c>
      <c r="M187" s="434">
        <f>[2]B!AE2598</f>
        <v>2</v>
      </c>
      <c r="N187" s="434">
        <f>[2]B!AF2598</f>
        <v>0</v>
      </c>
      <c r="O187" s="434">
        <f>[2]B!AG2598</f>
        <v>0</v>
      </c>
      <c r="P187" s="434">
        <f>[2]B!AH2598</f>
        <v>0</v>
      </c>
      <c r="Q187" s="434">
        <f>[2]B!AI2598</f>
        <v>0</v>
      </c>
      <c r="R187" s="434">
        <f>[2]B!AJ2598</f>
        <v>0</v>
      </c>
      <c r="S187" s="21">
        <f>[2]B!$I$2598</f>
        <v>10</v>
      </c>
      <c r="T187" s="21">
        <f>[2]B!$L$2598</f>
        <v>2</v>
      </c>
      <c r="U187" s="278"/>
      <c r="V187" s="155">
        <f>[2]B!AL2598</f>
        <v>3553770</v>
      </c>
    </row>
    <row r="188" spans="1:22" x14ac:dyDescent="0.2">
      <c r="A188" s="279" t="s">
        <v>277</v>
      </c>
      <c r="B188" s="280" t="s">
        <v>278</v>
      </c>
      <c r="C188" s="432">
        <f>[2]B!C2639</f>
        <v>61</v>
      </c>
      <c r="D188" s="432">
        <f>[2]B!H2639</f>
        <v>53</v>
      </c>
      <c r="E188" s="434">
        <f>[2]B!I2639</f>
        <v>38</v>
      </c>
      <c r="F188" s="434">
        <f>[2]B!J2639</f>
        <v>15</v>
      </c>
      <c r="G188" s="434">
        <f>[2]B!K2639</f>
        <v>0</v>
      </c>
      <c r="H188" s="434">
        <f>[2]B!L2639</f>
        <v>7</v>
      </c>
      <c r="I188" s="434">
        <f>[2]B!M2639</f>
        <v>1</v>
      </c>
      <c r="J188" s="434">
        <f>[2]B!N2639</f>
        <v>0</v>
      </c>
      <c r="K188" s="433">
        <v>0</v>
      </c>
      <c r="L188" s="434">
        <f>[2]B!AD2639</f>
        <v>0</v>
      </c>
      <c r="M188" s="434">
        <f>[2]B!AE2639</f>
        <v>0</v>
      </c>
      <c r="N188" s="434">
        <f>[2]B!AF2639</f>
        <v>0</v>
      </c>
      <c r="O188" s="434">
        <f>[2]B!AG2639</f>
        <v>0</v>
      </c>
      <c r="P188" s="434">
        <f>[2]B!AH2639</f>
        <v>0</v>
      </c>
      <c r="Q188" s="434">
        <f>[2]B!AI2639</f>
        <v>0</v>
      </c>
      <c r="R188" s="434">
        <f>[2]B!AJ2639</f>
        <v>0</v>
      </c>
      <c r="S188" s="21">
        <f>[2]B!$I$2639</f>
        <v>38</v>
      </c>
      <c r="T188" s="21">
        <f>[2]B!$L$2639</f>
        <v>7</v>
      </c>
      <c r="U188" s="278"/>
      <c r="V188" s="155">
        <f>[2]B!AL2639</f>
        <v>8888855</v>
      </c>
    </row>
    <row r="189" spans="1:22" x14ac:dyDescent="0.2">
      <c r="A189" s="281" t="s">
        <v>279</v>
      </c>
      <c r="B189" s="280" t="s">
        <v>280</v>
      </c>
      <c r="C189" s="432">
        <f>SUM(C190:C192)</f>
        <v>83</v>
      </c>
      <c r="D189" s="432">
        <f t="shared" ref="D189:Q189" si="6">SUM(D190:D192)</f>
        <v>83</v>
      </c>
      <c r="E189" s="432">
        <f>SUM(E190:E192)</f>
        <v>22</v>
      </c>
      <c r="F189" s="432">
        <f>SUM(F190:F192)</f>
        <v>61</v>
      </c>
      <c r="G189" s="432">
        <f t="shared" si="6"/>
        <v>0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22</v>
      </c>
      <c r="T189" s="432">
        <f>SUM(T190:T192)</f>
        <v>0</v>
      </c>
      <c r="U189" s="278"/>
      <c r="V189" s="432">
        <f>SUM(V190:V192)</f>
        <v>3843620</v>
      </c>
    </row>
    <row r="190" spans="1:22" x14ac:dyDescent="0.2">
      <c r="A190" s="282"/>
      <c r="B190" s="283" t="s">
        <v>281</v>
      </c>
      <c r="C190" s="433">
        <f>[2]B!C2645</f>
        <v>83</v>
      </c>
      <c r="D190" s="433">
        <f>[2]B!H2645</f>
        <v>83</v>
      </c>
      <c r="E190" s="433">
        <f>[2]B!I2645</f>
        <v>22</v>
      </c>
      <c r="F190" s="433">
        <f>[2]B!J2645</f>
        <v>61</v>
      </c>
      <c r="G190" s="433">
        <f>[2]B!K2645</f>
        <v>0</v>
      </c>
      <c r="H190" s="433">
        <f>[2]B!L2645</f>
        <v>0</v>
      </c>
      <c r="I190" s="433">
        <f>[2]B!M2645</f>
        <v>0</v>
      </c>
      <c r="J190" s="433">
        <f>[2]B!N2645</f>
        <v>0</v>
      </c>
      <c r="K190" s="436"/>
      <c r="L190" s="433">
        <f>[2]B!AD2645</f>
        <v>0</v>
      </c>
      <c r="M190" s="433">
        <f>[2]B!AE2645</f>
        <v>0</v>
      </c>
      <c r="N190" s="433">
        <f>[2]B!AF2645</f>
        <v>0</v>
      </c>
      <c r="O190" s="433">
        <f>[2]B!AG2645</f>
        <v>0</v>
      </c>
      <c r="P190" s="433">
        <f>[2]B!AH2645</f>
        <v>0</v>
      </c>
      <c r="Q190" s="433">
        <f>[2]B!AI2645</f>
        <v>0</v>
      </c>
      <c r="R190" s="433">
        <f>[2]B!AJ2645</f>
        <v>0</v>
      </c>
      <c r="S190" s="21">
        <f>[2]B!$I$2645</f>
        <v>22</v>
      </c>
      <c r="T190" s="21">
        <f>[2]B!$L$2645</f>
        <v>0</v>
      </c>
      <c r="U190" s="284"/>
      <c r="V190" s="155">
        <f>[2]B!AL2645</f>
        <v>3843620</v>
      </c>
    </row>
    <row r="191" spans="1:22" x14ac:dyDescent="0.2">
      <c r="A191" s="282"/>
      <c r="B191" s="283" t="s">
        <v>282</v>
      </c>
      <c r="C191" s="433">
        <f>[2]B!C2646</f>
        <v>0</v>
      </c>
      <c r="D191" s="433">
        <f>[2]B!H2646</f>
        <v>0</v>
      </c>
      <c r="E191" s="433">
        <f>[2]B!I2646</f>
        <v>0</v>
      </c>
      <c r="F191" s="433">
        <f>[2]B!J2646</f>
        <v>0</v>
      </c>
      <c r="G191" s="433">
        <f>[2]B!K2646</f>
        <v>0</v>
      </c>
      <c r="H191" s="433">
        <f>[2]B!L2646</f>
        <v>0</v>
      </c>
      <c r="I191" s="433">
        <f>[2]B!M2646</f>
        <v>0</v>
      </c>
      <c r="J191" s="433">
        <f>[2]B!N2646</f>
        <v>0</v>
      </c>
      <c r="K191" s="436"/>
      <c r="L191" s="433">
        <f>[2]B!AD2646</f>
        <v>0</v>
      </c>
      <c r="M191" s="433">
        <f>[2]B!AE2646</f>
        <v>0</v>
      </c>
      <c r="N191" s="433">
        <f>[2]B!AF2646</f>
        <v>0</v>
      </c>
      <c r="O191" s="433">
        <f>[2]B!AG2646</f>
        <v>0</v>
      </c>
      <c r="P191" s="433">
        <f>[2]B!AH2646</f>
        <v>0</v>
      </c>
      <c r="Q191" s="433">
        <f>[2]B!AI2646</f>
        <v>0</v>
      </c>
      <c r="R191" s="433">
        <f>[2]B!AJ2646</f>
        <v>0</v>
      </c>
      <c r="S191" s="21">
        <f>[2]B!$I$2646</f>
        <v>0</v>
      </c>
      <c r="T191" s="21">
        <f>[2]B!$L$2646</f>
        <v>0</v>
      </c>
      <c r="U191" s="284"/>
      <c r="V191" s="155">
        <f>[2]B!AL2646</f>
        <v>0</v>
      </c>
    </row>
    <row r="192" spans="1:22" x14ac:dyDescent="0.2">
      <c r="A192" s="282"/>
      <c r="B192" s="283" t="s">
        <v>283</v>
      </c>
      <c r="C192" s="433">
        <f>SUM([2]B!C2647:C2651)</f>
        <v>0</v>
      </c>
      <c r="D192" s="433">
        <f>SUM([2]B!H2647:H2651)</f>
        <v>0</v>
      </c>
      <c r="E192" s="433">
        <f>SUM([2]B!I2647:I2651)</f>
        <v>0</v>
      </c>
      <c r="F192" s="433">
        <f>SUM([2]B!J2647:J2651)</f>
        <v>0</v>
      </c>
      <c r="G192" s="433">
        <f>SUM([2]B!K2647:K2651)</f>
        <v>0</v>
      </c>
      <c r="H192" s="433">
        <f>SUM([2]B!L2647:L2651)</f>
        <v>0</v>
      </c>
      <c r="I192" s="433">
        <f>SUM([2]B!M2647:M2651)</f>
        <v>0</v>
      </c>
      <c r="J192" s="433">
        <f>SUM([2]B!N2647:N2651)</f>
        <v>0</v>
      </c>
      <c r="K192" s="436"/>
      <c r="L192" s="433">
        <f>SUM([2]B!AD2647:AD2651)</f>
        <v>0</v>
      </c>
      <c r="M192" s="433">
        <f>SUM([2]B!AE2647:AE2651)</f>
        <v>0</v>
      </c>
      <c r="N192" s="433">
        <f>SUM([2]B!AF2647:AF2651)</f>
        <v>0</v>
      </c>
      <c r="O192" s="433">
        <f>SUM([2]B!AG2647:AG2651)</f>
        <v>0</v>
      </c>
      <c r="P192" s="433">
        <f>SUM([2]B!AH2647:AH2651)</f>
        <v>0</v>
      </c>
      <c r="Q192" s="433">
        <f>SUM([2]B!AI2647:AI2651)</f>
        <v>0</v>
      </c>
      <c r="R192" s="433">
        <f>SUM([2]B!AJ2647:AJ2651)</f>
        <v>0</v>
      </c>
      <c r="S192" s="433">
        <f>SUM([2]B!I2647:I2651)</f>
        <v>0</v>
      </c>
      <c r="T192" s="433">
        <f>SUM([2]B!L2647:L2651)</f>
        <v>0</v>
      </c>
      <c r="U192" s="284"/>
      <c r="V192" s="433">
        <f>SUM([2]B!AL2647:AL2651)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+[2]B!C2889</f>
        <v>120</v>
      </c>
      <c r="D193" s="432">
        <f>+[2]B!H2889</f>
        <v>110</v>
      </c>
      <c r="E193" s="437">
        <f>+[2]B!I2889</f>
        <v>100</v>
      </c>
      <c r="F193" s="437">
        <f>+[2]B!J2889</f>
        <v>10</v>
      </c>
      <c r="G193" s="437">
        <f>+[2]B!K2889</f>
        <v>3</v>
      </c>
      <c r="H193" s="437">
        <f>+[2]B!L2889</f>
        <v>3</v>
      </c>
      <c r="I193" s="437">
        <f>+[2]B!M2889</f>
        <v>3</v>
      </c>
      <c r="J193" s="437">
        <f>+[2]B!N2889</f>
        <v>1</v>
      </c>
      <c r="K193" s="433">
        <v>8</v>
      </c>
      <c r="L193" s="434">
        <f>+[2]B!AD2889</f>
        <v>0</v>
      </c>
      <c r="M193" s="434">
        <f>+[2]B!AE2889</f>
        <v>20</v>
      </c>
      <c r="N193" s="434">
        <f>+[2]B!AF2889</f>
        <v>0</v>
      </c>
      <c r="O193" s="434">
        <f>+[2]B!AG2889</f>
        <v>0</v>
      </c>
      <c r="P193" s="434">
        <f>+[2]B!AH2889</f>
        <v>0</v>
      </c>
      <c r="Q193" s="434">
        <f>+[2]B!AI2889</f>
        <v>0</v>
      </c>
      <c r="R193" s="434">
        <f>+[2]B!AJ2889</f>
        <v>0</v>
      </c>
      <c r="S193" s="21">
        <f>[2]B!$I$2889</f>
        <v>100</v>
      </c>
      <c r="T193" s="21">
        <f>[2]B!$L$2889</f>
        <v>3</v>
      </c>
      <c r="U193" s="284"/>
      <c r="V193" s="156">
        <f>[2]B!$AL$2889</f>
        <v>55471580</v>
      </c>
    </row>
    <row r="194" spans="1:28" x14ac:dyDescent="0.2">
      <c r="A194" s="279" t="s">
        <v>286</v>
      </c>
      <c r="B194" s="280" t="s">
        <v>287</v>
      </c>
      <c r="C194" s="435">
        <f>+[2]B!C3105</f>
        <v>81</v>
      </c>
      <c r="D194" s="435">
        <f>+[2]B!H3105</f>
        <v>40</v>
      </c>
      <c r="E194" s="434">
        <f>+[2]B!I3105</f>
        <v>40</v>
      </c>
      <c r="F194" s="434">
        <f>+[2]B!J3105</f>
        <v>0</v>
      </c>
      <c r="G194" s="434">
        <f>+[2]B!K3105</f>
        <v>0</v>
      </c>
      <c r="H194" s="434">
        <f>+[2]B!L3105</f>
        <v>41</v>
      </c>
      <c r="I194" s="434">
        <f>+[2]B!M3105</f>
        <v>0</v>
      </c>
      <c r="J194" s="434">
        <f>+[2]B!N3105</f>
        <v>0</v>
      </c>
      <c r="K194" s="434">
        <v>80</v>
      </c>
      <c r="L194" s="434">
        <f>+[2]B!AD3094</f>
        <v>0</v>
      </c>
      <c r="M194" s="434">
        <f>+[2]B!AE3094</f>
        <v>0</v>
      </c>
      <c r="N194" s="434">
        <f>+[2]B!AF3094</f>
        <v>0</v>
      </c>
      <c r="O194" s="434">
        <f>+[2]B!AG3094</f>
        <v>0</v>
      </c>
      <c r="P194" s="434">
        <f>+[2]B!AH3094</f>
        <v>0</v>
      </c>
      <c r="Q194" s="434">
        <f>+[2]B!AI3094</f>
        <v>0</v>
      </c>
      <c r="R194" s="434">
        <f>+[2]B!AJ3094</f>
        <v>0</v>
      </c>
      <c r="S194" s="434">
        <f>+[2]B!I3094</f>
        <v>40</v>
      </c>
      <c r="T194" s="434">
        <f>+[2]B!L3094</f>
        <v>41</v>
      </c>
      <c r="U194" s="284"/>
      <c r="V194" s="434">
        <f>+[2]B!AL3094</f>
        <v>1407400</v>
      </c>
    </row>
    <row r="195" spans="1:28" x14ac:dyDescent="0.2">
      <c r="A195" s="285" t="s">
        <v>286</v>
      </c>
      <c r="B195" s="286" t="s">
        <v>288</v>
      </c>
      <c r="C195" s="438">
        <f>+[2]B!C2894</f>
        <v>6</v>
      </c>
      <c r="D195" s="432">
        <f>+[2]B!H2894</f>
        <v>5</v>
      </c>
      <c r="E195" s="433">
        <f>+[2]B!I2894</f>
        <v>5</v>
      </c>
      <c r="F195" s="433">
        <f>+[2]B!J2894</f>
        <v>0</v>
      </c>
      <c r="G195" s="433">
        <f>+[2]B!K2894</f>
        <v>0</v>
      </c>
      <c r="H195" s="433">
        <f>+[2]B!L2894</f>
        <v>0</v>
      </c>
      <c r="I195" s="433">
        <f>+[2]B!M2894</f>
        <v>0</v>
      </c>
      <c r="J195" s="433">
        <f>+[2]B!N2894</f>
        <v>1</v>
      </c>
      <c r="K195" s="439"/>
      <c r="L195" s="440">
        <f>+[2]B!AD2894</f>
        <v>0</v>
      </c>
      <c r="M195" s="440">
        <f>+[2]B!AE2894</f>
        <v>0</v>
      </c>
      <c r="N195" s="440">
        <f>+[2]B!AF2894</f>
        <v>0</v>
      </c>
      <c r="O195" s="440">
        <f>+[2]B!AG2894</f>
        <v>0</v>
      </c>
      <c r="P195" s="440">
        <f>+[2]B!AH2894</f>
        <v>0</v>
      </c>
      <c r="Q195" s="440">
        <f>+[2]B!AI2894</f>
        <v>0</v>
      </c>
      <c r="R195" s="440">
        <f>+[2]B!AJ2894</f>
        <v>0</v>
      </c>
      <c r="S195" s="278"/>
      <c r="T195" s="278"/>
      <c r="U195" s="60">
        <f>+[2]B!C2894</f>
        <v>6</v>
      </c>
      <c r="V195" s="287">
        <f>+[2]B!AL2894*0.75</f>
        <v>383227.5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1075</v>
      </c>
      <c r="D196" s="441">
        <f t="shared" si="7"/>
        <v>874</v>
      </c>
      <c r="E196" s="441">
        <f t="shared" si="7"/>
        <v>643</v>
      </c>
      <c r="F196" s="441">
        <f t="shared" si="7"/>
        <v>231</v>
      </c>
      <c r="G196" s="441">
        <f t="shared" si="7"/>
        <v>11</v>
      </c>
      <c r="H196" s="441">
        <f t="shared" si="7"/>
        <v>165</v>
      </c>
      <c r="I196" s="441">
        <f t="shared" si="7"/>
        <v>23</v>
      </c>
      <c r="J196" s="441">
        <f t="shared" si="7"/>
        <v>2</v>
      </c>
      <c r="K196" s="441">
        <f t="shared" ref="K196" si="8">SUM(K176:K195)</f>
        <v>261</v>
      </c>
      <c r="L196" s="441">
        <f t="shared" ref="L196:R196" si="9">SUM(L176:L189)+L193+L194+L195</f>
        <v>0</v>
      </c>
      <c r="M196" s="441">
        <f t="shared" si="9"/>
        <v>35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638</v>
      </c>
      <c r="T196" s="441">
        <f>SUM(T176:T189)+T193+T194</f>
        <v>165</v>
      </c>
      <c r="U196" s="441">
        <f>SUM(U195)</f>
        <v>6</v>
      </c>
      <c r="V196" s="441">
        <f>SUM(V176:V189)+V193+V194+V195</f>
        <v>218816662.5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421</v>
      </c>
      <c r="D200" s="444">
        <v>247</v>
      </c>
      <c r="E200" s="445">
        <f>SUM([2]B!P1408,[2]B!P1542,[2]B!P1723,[2]B!P1787,[2]B!P1861,[2]B!P1904,[2]B!P2052,[2]B!P2062,[2]B!P2162,[2]B!P2164,[2]B!P2389,[2]B!P2395,[2]B!P2436,[2]B!P2559,[2]B!P2598,[2]B!P2639,[2]B!P2654,[2]B!P2882,[2]B!P2894,[2]B!P3094)</f>
        <v>79</v>
      </c>
      <c r="F200" s="446">
        <f>SUM([2]B!Q1408,[2]B!Q1542,[2]B!Q1723,[2]B!Q1787,[2]B!Q1861,[2]B!Q1904,[2]B!Q2052,[2]B!Q2062,[2]B!Q2162,[2]B!Q2164,[2]B!Q2389,[2]B!Q2395,[2]B!Q2436,[2]B!Q2559,[2]B!Q2598,[2]B!Q2639,[2]B!Q2654,[2]B!Q2882,[2]B!Q2894,[2]B!Q3094)</f>
        <v>342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193</v>
      </c>
      <c r="D201" s="449">
        <v>154</v>
      </c>
      <c r="E201" s="450">
        <f>SUM([2]B!S1408,[2]B!S1542,[2]B!S1723,[2]B!S1787,[2]B!S1861,[2]B!S1904,[2]B!S2052,[2]B!S2062,[2]B!S2162,[2]B!S2164,[2]B!S2389,[2]B!S2395,[2]B!S2436,[2]B!S2559,[2]B!S2598,[2]B!S2639,[2]B!S2654,[2]B!S2882,[2]B!S2894,[2]B!S3094)</f>
        <v>41</v>
      </c>
      <c r="F201" s="451">
        <f>SUM([2]B!T1408,[2]B!T1542,[2]B!T1723,[2]B!T1787,[2]B!T1861,[2]B!T1904,[2]B!T2052,[2]B!T2062,[2]B!T2162,[2]B!T2164,[2]B!T2389,[2]B!T2395,[2]B!T2436,[2]B!T2559,[2]B!T2598,[2]B!T2639,[2]B!T2654,[2]B!T2882,[2]B!T2894,[2]B!T3094)</f>
        <v>152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199</v>
      </c>
      <c r="D202" s="453">
        <v>187</v>
      </c>
      <c r="E202" s="454">
        <f>SUM([2]B!Y1408,[2]B!Y1542,[2]B!Y1723,[2]B!Y1787,[2]B!Y1861,[2]B!Y1904,[2]B!Y2052,[2]B!Y2062,[2]B!Y2162,[2]B!Y2164,[2]B!Y2389,[2]B!Y2395,[2]B!Y2436,[2]B!Y2559,[2]B!Y2598,[2]B!Y2639,[2]B!Y2654,[2]B!Y2882,[2]B!Y2894,[2]B!Y3094)</f>
        <v>23</v>
      </c>
      <c r="F202" s="454">
        <f>SUM([2]B!Z1408,[2]B!Z1542,[2]B!Z1723,[2]B!Z1787,[2]B!Z1861,[2]B!Z1904,[2]B!Z2052,[2]B!Z2062,[2]B!Z2162,[2]B!Z2164,[2]B!Z2389,[2]B!Z2395,[2]B!Z2436,[2]B!Z2559,[2]B!Z2598,[2]B!Z2639,[2]B!Z2654,[2]B!Z2882,[2]B!Z2894,[2]B!Z3094)</f>
        <v>176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1</v>
      </c>
      <c r="D203" s="455">
        <v>1</v>
      </c>
      <c r="E203" s="456">
        <f>SUM([2]B!V1408,[2]B!V1542,[2]B!V1723,[2]B!V1787,[2]B!V1861,[2]B!V1904,[2]B!V2052,[2]B!V2062,[2]B!V2162,[2]B!V2164,[2]B!V2389,[2]B!V2395,[2]B!V2436,[2]B!V2559,[2]B!V2598,[2]B!V2639,[2]B!V2654,[2]B!V2882,[2]B!V2894,[2]B!V3094)</f>
        <v>0</v>
      </c>
      <c r="F203" s="456">
        <f>SUM([2]B!W1408,[2]B!W1542,[2]B!W1723,[2]B!W1787,[2]B!W1861,[2]B!W1904,[2]B!W2052,[2]B!W2062,[2]B!W2162,[2]B!W2164,[2]B!W2389,[2]B!W2395,[2]B!W2436,[2]B!W2559,[2]B!W2598,[2]B!W2639,[2]B!W2654,[2]B!W2882,[2]B!W2894,[2]B!W3094)</f>
        <v>1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[2]B!C2886</f>
        <v>3</v>
      </c>
      <c r="D207" s="299">
        <f>[2]B!I2886</f>
        <v>3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SUM([2]B!C2885+[2]B!C2887)</f>
        <v>4</v>
      </c>
      <c r="D208" s="301">
        <f>[2]B!I2885+[2]B!I2887</f>
        <v>4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+[2]B!C1325</f>
        <v>34</v>
      </c>
      <c r="D213" s="305">
        <f>+[2]B!D1325</f>
        <v>34</v>
      </c>
      <c r="E213" s="305">
        <f>+[2]B!E1325</f>
        <v>34</v>
      </c>
      <c r="F213" s="305">
        <f>+[2]B!F1325</f>
        <v>0</v>
      </c>
      <c r="G213" s="305">
        <f>+[2]B!G1325</f>
        <v>0</v>
      </c>
      <c r="H213" s="305">
        <f>+[2]B!AA1325</f>
        <v>10</v>
      </c>
      <c r="I213" s="305">
        <f>+[2]B!AB1325</f>
        <v>24</v>
      </c>
      <c r="J213" s="305">
        <f>+[2]B!AC1325</f>
        <v>0</v>
      </c>
      <c r="K213" s="305">
        <f>+[2]B!AD1325</f>
        <v>0</v>
      </c>
      <c r="L213" s="305">
        <f>+[2]B!AE1325</f>
        <v>0</v>
      </c>
      <c r="M213" s="305">
        <f>+[2]B!AF1325</f>
        <v>0</v>
      </c>
      <c r="N213" s="305">
        <f>+[2]B!AG1325</f>
        <v>0</v>
      </c>
      <c r="O213" s="305">
        <f>+[2]B!AH1325</f>
        <v>0</v>
      </c>
      <c r="P213" s="305">
        <f>+[2]B!AI1325</f>
        <v>3</v>
      </c>
      <c r="Q213" s="305">
        <f>+[2]B!AJ1325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+[2]B!C1457</f>
        <v>388</v>
      </c>
      <c r="D214" s="307">
        <f>+[2]B!D1457</f>
        <v>385</v>
      </c>
      <c r="E214" s="307">
        <f>+[2]B!E1457</f>
        <v>384</v>
      </c>
      <c r="F214" s="307">
        <f>+[2]B!F1457</f>
        <v>1</v>
      </c>
      <c r="G214" s="307">
        <f>+[2]B!G1457</f>
        <v>3</v>
      </c>
      <c r="H214" s="459">
        <f>+[2]B!AA1457</f>
        <v>30</v>
      </c>
      <c r="I214" s="459">
        <f>+[2]B!AB1457</f>
        <v>358</v>
      </c>
      <c r="J214" s="459">
        <f>+[2]B!AC1457</f>
        <v>0</v>
      </c>
      <c r="K214" s="459">
        <f>+[2]B!AD1457</f>
        <v>0</v>
      </c>
      <c r="L214" s="459">
        <f>+[2]B!AE1457</f>
        <v>0</v>
      </c>
      <c r="M214" s="459">
        <f>+[2]B!AF1457</f>
        <v>0</v>
      </c>
      <c r="N214" s="459">
        <f>+[2]B!AG1457</f>
        <v>0</v>
      </c>
      <c r="O214" s="459">
        <f>+[2]B!AH1457</f>
        <v>0</v>
      </c>
      <c r="P214" s="459">
        <f>+[2]B!AI1457</f>
        <v>0</v>
      </c>
      <c r="Q214" s="460">
        <f>+[2]B!AJ1457</f>
        <v>0</v>
      </c>
    </row>
    <row r="215" spans="1:22" x14ac:dyDescent="0.2">
      <c r="A215" s="585" t="s">
        <v>310</v>
      </c>
      <c r="B215" s="586"/>
      <c r="C215" s="306">
        <f>+[2]B!C1613</f>
        <v>1499</v>
      </c>
      <c r="D215" s="307">
        <f>+[2]B!D1613</f>
        <v>1494</v>
      </c>
      <c r="E215" s="307">
        <f>+[2]B!E1613</f>
        <v>1494</v>
      </c>
      <c r="F215" s="307">
        <f>+[2]B!F1613</f>
        <v>0</v>
      </c>
      <c r="G215" s="307">
        <f>+[2]B!G1613</f>
        <v>5</v>
      </c>
      <c r="H215" s="459">
        <f>+[2]B!AA1613</f>
        <v>1046</v>
      </c>
      <c r="I215" s="459">
        <f>+[2]B!AB1613</f>
        <v>452</v>
      </c>
      <c r="J215" s="459">
        <f>+[2]B!AC1613</f>
        <v>1</v>
      </c>
      <c r="K215" s="459">
        <f>+[2]B!AD1613</f>
        <v>0</v>
      </c>
      <c r="L215" s="459">
        <f>+[2]B!AE1613</f>
        <v>103</v>
      </c>
      <c r="M215" s="459">
        <f>+[2]B!AF1613</f>
        <v>0</v>
      </c>
      <c r="N215" s="459">
        <f>+[2]B!AG1613</f>
        <v>0</v>
      </c>
      <c r="O215" s="459">
        <f>+[2]B!AH1613</f>
        <v>0</v>
      </c>
      <c r="P215" s="459">
        <f>+[2]B!AI1613</f>
        <v>0</v>
      </c>
      <c r="Q215" s="460">
        <f>+[2]B!AJ1613</f>
        <v>0</v>
      </c>
    </row>
    <row r="216" spans="1:22" x14ac:dyDescent="0.2">
      <c r="A216" s="585" t="s">
        <v>311</v>
      </c>
      <c r="B216" s="586"/>
      <c r="C216" s="306">
        <f>[2]B!C1725</f>
        <v>3</v>
      </c>
      <c r="D216" s="307">
        <f>[2]B!D1725</f>
        <v>3</v>
      </c>
      <c r="E216" s="307">
        <f>[2]B!E1725</f>
        <v>3</v>
      </c>
      <c r="F216" s="307">
        <f>[2]B!F1725</f>
        <v>0</v>
      </c>
      <c r="G216" s="307">
        <f>[2]B!G1725</f>
        <v>0</v>
      </c>
      <c r="H216" s="459">
        <f>[2]B!AA1725</f>
        <v>0</v>
      </c>
      <c r="I216" s="459">
        <f>[2]B!AB1725</f>
        <v>3</v>
      </c>
      <c r="J216" s="459">
        <f>[2]B!AC1725</f>
        <v>0</v>
      </c>
      <c r="K216" s="459">
        <f>[2]B!AD1725</f>
        <v>0</v>
      </c>
      <c r="L216" s="459">
        <f>[2]B!AE1725</f>
        <v>0</v>
      </c>
      <c r="M216" s="459">
        <f>[2]B!AF1725</f>
        <v>0</v>
      </c>
      <c r="N216" s="459">
        <f>[2]B!AG1725</f>
        <v>0</v>
      </c>
      <c r="O216" s="459">
        <f>[2]B!AH1725</f>
        <v>0</v>
      </c>
      <c r="P216" s="459">
        <f>[2]B!AI1725</f>
        <v>0</v>
      </c>
      <c r="Q216" s="460">
        <f>[2]B!AJ1725</f>
        <v>0</v>
      </c>
    </row>
    <row r="217" spans="1:22" x14ac:dyDescent="0.2">
      <c r="A217" s="585" t="s">
        <v>312</v>
      </c>
      <c r="B217" s="586"/>
      <c r="C217" s="306">
        <f>[2]B!C1878</f>
        <v>17</v>
      </c>
      <c r="D217" s="307">
        <f>[2]B!D1878</f>
        <v>17</v>
      </c>
      <c r="E217" s="307">
        <f>[2]B!E1878</f>
        <v>17</v>
      </c>
      <c r="F217" s="307">
        <f>[2]B!F1878</f>
        <v>0</v>
      </c>
      <c r="G217" s="307">
        <f>[2]B!G1878</f>
        <v>0</v>
      </c>
      <c r="H217" s="459">
        <f>[2]B!AA1878</f>
        <v>0</v>
      </c>
      <c r="I217" s="459">
        <f>[2]B!AB1878</f>
        <v>17</v>
      </c>
      <c r="J217" s="459">
        <f>[2]B!AC1878</f>
        <v>0</v>
      </c>
      <c r="K217" s="459">
        <f>[2]B!AD1878</f>
        <v>0</v>
      </c>
      <c r="L217" s="459">
        <f>[2]B!AE1878</f>
        <v>0</v>
      </c>
      <c r="M217" s="459">
        <f>[2]B!AF1878</f>
        <v>0</v>
      </c>
      <c r="N217" s="459">
        <f>[2]B!AG1878</f>
        <v>0</v>
      </c>
      <c r="O217" s="459">
        <f>[2]B!AH1878</f>
        <v>0</v>
      </c>
      <c r="P217" s="459">
        <f>[2]B!AI1878</f>
        <v>0</v>
      </c>
      <c r="Q217" s="460">
        <f>[2]B!AJ1878</f>
        <v>0</v>
      </c>
    </row>
    <row r="218" spans="1:22" x14ac:dyDescent="0.2">
      <c r="A218" s="585" t="s">
        <v>313</v>
      </c>
      <c r="B218" s="586"/>
      <c r="C218" s="306">
        <f>+[2]B!C1978</f>
        <v>960</v>
      </c>
      <c r="D218" s="307">
        <f>+[2]B!D1978</f>
        <v>949</v>
      </c>
      <c r="E218" s="307">
        <f>+[2]B!E1978</f>
        <v>947</v>
      </c>
      <c r="F218" s="307">
        <f>+[2]B!F1978</f>
        <v>2</v>
      </c>
      <c r="G218" s="307">
        <f>+[2]B!G1978</f>
        <v>11</v>
      </c>
      <c r="H218" s="459">
        <f>+[2]B!AA1978</f>
        <v>326</v>
      </c>
      <c r="I218" s="459">
        <f>+[2]B!AB1978</f>
        <v>413</v>
      </c>
      <c r="J218" s="459">
        <f>+[2]B!AC1978</f>
        <v>221</v>
      </c>
      <c r="K218" s="459">
        <f>+[2]B!AD1978</f>
        <v>0</v>
      </c>
      <c r="L218" s="459">
        <f>+[2]B!AE1978</f>
        <v>0</v>
      </c>
      <c r="M218" s="459">
        <f>+[2]B!AF1978</f>
        <v>0</v>
      </c>
      <c r="N218" s="459">
        <f>+[2]B!AG1978</f>
        <v>0</v>
      </c>
      <c r="O218" s="459">
        <f>+[2]B!AH1978</f>
        <v>0</v>
      </c>
      <c r="P218" s="459">
        <f>+[2]B!AI1978</f>
        <v>0</v>
      </c>
      <c r="Q218" s="460">
        <f>+[2]B!AJ1978</f>
        <v>0</v>
      </c>
    </row>
    <row r="219" spans="1:22" x14ac:dyDescent="0.2">
      <c r="A219" s="585" t="s">
        <v>314</v>
      </c>
      <c r="B219" s="586"/>
      <c r="C219" s="306">
        <f>+[2]B!C2207</f>
        <v>25516</v>
      </c>
      <c r="D219" s="307">
        <f>+[2]B!D2207</f>
        <v>25465</v>
      </c>
      <c r="E219" s="307">
        <f>+[2]B!E2207</f>
        <v>24961</v>
      </c>
      <c r="F219" s="307">
        <f>+[2]B!F2207</f>
        <v>504</v>
      </c>
      <c r="G219" s="307">
        <f>+[2]B!G2207</f>
        <v>51</v>
      </c>
      <c r="H219" s="459">
        <f>+[2]B!AA2207</f>
        <v>23761</v>
      </c>
      <c r="I219" s="459">
        <f>+[2]B!AB2207</f>
        <v>842</v>
      </c>
      <c r="J219" s="459">
        <f>+[2]B!AC2207</f>
        <v>913</v>
      </c>
      <c r="K219" s="459">
        <f>+[2]B!AD2207</f>
        <v>0</v>
      </c>
      <c r="L219" s="459">
        <f>+[2]B!AE2207</f>
        <v>0</v>
      </c>
      <c r="M219" s="459">
        <f>+[2]B!AF2207</f>
        <v>0</v>
      </c>
      <c r="N219" s="459">
        <f>+[2]B!AG2207</f>
        <v>0</v>
      </c>
      <c r="O219" s="459">
        <f>+[2]B!AH2207</f>
        <v>0</v>
      </c>
      <c r="P219" s="459">
        <f>+[2]B!AI2207</f>
        <v>0</v>
      </c>
      <c r="Q219" s="460">
        <f>+[2]B!AJ2207</f>
        <v>0</v>
      </c>
    </row>
    <row r="220" spans="1:22" x14ac:dyDescent="0.2">
      <c r="A220" s="585" t="s">
        <v>315</v>
      </c>
      <c r="B220" s="586"/>
      <c r="C220" s="306">
        <f>+[2]B!C2277</f>
        <v>252</v>
      </c>
      <c r="D220" s="307">
        <f>+[2]B!D2277</f>
        <v>249</v>
      </c>
      <c r="E220" s="307">
        <f>+[2]B!E2277</f>
        <v>249</v>
      </c>
      <c r="F220" s="307">
        <f>+[2]B!F2277</f>
        <v>0</v>
      </c>
      <c r="G220" s="307">
        <f>+[2]B!G2277</f>
        <v>3</v>
      </c>
      <c r="H220" s="459">
        <f>+[2]B!AA2277</f>
        <v>101</v>
      </c>
      <c r="I220" s="459">
        <f>+[2]B!AB2277</f>
        <v>130</v>
      </c>
      <c r="J220" s="459">
        <f>+[2]B!AC2277</f>
        <v>21</v>
      </c>
      <c r="K220" s="459">
        <f>+[2]B!AD2277</f>
        <v>0</v>
      </c>
      <c r="L220" s="459">
        <f>+[2]B!AE2277</f>
        <v>0</v>
      </c>
      <c r="M220" s="459">
        <f>+[2]B!AF2277</f>
        <v>0</v>
      </c>
      <c r="N220" s="459">
        <f>+[2]B!AG2277</f>
        <v>0</v>
      </c>
      <c r="O220" s="459">
        <f>+[2]B!AH2277</f>
        <v>0</v>
      </c>
      <c r="P220" s="459">
        <f>+[2]B!AI2277</f>
        <v>0</v>
      </c>
      <c r="Q220" s="460">
        <f>+[2]B!AJ2277</f>
        <v>0</v>
      </c>
    </row>
    <row r="221" spans="1:22" x14ac:dyDescent="0.2">
      <c r="A221" s="585" t="s">
        <v>316</v>
      </c>
      <c r="B221" s="586"/>
      <c r="C221" s="306">
        <f>+[2]B!C2464</f>
        <v>410</v>
      </c>
      <c r="D221" s="307">
        <f>+[2]B!D2464</f>
        <v>397</v>
      </c>
      <c r="E221" s="307">
        <f>+[2]B!E2464</f>
        <v>328</v>
      </c>
      <c r="F221" s="307">
        <f>+[2]B!F2464</f>
        <v>69</v>
      </c>
      <c r="G221" s="307">
        <f>+[2]B!G2464</f>
        <v>13</v>
      </c>
      <c r="H221" s="459">
        <f>+[2]B!AA2464</f>
        <v>258</v>
      </c>
      <c r="I221" s="459">
        <f>+[2]B!AB2464</f>
        <v>13</v>
      </c>
      <c r="J221" s="459">
        <f>+[2]B!AC2464</f>
        <v>139</v>
      </c>
      <c r="K221" s="459">
        <f>+[2]B!AD2464</f>
        <v>0</v>
      </c>
      <c r="L221" s="459">
        <f>+[2]B!AE2464</f>
        <v>0</v>
      </c>
      <c r="M221" s="459">
        <f>+[2]B!AF2464</f>
        <v>0</v>
      </c>
      <c r="N221" s="459">
        <f>+[2]B!AG2464</f>
        <v>0</v>
      </c>
      <c r="O221" s="459">
        <f>+[2]B!AH2464</f>
        <v>0</v>
      </c>
      <c r="P221" s="459">
        <f>+[2]B!AI2464</f>
        <v>0</v>
      </c>
      <c r="Q221" s="460">
        <f>+[2]B!AJ2464</f>
        <v>0</v>
      </c>
    </row>
    <row r="222" spans="1:22" x14ac:dyDescent="0.2">
      <c r="A222" s="585" t="s">
        <v>317</v>
      </c>
      <c r="B222" s="586"/>
      <c r="C222" s="306">
        <f>SUM([2]B!C2641:C2643)+[2]B!C2591</f>
        <v>991</v>
      </c>
      <c r="D222" s="307">
        <f>SUM([2]B!D2641:D2643)+[2]B!D2591</f>
        <v>988</v>
      </c>
      <c r="E222" s="307">
        <f>SUM([2]B!E2641:E2643)+[2]B!E2591</f>
        <v>633</v>
      </c>
      <c r="F222" s="307">
        <f>SUM([2]B!F2641:F2643)+[2]B!F2591</f>
        <v>355</v>
      </c>
      <c r="G222" s="307">
        <f>SUM([2]B!G2641:G2643)+[2]B!G2591</f>
        <v>3</v>
      </c>
      <c r="H222" s="307">
        <f>SUM([2]B!AA2641:AA2643)+[2]B!AA2591</f>
        <v>913</v>
      </c>
      <c r="I222" s="307">
        <f>SUM([2]B!AB2641:AB2643)+[2]B!AB2591</f>
        <v>37</v>
      </c>
      <c r="J222" s="307">
        <f>SUM([2]B!AC2641:AC2643)+[2]B!AC2591</f>
        <v>41</v>
      </c>
      <c r="K222" s="307">
        <f>SUM([2]B!AD2641:AD2643)+[2]B!AD2591</f>
        <v>0</v>
      </c>
      <c r="L222" s="307">
        <f>SUM([2]B!AE2641:AE2643)+[2]B!AE2591</f>
        <v>0</v>
      </c>
      <c r="M222" s="307">
        <f>SUM([2]B!AF2641:AF2643)+[2]B!AF2591</f>
        <v>0</v>
      </c>
      <c r="N222" s="307">
        <f>SUM([2]B!AG2641:AG2643)+[2]B!AG2591</f>
        <v>0</v>
      </c>
      <c r="O222" s="307">
        <f>SUM([2]B!AH2641:AH2643)+[2]B!AH2591</f>
        <v>0</v>
      </c>
      <c r="P222" s="307">
        <f>SUM([2]B!AI2641:AI2643)+[2]B!AI2591</f>
        <v>0</v>
      </c>
      <c r="Q222" s="307">
        <f>SUM([2]B!AJ2641:AJ2643)+[2]B!AJ2591</f>
        <v>0</v>
      </c>
    </row>
    <row r="223" spans="1:22" x14ac:dyDescent="0.2">
      <c r="A223" s="585" t="s">
        <v>285</v>
      </c>
      <c r="B223" s="586"/>
      <c r="C223" s="306">
        <f>+[2]B!C2673</f>
        <v>451</v>
      </c>
      <c r="D223" s="307">
        <f>+[2]B!D2673</f>
        <v>442</v>
      </c>
      <c r="E223" s="307">
        <f>+[2]B!E2673</f>
        <v>441</v>
      </c>
      <c r="F223" s="307">
        <f>+[2]B!F2673</f>
        <v>1</v>
      </c>
      <c r="G223" s="307">
        <f>+[2]B!G2673</f>
        <v>9</v>
      </c>
      <c r="H223" s="459">
        <f>+[2]B!AA2673</f>
        <v>1</v>
      </c>
      <c r="I223" s="459">
        <f>+[2]B!AB2673</f>
        <v>401</v>
      </c>
      <c r="J223" s="459">
        <f>+[2]B!AC2673</f>
        <v>49</v>
      </c>
      <c r="K223" s="459">
        <f>+[2]B!AD2673</f>
        <v>0</v>
      </c>
      <c r="L223" s="459">
        <f>+[2]B!AE2673</f>
        <v>0</v>
      </c>
      <c r="M223" s="459">
        <f>+[2]B!AF2673</f>
        <v>0</v>
      </c>
      <c r="N223" s="459">
        <f>+[2]B!AG2673</f>
        <v>0</v>
      </c>
      <c r="O223" s="459">
        <f>+[2]B!AH2673</f>
        <v>0</v>
      </c>
      <c r="P223" s="459">
        <f>+[2]B!AI2673</f>
        <v>0</v>
      </c>
      <c r="Q223" s="460">
        <f>+[2]B!AJ2673</f>
        <v>0</v>
      </c>
    </row>
    <row r="224" spans="1:22" x14ac:dyDescent="0.2">
      <c r="A224" s="587" t="s">
        <v>318</v>
      </c>
      <c r="B224" s="588"/>
      <c r="C224" s="308">
        <f>+[2]B!C1174</f>
        <v>11808</v>
      </c>
      <c r="D224" s="309">
        <f>+[2]B!D1174</f>
        <v>11808</v>
      </c>
      <c r="E224" s="309">
        <f>+[2]B!E1174</f>
        <v>11808</v>
      </c>
      <c r="F224" s="309">
        <f>+[2]B!F1174</f>
        <v>0</v>
      </c>
      <c r="G224" s="309">
        <f>+[2]B!G1174</f>
        <v>0</v>
      </c>
      <c r="H224" s="450">
        <f>+[2]B!AA1174</f>
        <v>9032</v>
      </c>
      <c r="I224" s="450">
        <f>+[2]B!AB1174</f>
        <v>2776</v>
      </c>
      <c r="J224" s="450">
        <f>+[2]B!AC1174</f>
        <v>0</v>
      </c>
      <c r="K224" s="450">
        <f>+[2]B!AD1174</f>
        <v>0</v>
      </c>
      <c r="L224" s="450">
        <f>+[2]B!AE1174</f>
        <v>0</v>
      </c>
      <c r="M224" s="450">
        <f>+[2]B!AF1174</f>
        <v>0</v>
      </c>
      <c r="N224" s="450">
        <f>+[2]B!AG1174</f>
        <v>0</v>
      </c>
      <c r="O224" s="450">
        <f>+[2]B!AH1174</f>
        <v>0</v>
      </c>
      <c r="P224" s="450">
        <f>+[2]B!AI1174</f>
        <v>0</v>
      </c>
      <c r="Q224" s="451">
        <f>+[2]B!AJ1174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42329</v>
      </c>
      <c r="D225" s="461">
        <f>SUM(D213:D224)</f>
        <v>42231</v>
      </c>
      <c r="E225" s="461">
        <f t="shared" si="10"/>
        <v>41299</v>
      </c>
      <c r="F225" s="461">
        <f t="shared" si="10"/>
        <v>932</v>
      </c>
      <c r="G225" s="461">
        <f t="shared" si="10"/>
        <v>98</v>
      </c>
      <c r="H225" s="461">
        <f t="shared" si="10"/>
        <v>35478</v>
      </c>
      <c r="I225" s="461">
        <f t="shared" si="10"/>
        <v>5466</v>
      </c>
      <c r="J225" s="461">
        <f t="shared" si="10"/>
        <v>1385</v>
      </c>
      <c r="K225" s="461">
        <f t="shared" si="10"/>
        <v>0</v>
      </c>
      <c r="L225" s="461">
        <f t="shared" si="10"/>
        <v>103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3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[2]B!C1268</f>
        <v>60</v>
      </c>
      <c r="D228" s="463">
        <f>[2]B!E1268</f>
        <v>60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[2]B!C2964</f>
        <v>23</v>
      </c>
      <c r="D229" s="463">
        <f>[2]B!E2964</f>
        <v>20</v>
      </c>
      <c r="E229" s="48">
        <f>[2]B!AL2964</f>
        <v>758000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[2]B!C2970</f>
        <v>867</v>
      </c>
      <c r="D230" s="463">
        <f>[2]B!E2970</f>
        <v>631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[2]B!C150</f>
        <v>1571</v>
      </c>
      <c r="D231" s="463">
        <f>[2]B!E150</f>
        <v>1546</v>
      </c>
      <c r="E231" s="464">
        <f>[2]B!AL150</f>
        <v>1391400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[2]B!C156</f>
        <v>0</v>
      </c>
      <c r="D232" s="463">
        <f>[2]B!E156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[2]B!C154</f>
        <v>706</v>
      </c>
      <c r="D233" s="463">
        <f>[2]B!E154</f>
        <v>706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[2]B!C155</f>
        <v>48</v>
      </c>
      <c r="D234" s="463">
        <f>[2]B!E155</f>
        <v>45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[2]B!C2960</f>
        <v>58</v>
      </c>
      <c r="D235" s="463">
        <f>[2]B!E2960</f>
        <v>58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3333</v>
      </c>
      <c r="D236" s="466">
        <f>SUM(D228:D235)</f>
        <v>3066</v>
      </c>
      <c r="E236" s="467">
        <f>SUM(E228:E235)</f>
        <v>2149400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2176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25211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266</v>
      </c>
      <c r="D244" s="342">
        <v>263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6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",[3]NOMBRE!B2," - ","( ",[3]NOMBRE!C2,[3]NOMBRE!D2,[3]NOMBRE!E2,[3]NOMBRE!F2,[3]NOMBRE!G2," )")</f>
        <v>COMUNA: LINARES - ( 07401 )</v>
      </c>
      <c r="B2" s="2"/>
    </row>
    <row r="3" spans="1:14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" x14ac:dyDescent="0.2">
      <c r="A4" s="1" t="str">
        <f>CONCATENATE("MES: ",[3]NOMBRE!B6," - ","( ",[3]NOMBRE!C6,[3]NOMBRE!D6," )")</f>
        <v>MES: FEBRERO - ( 02 )</v>
      </c>
    </row>
    <row r="5" spans="1:14" s="3" customFormat="1" x14ac:dyDescent="0.2">
      <c r="A5" s="1" t="str">
        <f>CONCATENATE("AÑO: ",[3]NOMBRE!B7)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10246</v>
      </c>
      <c r="D10" s="13">
        <f>SUM(D11:D17)</f>
        <v>10082</v>
      </c>
      <c r="E10" s="14">
        <f>SUM(E11:E17)</f>
        <v>97146420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[3]B!C54</f>
        <v>0</v>
      </c>
      <c r="D11" s="17">
        <f>[3]B!E54</f>
        <v>0</v>
      </c>
      <c r="E11" s="18">
        <f>[3]B!AL54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SUM([3]B!C$6:C$51)</f>
        <v>6265</v>
      </c>
      <c r="D12" s="20">
        <f>SUM([3]B!E$6:E$51)</f>
        <v>6265</v>
      </c>
      <c r="E12" s="21">
        <f>SUM([3]B!AL$6:AL$51)</f>
        <v>60269300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[3]B!C56</f>
        <v>3793</v>
      </c>
      <c r="D13" s="20">
        <f>[3]B!E56</f>
        <v>3681</v>
      </c>
      <c r="E13" s="21">
        <f>[3]B!AL56</f>
        <v>35411220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[3]B!C55</f>
        <v>81</v>
      </c>
      <c r="D14" s="20">
        <f>[3]B!E55</f>
        <v>29</v>
      </c>
      <c r="E14" s="21">
        <f>[3]B!AL55</f>
        <v>517650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[3]B!C$119</f>
        <v>100</v>
      </c>
      <c r="D15" s="20">
        <f>[3]B!E$119</f>
        <v>100</v>
      </c>
      <c r="E15" s="21">
        <f>[3]B!AL$119</f>
        <v>800000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+[3]B!C$126</f>
        <v>4</v>
      </c>
      <c r="D16" s="20">
        <f>+[3]B!E$126</f>
        <v>4</v>
      </c>
      <c r="E16" s="21">
        <f>+[3]B!AL$126</f>
        <v>32000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[3]B!C$1241</f>
        <v>3</v>
      </c>
      <c r="D17" s="26">
        <f>[3]B!E$1241</f>
        <v>3</v>
      </c>
      <c r="E17" s="27">
        <f>[3]B!AL$1241</f>
        <v>116250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3400</v>
      </c>
      <c r="D18" s="30">
        <f>SUM(D19:D29)</f>
        <v>3395</v>
      </c>
      <c r="E18" s="31">
        <f>SUM(E19:E29)</f>
        <v>6917250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+[3]B!C$63</f>
        <v>1061</v>
      </c>
      <c r="D19" s="34">
        <f>+[3]B!E$63</f>
        <v>1061</v>
      </c>
      <c r="E19" s="35">
        <f>+[3]B!AL$63</f>
        <v>1591500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+[3]B!C$60</f>
        <v>0</v>
      </c>
      <c r="D20" s="36">
        <f>+[3]B!E$60</f>
        <v>0</v>
      </c>
      <c r="E20" s="37">
        <f>+[3]B!AL$60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+[3]B!C$61</f>
        <v>0</v>
      </c>
      <c r="D21" s="36">
        <f>+[3]B!E$61</f>
        <v>0</v>
      </c>
      <c r="E21" s="37">
        <f>+[3]B!AL$61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+[3]B!C$62</f>
        <v>160</v>
      </c>
      <c r="D22" s="36">
        <f>+[3]B!E$62</f>
        <v>160</v>
      </c>
      <c r="E22" s="37">
        <f>+[3]B!AL$62</f>
        <v>326400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+[3]B!C$64</f>
        <v>835</v>
      </c>
      <c r="D23" s="36">
        <f>+[3]B!E$64</f>
        <v>830</v>
      </c>
      <c r="E23" s="37">
        <f>+[3]B!AL$64</f>
        <v>1245000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+[3]B!C$65</f>
        <v>558</v>
      </c>
      <c r="D24" s="36">
        <f>+[3]B!E$65</f>
        <v>558</v>
      </c>
      <c r="E24" s="37">
        <f>+[3]B!AL$65</f>
        <v>837000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+[3]B!C$1237</f>
        <v>399</v>
      </c>
      <c r="D25" s="36">
        <f>+[3]B!E$1237</f>
        <v>399</v>
      </c>
      <c r="E25" s="37">
        <f>+[3]B!AL$1237</f>
        <v>1464330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+[3]B!C$1238</f>
        <v>384</v>
      </c>
      <c r="D26" s="36">
        <f>+[3]B!E$1238</f>
        <v>384</v>
      </c>
      <c r="E26" s="37">
        <f>+[3]B!AL$1238</f>
        <v>1409280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+[3]B!C$1239</f>
        <v>3</v>
      </c>
      <c r="D27" s="36">
        <f>+[3]B!E$1239</f>
        <v>3</v>
      </c>
      <c r="E27" s="37">
        <f>+[3]B!AL$1239</f>
        <v>43740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+[3]B!C$1240</f>
        <v>0</v>
      </c>
      <c r="D28" s="36">
        <f>+[3]B!E$1240</f>
        <v>0</v>
      </c>
      <c r="E28" s="37">
        <f>+[3]B!AL$1240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+[3]B!C$121</f>
        <v>0</v>
      </c>
      <c r="D29" s="20">
        <f>+[3]B!E$121</f>
        <v>0</v>
      </c>
      <c r="E29" s="21">
        <f>+[3]B!AL$121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1088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+[3]B!C$67</f>
        <v>386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+[3]B!C$68</f>
        <v>702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+[3]B!C$1242</f>
        <v>0</v>
      </c>
      <c r="D34" s="46">
        <f>[3]B!$E$1242</f>
        <v>0</v>
      </c>
      <c r="E34" s="47">
        <f>[3]B!$AL$1242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+[3]B!C$1243</f>
        <v>0</v>
      </c>
      <c r="D35" s="20">
        <f>[3]B!$E$1243</f>
        <v>0</v>
      </c>
      <c r="E35" s="48">
        <f>[3]B!$AL$1243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+[3]B!C$1251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920</v>
      </c>
      <c r="D38" s="30">
        <f>SUM(D39:D44)</f>
        <v>920</v>
      </c>
      <c r="E38" s="31">
        <f>SUM(E39:E44)</f>
        <v>2060380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[3]B!C128</f>
        <v>43</v>
      </c>
      <c r="D39" s="54">
        <f>[3]B!E128</f>
        <v>43</v>
      </c>
      <c r="E39" s="54">
        <f>[3]B!AL128</f>
        <v>211990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[3]B!C131</f>
        <v>326</v>
      </c>
      <c r="D40" s="21">
        <f>[3]B!E131</f>
        <v>326</v>
      </c>
      <c r="E40" s="21">
        <f>[3]B!AL131</f>
        <v>883460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[3]B!C129</f>
        <v>0</v>
      </c>
      <c r="D41" s="21">
        <f>[3]B!E129</f>
        <v>0</v>
      </c>
      <c r="E41" s="21">
        <f>[3]B!AL129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[3]B!C130</f>
        <v>281</v>
      </c>
      <c r="D42" s="21">
        <f>[3]B!E130</f>
        <v>281</v>
      </c>
      <c r="E42" s="21">
        <f>[3]B!AL130</f>
        <v>233230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[3]B!C132</f>
        <v>231</v>
      </c>
      <c r="D43" s="21">
        <f>[3]B!E132</f>
        <v>231</v>
      </c>
      <c r="E43" s="21">
        <f>[3]B!AL132</f>
        <v>626010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[3]B!C133</f>
        <v>39</v>
      </c>
      <c r="D44" s="21">
        <f>[3]B!E133</f>
        <v>39</v>
      </c>
      <c r="E44" s="21">
        <f>[3]B!AL133</f>
        <v>105690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517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[3]B!C135</f>
        <v>517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330</v>
      </c>
      <c r="D47" s="31">
        <f>SUM(D48:D52)</f>
        <v>330</v>
      </c>
      <c r="E47" s="31">
        <f>SUM(E48:E52)</f>
        <v>512500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[3]B!C141</f>
        <v>31</v>
      </c>
      <c r="D48" s="21">
        <f>[3]B!E141</f>
        <v>31</v>
      </c>
      <c r="E48" s="54">
        <f>[3]B!AL141</f>
        <v>72850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[3]B!C139</f>
        <v>30</v>
      </c>
      <c r="D49" s="21">
        <f>[3]B!E139</f>
        <v>30</v>
      </c>
      <c r="E49" s="21">
        <f>[3]B!AL139</f>
        <v>70500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[3]B!C140</f>
        <v>263</v>
      </c>
      <c r="D50" s="21">
        <f>[3]B!E140</f>
        <v>263</v>
      </c>
      <c r="E50" s="21">
        <f>[3]B!AL140</f>
        <v>355050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[3]B!C142</f>
        <v>0</v>
      </c>
      <c r="D51" s="21">
        <f>[3]B!E142</f>
        <v>0</v>
      </c>
      <c r="E51" s="21">
        <f>[3]B!AL142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[3]B!C143</f>
        <v>6</v>
      </c>
      <c r="D52" s="21">
        <f>[3]B!E143</f>
        <v>6</v>
      </c>
      <c r="E52" s="21">
        <f>[3]B!AL143</f>
        <v>14100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962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[3]B!C145</f>
        <v>962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[3]B!C146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17463</v>
      </c>
      <c r="D56" s="31">
        <f>D10+D18+D33+D38+D47</f>
        <v>14727</v>
      </c>
      <c r="E56" s="68">
        <f>E10+E18+E33+E38+E47</f>
        <v>106636550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[3]B!C$199</f>
        <v>923</v>
      </c>
      <c r="D60" s="75">
        <f>[3]B!E199</f>
        <v>923</v>
      </c>
      <c r="E60" s="48">
        <f>[3]B!$AL$199</f>
        <v>39605930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[3]B!C$200</f>
        <v>2194</v>
      </c>
      <c r="D61" s="75">
        <f>[3]B!E200</f>
        <v>2191</v>
      </c>
      <c r="E61" s="48">
        <f>[3]B!$AL$200</f>
        <v>105847210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[3]B!C$201</f>
        <v>629</v>
      </c>
      <c r="D62" s="75">
        <f>[3]B!E201</f>
        <v>628</v>
      </c>
      <c r="E62" s="48">
        <f>[3]B!$AL$201</f>
        <v>56419520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[3]B!C$202</f>
        <v>118</v>
      </c>
      <c r="D63" s="75">
        <f>[3]B!E202</f>
        <v>116</v>
      </c>
      <c r="E63" s="48">
        <f>[3]B!$AL$202</f>
        <v>10421440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[3]B!C$203</f>
        <v>0</v>
      </c>
      <c r="D64" s="75">
        <f>[3]B!E203</f>
        <v>0</v>
      </c>
      <c r="E64" s="48">
        <f>[3]B!$AL$203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[3]B!C$204</f>
        <v>288</v>
      </c>
      <c r="D65" s="75">
        <f>[3]B!E204</f>
        <v>288</v>
      </c>
      <c r="E65" s="48">
        <f>[3]B!$AL$204</f>
        <v>53565120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[3]B!C$205</f>
        <v>0</v>
      </c>
      <c r="D66" s="75">
        <f>[3]B!E205</f>
        <v>0</v>
      </c>
      <c r="E66" s="48">
        <f>[3]B!$AL$205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[3]B!C$206</f>
        <v>0</v>
      </c>
      <c r="D67" s="75">
        <f>[3]B!E206</f>
        <v>0</v>
      </c>
      <c r="E67" s="48">
        <f>[3]B!$AL$206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[3]B!C$207</f>
        <v>358</v>
      </c>
      <c r="D68" s="75">
        <f>[3]B!E207</f>
        <v>358</v>
      </c>
      <c r="E68" s="48">
        <f>[3]B!$AL$207</f>
        <v>15383260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[3]B!C$208</f>
        <v>84</v>
      </c>
      <c r="D69" s="75">
        <f>[3]B!E208</f>
        <v>84</v>
      </c>
      <c r="E69" s="48">
        <f>[3]B!$AL$208</f>
        <v>728280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[3]B!C$209</f>
        <v>62</v>
      </c>
      <c r="D70" s="75">
        <f>[3]B!E209</f>
        <v>61</v>
      </c>
      <c r="E70" s="48">
        <f>[3]B!$AL$209</f>
        <v>4917210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[3]B!C$210</f>
        <v>0</v>
      </c>
      <c r="D71" s="75">
        <f>[3]B!E210</f>
        <v>0</v>
      </c>
      <c r="E71" s="48">
        <f>[3]B!$AL$210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[3]B!C$211</f>
        <v>0</v>
      </c>
      <c r="D72" s="75">
        <f>[3]B!E211</f>
        <v>0</v>
      </c>
      <c r="E72" s="48">
        <f>[3]B!$AL$211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[3]B!C$212</f>
        <v>0</v>
      </c>
      <c r="D73" s="75">
        <f>[3]B!E212</f>
        <v>0</v>
      </c>
      <c r="E73" s="48">
        <f>[3]B!$AL$212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[3]B!C$213</f>
        <v>301</v>
      </c>
      <c r="D74" s="75">
        <f>[3]B!E213</f>
        <v>301</v>
      </c>
      <c r="E74" s="48">
        <f>[3]B!$AL$213</f>
        <v>19291090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[3]B!C$214</f>
        <v>441</v>
      </c>
      <c r="D75" s="75">
        <f>[3]B!E214</f>
        <v>441</v>
      </c>
      <c r="E75" s="48">
        <f>[3]B!$AL$214</f>
        <v>47076750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5398</v>
      </c>
      <c r="D76" s="80">
        <f>SUM(D60:D75)</f>
        <v>5391</v>
      </c>
      <c r="E76" s="68">
        <f>SUM(E60:E75)</f>
        <v>353255810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+[3]B!C3170</f>
        <v>6</v>
      </c>
      <c r="D79" s="87">
        <f>+[3]B!E$3170</f>
        <v>6</v>
      </c>
      <c r="E79" s="88">
        <f>+[3]B!AL$3170</f>
        <v>56040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+[3]B!C3171</f>
        <v>0</v>
      </c>
      <c r="D80" s="90">
        <f>+[3]B!E$3171</f>
        <v>0</v>
      </c>
      <c r="E80" s="91">
        <f>+[3]B!AL$3171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+[3]B!C3172</f>
        <v>2</v>
      </c>
      <c r="D81" s="90">
        <f>+[3]B!E$3172</f>
        <v>2</v>
      </c>
      <c r="E81" s="91">
        <f>+[3]B!AL$3172</f>
        <v>37460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+[3]B!C3173</f>
        <v>0</v>
      </c>
      <c r="D82" s="90">
        <f>+[3]B!E$3173</f>
        <v>0</v>
      </c>
      <c r="E82" s="91">
        <f>+[3]B!AL$3173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+[3]B!C3174</f>
        <v>0</v>
      </c>
      <c r="D83" s="93">
        <f>+[3]B!E$3174</f>
        <v>0</v>
      </c>
      <c r="E83" s="94">
        <f>+[3]B!AL$3174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8</v>
      </c>
      <c r="D84" s="96">
        <f>SUM(D79:D83)</f>
        <v>8</v>
      </c>
      <c r="E84" s="68">
        <f>SUM(E79:E83)</f>
        <v>93500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+[3]B!C2972</f>
        <v>89</v>
      </c>
      <c r="D87" s="87">
        <f>+[3]B!E$2972</f>
        <v>89</v>
      </c>
      <c r="E87" s="88">
        <f>+[3]B!AL$2972</f>
        <v>2222330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+[3]B!C2973</f>
        <v>280</v>
      </c>
      <c r="D88" s="90">
        <f>+[3]B!E$2973</f>
        <v>280</v>
      </c>
      <c r="E88" s="91">
        <f>+[3]B!AL$2973</f>
        <v>21994000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+[3]B!C$2974</f>
        <v>0</v>
      </c>
      <c r="D89" s="90">
        <f>+[3]B!E$2974</f>
        <v>0</v>
      </c>
      <c r="E89" s="91">
        <f>+[3]B!AL$2974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+[3]B!C$2975</f>
        <v>301</v>
      </c>
      <c r="D90" s="90">
        <f>+[3]B!E$2975</f>
        <v>298</v>
      </c>
      <c r="E90" s="91">
        <f>+[3]B!AL$2975</f>
        <v>1022140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+[3]B!C$2976</f>
        <v>0</v>
      </c>
      <c r="D91" s="90">
        <f>+[3]B!E$2976</f>
        <v>0</v>
      </c>
      <c r="E91" s="91">
        <f>+[3]B!AL$2976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+[3]B!C$2977</f>
        <v>0</v>
      </c>
      <c r="D92" s="90">
        <f>+[3]B!E$2977</f>
        <v>0</v>
      </c>
      <c r="E92" s="91">
        <f>+[3]B!AL$2977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+[3]B!C$2978</f>
        <v>0</v>
      </c>
      <c r="D93" s="93">
        <f>+[3]B!E$2978</f>
        <v>0</v>
      </c>
      <c r="E93" s="94">
        <f>+[3]B!AL$2978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670</v>
      </c>
      <c r="D94" s="101">
        <f>SUM(D87:D93)</f>
        <v>667</v>
      </c>
      <c r="E94" s="68">
        <f>SUM(E87:E93)</f>
        <v>25238470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+[3]B!C2652</f>
        <v>48</v>
      </c>
      <c r="D97" s="110">
        <f>[3]B!$E$2652</f>
        <v>41</v>
      </c>
      <c r="E97" s="47">
        <f>[3]B!$AL$2652</f>
        <v>7162700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+[3]B!C2653</f>
        <v>0</v>
      </c>
      <c r="D98" s="111">
        <f>[3]B!$E$2653</f>
        <v>0</v>
      </c>
      <c r="E98" s="48">
        <f>[3]B!$AL$2653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48</v>
      </c>
      <c r="D99" s="96">
        <f>SUM(D97:D98)</f>
        <v>41</v>
      </c>
      <c r="E99" s="68">
        <f>SUM(E97:E98)</f>
        <v>7162700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[3]B!$C$2997</f>
        <v>902</v>
      </c>
      <c r="D102" s="114">
        <f>[3]B!$E$2997</f>
        <v>902</v>
      </c>
      <c r="E102" s="47">
        <f>[3]B!$AL$2997</f>
        <v>4083840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+[3]B!$C$3016</f>
        <v>418</v>
      </c>
      <c r="D103" s="114">
        <f>[3]B!$E$3016</f>
        <v>418</v>
      </c>
      <c r="E103" s="48">
        <f>[3]B!$AL$3016</f>
        <v>4154520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[3]B!$C$3034</f>
        <v>296</v>
      </c>
      <c r="D104" s="114">
        <f>[3]B!$E$3034</f>
        <v>296</v>
      </c>
      <c r="E104" s="48">
        <f>[3]B!$AL$3034</f>
        <v>2731250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[3]B!$C$3066</f>
        <v>102</v>
      </c>
      <c r="D105" s="114">
        <f>[3]B!$E$3066</f>
        <v>102</v>
      </c>
      <c r="E105" s="48">
        <f>[3]B!$AL$3066</f>
        <v>7823030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[3]B!C3094</f>
        <v>89</v>
      </c>
      <c r="D106" s="114">
        <f>[3]B!I3094</f>
        <v>46</v>
      </c>
      <c r="E106" s="48">
        <f>[3]B!AL3094</f>
        <v>1493070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[3]B!$C$3155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1807</v>
      </c>
      <c r="D108" s="121">
        <f>SUM(D102:D106)</f>
        <v>1764</v>
      </c>
      <c r="E108" s="68">
        <f>SUM(E102:E106)</f>
        <v>20285710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+[3]B!C$3158</f>
        <v>226</v>
      </c>
      <c r="D111" s="127">
        <f>+[3]B!E$3158</f>
        <v>226</v>
      </c>
      <c r="E111" s="48">
        <f>[3]B!AL3158</f>
        <v>5912160</v>
      </c>
    </row>
    <row r="112" spans="1:22" s="126" customFormat="1" x14ac:dyDescent="0.2">
      <c r="A112" s="397" t="s">
        <v>162</v>
      </c>
      <c r="B112" s="92" t="s">
        <v>163</v>
      </c>
      <c r="C112" s="128">
        <f>+[3]B!C$3159</f>
        <v>37</v>
      </c>
      <c r="D112" s="128">
        <f>+[3]B!E$3159</f>
        <v>37</v>
      </c>
      <c r="E112" s="129">
        <f>[3]B!AL3159</f>
        <v>12133780</v>
      </c>
    </row>
    <row r="113" spans="1:19" s="126" customFormat="1" x14ac:dyDescent="0.2">
      <c r="A113" s="412"/>
      <c r="B113" s="95" t="s">
        <v>158</v>
      </c>
      <c r="C113" s="130">
        <f>SUM(C111:C112)</f>
        <v>263</v>
      </c>
      <c r="D113" s="130">
        <f>SUM(D111:D112)</f>
        <v>263</v>
      </c>
      <c r="E113" s="131">
        <f>SUM(E111:E112)</f>
        <v>18045940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+[3]B!$C$1219</f>
        <v>1005</v>
      </c>
      <c r="D116" s="133">
        <f>[3]B!$E$1219</f>
        <v>990</v>
      </c>
      <c r="E116" s="131">
        <f>[3]B!$AL$1219</f>
        <v>5876730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123362</v>
      </c>
      <c r="D121" s="136">
        <f t="shared" ref="D121:P121" si="0">+D122+D123+D124+D125+D126+D127+D131+D132+D133</f>
        <v>122435</v>
      </c>
      <c r="E121" s="30">
        <f t="shared" si="0"/>
        <v>122435</v>
      </c>
      <c r="F121" s="137">
        <f t="shared" si="0"/>
        <v>0</v>
      </c>
      <c r="G121" s="138">
        <f t="shared" si="0"/>
        <v>927</v>
      </c>
      <c r="H121" s="30">
        <f t="shared" si="0"/>
        <v>34217</v>
      </c>
      <c r="I121" s="30">
        <f t="shared" si="0"/>
        <v>45761</v>
      </c>
      <c r="J121" s="30">
        <f t="shared" si="0"/>
        <v>43384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428</v>
      </c>
      <c r="Q121" s="137">
        <f>+Q122+Q123+Q124+Q125+Q126+Q127+Q131+Q132+Q133</f>
        <v>0</v>
      </c>
      <c r="R121" s="136">
        <v>0</v>
      </c>
      <c r="S121" s="140">
        <f>SUM(S122:S126,S127,S131:S133)</f>
        <v>348301890</v>
      </c>
    </row>
    <row r="122" spans="1:19" x14ac:dyDescent="0.2">
      <c r="A122" s="142" t="s">
        <v>190</v>
      </c>
      <c r="B122" s="143" t="s">
        <v>191</v>
      </c>
      <c r="C122" s="144">
        <f>[3]B!C298</f>
        <v>48234</v>
      </c>
      <c r="D122" s="144">
        <f>[3]B!D298</f>
        <v>47613</v>
      </c>
      <c r="E122" s="144">
        <f>[3]B!E298</f>
        <v>47613</v>
      </c>
      <c r="F122" s="145">
        <f>[3]B!F298</f>
        <v>0</v>
      </c>
      <c r="G122" s="146">
        <f>[3]B!G298</f>
        <v>621</v>
      </c>
      <c r="H122" s="144">
        <f>[3]B!AA298</f>
        <v>17159</v>
      </c>
      <c r="I122" s="144">
        <f>[3]B!AB298</f>
        <v>12292</v>
      </c>
      <c r="J122" s="144">
        <f>[3]B!AC298</f>
        <v>18783</v>
      </c>
      <c r="K122" s="144">
        <f>[3]B!AD298</f>
        <v>0</v>
      </c>
      <c r="L122" s="144">
        <f>[3]B!AE298</f>
        <v>0</v>
      </c>
      <c r="M122" s="146">
        <f>[3]B!AF298</f>
        <v>0</v>
      </c>
      <c r="N122" s="144">
        <f>[3]B!AG298</f>
        <v>0</v>
      </c>
      <c r="O122" s="144">
        <f>[3]B!AH298</f>
        <v>0</v>
      </c>
      <c r="P122" s="144">
        <f>[3]B!AI298</f>
        <v>1</v>
      </c>
      <c r="Q122" s="145">
        <f>[3]B!AJ298</f>
        <v>0</v>
      </c>
      <c r="R122" s="147"/>
      <c r="S122" s="148">
        <f>[3]B!$AL$298</f>
        <v>97104140</v>
      </c>
    </row>
    <row r="123" spans="1:19" x14ac:dyDescent="0.2">
      <c r="A123" s="149" t="s">
        <v>192</v>
      </c>
      <c r="B123" s="494" t="s">
        <v>193</v>
      </c>
      <c r="C123" s="151">
        <f>[3]B!C379</f>
        <v>57520</v>
      </c>
      <c r="D123" s="151">
        <f>[3]B!D379</f>
        <v>57273</v>
      </c>
      <c r="E123" s="151">
        <f>[3]B!E379</f>
        <v>57273</v>
      </c>
      <c r="F123" s="152">
        <f>[3]B!F379</f>
        <v>0</v>
      </c>
      <c r="G123" s="153">
        <f>[3]B!G379</f>
        <v>247</v>
      </c>
      <c r="H123" s="151">
        <f>[3]B!AA379</f>
        <v>14444</v>
      </c>
      <c r="I123" s="151">
        <f>[3]B!AB379</f>
        <v>22181</v>
      </c>
      <c r="J123" s="151">
        <f>[3]B!AC379</f>
        <v>20895</v>
      </c>
      <c r="K123" s="151">
        <f>[3]B!AD379</f>
        <v>0</v>
      </c>
      <c r="L123" s="151">
        <f>[3]B!AE379</f>
        <v>0</v>
      </c>
      <c r="M123" s="153">
        <f>[3]B!AF379</f>
        <v>0</v>
      </c>
      <c r="N123" s="151">
        <f>[3]B!AG379</f>
        <v>0</v>
      </c>
      <c r="O123" s="151">
        <f>[3]B!AH379</f>
        <v>0</v>
      </c>
      <c r="P123" s="151">
        <f>[3]B!AI379</f>
        <v>24</v>
      </c>
      <c r="Q123" s="152">
        <f>[3]B!AJ379</f>
        <v>0</v>
      </c>
      <c r="R123" s="154"/>
      <c r="S123" s="155">
        <f>[3]B!$AL$379</f>
        <v>104443060</v>
      </c>
    </row>
    <row r="124" spans="1:19" x14ac:dyDescent="0.2">
      <c r="A124" s="149" t="s">
        <v>194</v>
      </c>
      <c r="B124" s="494" t="s">
        <v>195</v>
      </c>
      <c r="C124" s="151">
        <f>[3]B!C425</f>
        <v>3970</v>
      </c>
      <c r="D124" s="151">
        <f>[3]B!D425</f>
        <v>3963</v>
      </c>
      <c r="E124" s="151">
        <f>[3]B!E425</f>
        <v>3963</v>
      </c>
      <c r="F124" s="152">
        <f>[3]B!F425</f>
        <v>0</v>
      </c>
      <c r="G124" s="153">
        <f>[3]B!G425</f>
        <v>7</v>
      </c>
      <c r="H124" s="151">
        <f>[3]B!AA425</f>
        <v>251</v>
      </c>
      <c r="I124" s="151">
        <f>[3]B!AB425</f>
        <v>3628</v>
      </c>
      <c r="J124" s="151">
        <f>[3]B!AC425</f>
        <v>91</v>
      </c>
      <c r="K124" s="151">
        <f>[3]B!AD425</f>
        <v>0</v>
      </c>
      <c r="L124" s="151">
        <f>[3]B!AE425</f>
        <v>0</v>
      </c>
      <c r="M124" s="153">
        <f>[3]B!AF425</f>
        <v>0</v>
      </c>
      <c r="N124" s="151">
        <f>[3]B!AG425</f>
        <v>0</v>
      </c>
      <c r="O124" s="151">
        <f>[3]B!AH425</f>
        <v>0</v>
      </c>
      <c r="P124" s="151">
        <f>[3]B!AI425</f>
        <v>31</v>
      </c>
      <c r="Q124" s="152">
        <f>[3]B!AJ425</f>
        <v>0</v>
      </c>
      <c r="R124" s="154"/>
      <c r="S124" s="155">
        <f>[3]B!$AL$425</f>
        <v>21689400</v>
      </c>
    </row>
    <row r="125" spans="1:19" x14ac:dyDescent="0.2">
      <c r="A125" s="149" t="s">
        <v>196</v>
      </c>
      <c r="B125" s="494" t="s">
        <v>197</v>
      </c>
      <c r="C125" s="151">
        <f>[3]B!C440</f>
        <v>0</v>
      </c>
      <c r="D125" s="151">
        <f>[3]B!D440</f>
        <v>0</v>
      </c>
      <c r="E125" s="151">
        <f>[3]B!E440</f>
        <v>0</v>
      </c>
      <c r="F125" s="152">
        <f>[3]B!F440</f>
        <v>0</v>
      </c>
      <c r="G125" s="153">
        <f>[3]B!G440</f>
        <v>0</v>
      </c>
      <c r="H125" s="151">
        <f>[3]B!AA440</f>
        <v>0</v>
      </c>
      <c r="I125" s="151">
        <f>[3]B!AB440</f>
        <v>0</v>
      </c>
      <c r="J125" s="151">
        <f>[3]B!AC440</f>
        <v>0</v>
      </c>
      <c r="K125" s="151">
        <f>[3]B!AD440</f>
        <v>0</v>
      </c>
      <c r="L125" s="151">
        <f>[3]B!AE440</f>
        <v>0</v>
      </c>
      <c r="M125" s="153">
        <f>[3]B!AF440</f>
        <v>0</v>
      </c>
      <c r="N125" s="151">
        <f>[3]B!AG440</f>
        <v>0</v>
      </c>
      <c r="O125" s="151">
        <f>[3]B!AH440</f>
        <v>0</v>
      </c>
      <c r="P125" s="151">
        <f>[3]B!AI440</f>
        <v>0</v>
      </c>
      <c r="Q125" s="152">
        <f>[3]B!AJ440</f>
        <v>0</v>
      </c>
      <c r="R125" s="156"/>
      <c r="S125" s="151">
        <f>[3]B!AL440</f>
        <v>0</v>
      </c>
    </row>
    <row r="126" spans="1:19" x14ac:dyDescent="0.2">
      <c r="A126" s="157" t="s">
        <v>198</v>
      </c>
      <c r="B126" s="158" t="s">
        <v>199</v>
      </c>
      <c r="C126" s="159">
        <f>[3]B!C520</f>
        <v>3904</v>
      </c>
      <c r="D126" s="159">
        <f>[3]B!D520</f>
        <v>3882</v>
      </c>
      <c r="E126" s="159">
        <f>[3]B!E520</f>
        <v>3882</v>
      </c>
      <c r="F126" s="160">
        <f>[3]B!F520</f>
        <v>0</v>
      </c>
      <c r="G126" s="161">
        <f>[3]B!G520</f>
        <v>22</v>
      </c>
      <c r="H126" s="159">
        <f>[3]B!AA520</f>
        <v>1169</v>
      </c>
      <c r="I126" s="159">
        <f>[3]B!AB520</f>
        <v>1165</v>
      </c>
      <c r="J126" s="159">
        <f>[3]B!AC520</f>
        <v>1570</v>
      </c>
      <c r="K126" s="159">
        <f>[3]B!AD520</f>
        <v>0</v>
      </c>
      <c r="L126" s="159">
        <f>[3]B!AE520</f>
        <v>0</v>
      </c>
      <c r="M126" s="161">
        <f>[3]B!AF520</f>
        <v>0</v>
      </c>
      <c r="N126" s="159">
        <f>[3]B!AG520</f>
        <v>0</v>
      </c>
      <c r="O126" s="159">
        <f>[3]B!AH520</f>
        <v>0</v>
      </c>
      <c r="P126" s="159">
        <f>[3]B!AI520</f>
        <v>288</v>
      </c>
      <c r="Q126" s="160">
        <f>[3]B!AJ520</f>
        <v>0</v>
      </c>
      <c r="R126" s="162"/>
      <c r="S126" s="156">
        <f>[3]B!$AL$520</f>
        <v>25076810</v>
      </c>
    </row>
    <row r="127" spans="1:19" x14ac:dyDescent="0.2">
      <c r="A127" s="712" t="s">
        <v>200</v>
      </c>
      <c r="B127" s="4" t="s">
        <v>201</v>
      </c>
      <c r="C127" s="163">
        <f>SUM(C128:C130)</f>
        <v>6061</v>
      </c>
      <c r="D127" s="164">
        <f>SUM(D128:D130)</f>
        <v>6050</v>
      </c>
      <c r="E127" s="164">
        <f t="shared" ref="E127:P127" si="1">SUM(E128:E130)</f>
        <v>6050</v>
      </c>
      <c r="F127" s="165">
        <f t="shared" si="1"/>
        <v>0</v>
      </c>
      <c r="G127" s="166">
        <f t="shared" si="1"/>
        <v>11</v>
      </c>
      <c r="H127" s="164">
        <f t="shared" si="1"/>
        <v>955</v>
      </c>
      <c r="I127" s="164">
        <f t="shared" si="1"/>
        <v>3955</v>
      </c>
      <c r="J127" s="164">
        <f t="shared" si="1"/>
        <v>1151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43</v>
      </c>
      <c r="Q127" s="168">
        <f>SUM(Q128:Q130)</f>
        <v>0</v>
      </c>
      <c r="R127" s="169">
        <v>0</v>
      </c>
      <c r="S127" s="170">
        <f>SUM(S128:S130)</f>
        <v>92490210</v>
      </c>
    </row>
    <row r="128" spans="1:19" x14ac:dyDescent="0.2">
      <c r="A128" s="712"/>
      <c r="B128" s="171" t="s">
        <v>202</v>
      </c>
      <c r="C128" s="144">
        <f>[3]B!C580</f>
        <v>3851</v>
      </c>
      <c r="D128" s="144">
        <f>[3]B!D580</f>
        <v>3842</v>
      </c>
      <c r="E128" s="144">
        <f>[3]B!E580</f>
        <v>3842</v>
      </c>
      <c r="F128" s="145">
        <f>[3]B!F580</f>
        <v>0</v>
      </c>
      <c r="G128" s="146">
        <f>[3]B!G580</f>
        <v>9</v>
      </c>
      <c r="H128" s="144">
        <f>[3]B!AA580</f>
        <v>740</v>
      </c>
      <c r="I128" s="144">
        <f>[3]B!AB580</f>
        <v>2615</v>
      </c>
      <c r="J128" s="144">
        <f>[3]B!AC580</f>
        <v>496</v>
      </c>
      <c r="K128" s="144">
        <f>[3]B!AD580</f>
        <v>0</v>
      </c>
      <c r="L128" s="144">
        <f>[3]B!AE580</f>
        <v>0</v>
      </c>
      <c r="M128" s="146">
        <f>[3]B!AF580</f>
        <v>0</v>
      </c>
      <c r="N128" s="144">
        <f>[3]B!AG580</f>
        <v>0</v>
      </c>
      <c r="O128" s="144">
        <f>[3]B!AH580</f>
        <v>0</v>
      </c>
      <c r="P128" s="144">
        <f>[3]B!AI580</f>
        <v>9</v>
      </c>
      <c r="Q128" s="145">
        <f>[3]B!AJ580</f>
        <v>0</v>
      </c>
      <c r="R128" s="147"/>
      <c r="S128" s="148">
        <f>[3]B!$AL$580</f>
        <v>17483210</v>
      </c>
    </row>
    <row r="129" spans="1:19" x14ac:dyDescent="0.2">
      <c r="A129" s="712"/>
      <c r="B129" s="491" t="s">
        <v>203</v>
      </c>
      <c r="C129" s="151">
        <f>[3]B!C600</f>
        <v>27</v>
      </c>
      <c r="D129" s="151">
        <f>[3]B!D600</f>
        <v>27</v>
      </c>
      <c r="E129" s="151">
        <f>[3]B!E600</f>
        <v>27</v>
      </c>
      <c r="F129" s="152">
        <f>[3]B!F600</f>
        <v>0</v>
      </c>
      <c r="G129" s="153">
        <f>[3]B!G600</f>
        <v>0</v>
      </c>
      <c r="H129" s="151">
        <f>[3]B!AA600</f>
        <v>2</v>
      </c>
      <c r="I129" s="151">
        <f>[3]B!AB600</f>
        <v>24</v>
      </c>
      <c r="J129" s="151">
        <f>[3]B!AC600</f>
        <v>1</v>
      </c>
      <c r="K129" s="151">
        <f>[3]B!AD600</f>
        <v>0</v>
      </c>
      <c r="L129" s="151">
        <f>[3]B!AE600</f>
        <v>0</v>
      </c>
      <c r="M129" s="153">
        <f>[3]B!AF600</f>
        <v>0</v>
      </c>
      <c r="N129" s="151">
        <f>[3]B!AG600</f>
        <v>0</v>
      </c>
      <c r="O129" s="151">
        <f>[3]B!AH600</f>
        <v>0</v>
      </c>
      <c r="P129" s="151">
        <f>[3]B!AI600</f>
        <v>1</v>
      </c>
      <c r="Q129" s="152">
        <f>[3]B!AJ600</f>
        <v>0</v>
      </c>
      <c r="R129" s="154"/>
      <c r="S129" s="155">
        <f>[3]B!$AL$600</f>
        <v>107140</v>
      </c>
    </row>
    <row r="130" spans="1:19" x14ac:dyDescent="0.2">
      <c r="A130" s="713"/>
      <c r="B130" s="173" t="s">
        <v>204</v>
      </c>
      <c r="C130" s="174">
        <f>[3]B!C649</f>
        <v>2183</v>
      </c>
      <c r="D130" s="174">
        <f>[3]B!D649</f>
        <v>2181</v>
      </c>
      <c r="E130" s="174">
        <f>[3]B!E649</f>
        <v>2181</v>
      </c>
      <c r="F130" s="175">
        <f>[3]B!F649</f>
        <v>0</v>
      </c>
      <c r="G130" s="176">
        <f>[3]B!G649</f>
        <v>2</v>
      </c>
      <c r="H130" s="174">
        <f>[3]B!AA649</f>
        <v>213</v>
      </c>
      <c r="I130" s="174">
        <f>[3]B!AB649</f>
        <v>1316</v>
      </c>
      <c r="J130" s="174">
        <f>[3]B!AC649</f>
        <v>654</v>
      </c>
      <c r="K130" s="174">
        <f>[3]B!AD649</f>
        <v>0</v>
      </c>
      <c r="L130" s="174">
        <f>[3]B!AE649</f>
        <v>0</v>
      </c>
      <c r="M130" s="176">
        <f>[3]B!AF649</f>
        <v>0</v>
      </c>
      <c r="N130" s="174">
        <f>[3]B!AG649</f>
        <v>0</v>
      </c>
      <c r="O130" s="174">
        <f>[3]B!AH649</f>
        <v>0</v>
      </c>
      <c r="P130" s="174">
        <f>[3]B!AI649</f>
        <v>33</v>
      </c>
      <c r="Q130" s="175">
        <f>[3]B!AJ649</f>
        <v>0</v>
      </c>
      <c r="R130" s="177"/>
      <c r="S130" s="178">
        <f>[3]B!$AL$649</f>
        <v>74899860</v>
      </c>
    </row>
    <row r="131" spans="1:19" x14ac:dyDescent="0.2">
      <c r="A131" s="142" t="s">
        <v>205</v>
      </c>
      <c r="B131" s="143" t="s">
        <v>206</v>
      </c>
      <c r="C131" s="144">
        <f>[3]B!C659</f>
        <v>149</v>
      </c>
      <c r="D131" s="144">
        <f>[3]B!D659</f>
        <v>140</v>
      </c>
      <c r="E131" s="144">
        <f>[3]B!E659</f>
        <v>140</v>
      </c>
      <c r="F131" s="145">
        <f>[3]B!F659</f>
        <v>0</v>
      </c>
      <c r="G131" s="146">
        <f>[3]B!G659</f>
        <v>9</v>
      </c>
      <c r="H131" s="144">
        <f>[3]B!AA659</f>
        <v>1</v>
      </c>
      <c r="I131" s="144">
        <f>[3]B!AB659</f>
        <v>2</v>
      </c>
      <c r="J131" s="144">
        <f>[3]B!AC659</f>
        <v>146</v>
      </c>
      <c r="K131" s="144">
        <f>[3]B!AD659</f>
        <v>0</v>
      </c>
      <c r="L131" s="144">
        <f>[3]B!AE659</f>
        <v>0</v>
      </c>
      <c r="M131" s="146">
        <f>[3]B!AF659</f>
        <v>0</v>
      </c>
      <c r="N131" s="144">
        <f>[3]B!AG659</f>
        <v>0</v>
      </c>
      <c r="O131" s="144">
        <f>[3]B!AH659</f>
        <v>0</v>
      </c>
      <c r="P131" s="144">
        <f>[3]B!AI659</f>
        <v>0</v>
      </c>
      <c r="Q131" s="145">
        <f>[3]B!AJ659</f>
        <v>0</v>
      </c>
      <c r="R131" s="147"/>
      <c r="S131" s="179">
        <f>[3]B!$AL$659</f>
        <v>359510</v>
      </c>
    </row>
    <row r="132" spans="1:19" s="182" customFormat="1" x14ac:dyDescent="0.2">
      <c r="A132" s="149" t="s">
        <v>207</v>
      </c>
      <c r="B132" s="493" t="s">
        <v>208</v>
      </c>
      <c r="C132" s="151">
        <f>[3]B!C720</f>
        <v>114</v>
      </c>
      <c r="D132" s="151">
        <f>[3]B!D720</f>
        <v>114</v>
      </c>
      <c r="E132" s="151">
        <f>[3]B!E720</f>
        <v>114</v>
      </c>
      <c r="F132" s="152">
        <f>[3]B!F720</f>
        <v>0</v>
      </c>
      <c r="G132" s="153">
        <f>[3]B!G720</f>
        <v>0</v>
      </c>
      <c r="H132" s="151">
        <f>[3]B!AA720</f>
        <v>21</v>
      </c>
      <c r="I132" s="151">
        <f>[3]B!AB720</f>
        <v>69</v>
      </c>
      <c r="J132" s="151">
        <f>[3]B!AC720</f>
        <v>24</v>
      </c>
      <c r="K132" s="151">
        <f>[3]B!AD720</f>
        <v>0</v>
      </c>
      <c r="L132" s="151">
        <f>[3]B!AE720</f>
        <v>0</v>
      </c>
      <c r="M132" s="153">
        <f>[3]B!AF720</f>
        <v>0</v>
      </c>
      <c r="N132" s="151">
        <f>[3]B!AG720</f>
        <v>0</v>
      </c>
      <c r="O132" s="151">
        <f>[3]B!AH720</f>
        <v>0</v>
      </c>
      <c r="P132" s="151">
        <f>[3]B!AI720</f>
        <v>40</v>
      </c>
      <c r="Q132" s="152">
        <f>[3]B!AJ720</f>
        <v>0</v>
      </c>
      <c r="R132" s="154"/>
      <c r="S132" s="181">
        <f>[3]B!$AL$720</f>
        <v>287800</v>
      </c>
    </row>
    <row r="133" spans="1:19" x14ac:dyDescent="0.2">
      <c r="A133" s="149" t="s">
        <v>209</v>
      </c>
      <c r="B133" s="493" t="s">
        <v>210</v>
      </c>
      <c r="C133" s="159">
        <f>[3]B!C763</f>
        <v>3410</v>
      </c>
      <c r="D133" s="159">
        <f>[3]B!D763</f>
        <v>3400</v>
      </c>
      <c r="E133" s="159">
        <f>[3]B!E763</f>
        <v>3400</v>
      </c>
      <c r="F133" s="160">
        <f>[3]B!F763</f>
        <v>0</v>
      </c>
      <c r="G133" s="161">
        <f>[3]B!G763</f>
        <v>10</v>
      </c>
      <c r="H133" s="159">
        <f>[3]B!AA763</f>
        <v>217</v>
      </c>
      <c r="I133" s="159">
        <f>[3]B!AB763</f>
        <v>2469</v>
      </c>
      <c r="J133" s="159">
        <f>[3]B!AC763</f>
        <v>724</v>
      </c>
      <c r="K133" s="159">
        <f>[3]B!AD763</f>
        <v>0</v>
      </c>
      <c r="L133" s="159">
        <f>[3]B!AE763</f>
        <v>0</v>
      </c>
      <c r="M133" s="161">
        <f>[3]B!AF763</f>
        <v>0</v>
      </c>
      <c r="N133" s="159">
        <f>[3]B!AG763</f>
        <v>0</v>
      </c>
      <c r="O133" s="159">
        <f>[3]B!AH763</f>
        <v>0</v>
      </c>
      <c r="P133" s="159">
        <f>[3]B!AI763</f>
        <v>1</v>
      </c>
      <c r="Q133" s="160">
        <f>[3]B!AJ763</f>
        <v>0</v>
      </c>
      <c r="R133" s="162"/>
      <c r="S133" s="155">
        <f>[3]B!$AL$763</f>
        <v>6850960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5445</v>
      </c>
      <c r="D134" s="184">
        <f t="shared" si="2"/>
        <v>5242</v>
      </c>
      <c r="E134" s="164">
        <f t="shared" si="2"/>
        <v>5242</v>
      </c>
      <c r="F134" s="165">
        <f t="shared" si="2"/>
        <v>0</v>
      </c>
      <c r="G134" s="166">
        <f t="shared" si="2"/>
        <v>203</v>
      </c>
      <c r="H134" s="164">
        <f t="shared" si="2"/>
        <v>1152</v>
      </c>
      <c r="I134" s="164">
        <f t="shared" si="2"/>
        <v>1362</v>
      </c>
      <c r="J134" s="164">
        <f t="shared" si="2"/>
        <v>2931</v>
      </c>
      <c r="K134" s="164">
        <f t="shared" si="2"/>
        <v>0</v>
      </c>
      <c r="L134" s="164">
        <f t="shared" si="2"/>
        <v>9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114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163729590</v>
      </c>
    </row>
    <row r="135" spans="1:19" x14ac:dyDescent="0.2">
      <c r="A135" s="142" t="s">
        <v>212</v>
      </c>
      <c r="B135" s="188" t="s">
        <v>213</v>
      </c>
      <c r="C135" s="144">
        <f>[3]B!C823</f>
        <v>2677</v>
      </c>
      <c r="D135" s="144">
        <f>[3]B!D823</f>
        <v>2537</v>
      </c>
      <c r="E135" s="144">
        <f>[3]B!E823</f>
        <v>2537</v>
      </c>
      <c r="F135" s="145">
        <f>[3]B!F823</f>
        <v>0</v>
      </c>
      <c r="G135" s="146">
        <f>[3]B!G823</f>
        <v>140</v>
      </c>
      <c r="H135" s="189">
        <f>[3]B!AA823</f>
        <v>444</v>
      </c>
      <c r="I135" s="189">
        <f>[3]B!AB823</f>
        <v>602</v>
      </c>
      <c r="J135" s="189">
        <f>[3]B!AC823</f>
        <v>1631</v>
      </c>
      <c r="K135" s="189">
        <f>[3]B!AD823</f>
        <v>0</v>
      </c>
      <c r="L135" s="189">
        <f>[3]B!AE823</f>
        <v>8</v>
      </c>
      <c r="M135" s="190">
        <f>[3]B!AF823</f>
        <v>0</v>
      </c>
      <c r="N135" s="189">
        <f>[3]B!AG823</f>
        <v>0</v>
      </c>
      <c r="O135" s="189">
        <f>[3]B!AH823</f>
        <v>0</v>
      </c>
      <c r="P135" s="189">
        <f>[3]B!AI823</f>
        <v>2</v>
      </c>
      <c r="Q135" s="191">
        <f>[3]B!AJ823</f>
        <v>0</v>
      </c>
      <c r="R135" s="192"/>
      <c r="S135" s="148">
        <f>[3]B!$AL$823</f>
        <v>27524730</v>
      </c>
    </row>
    <row r="136" spans="1:19" x14ac:dyDescent="0.2">
      <c r="A136" s="157" t="s">
        <v>214</v>
      </c>
      <c r="B136" s="193" t="s">
        <v>215</v>
      </c>
      <c r="C136" s="151">
        <f>[3]B!C846</f>
        <v>0</v>
      </c>
      <c r="D136" s="151">
        <f>[3]B!D846</f>
        <v>0</v>
      </c>
      <c r="E136" s="151">
        <f>[3]B!E846</f>
        <v>0</v>
      </c>
      <c r="F136" s="152">
        <f>[3]B!F846</f>
        <v>0</v>
      </c>
      <c r="G136" s="153">
        <f>[3]B!G846</f>
        <v>0</v>
      </c>
      <c r="H136" s="194">
        <f>[3]B!AA846</f>
        <v>0</v>
      </c>
      <c r="I136" s="194">
        <f>[3]B!AB846</f>
        <v>0</v>
      </c>
      <c r="J136" s="194">
        <f>[3]B!AC846</f>
        <v>0</v>
      </c>
      <c r="K136" s="194">
        <f>[3]B!AD846</f>
        <v>0</v>
      </c>
      <c r="L136" s="194">
        <f>[3]B!AE846</f>
        <v>0</v>
      </c>
      <c r="M136" s="195">
        <f>[3]B!AF846</f>
        <v>0</v>
      </c>
      <c r="N136" s="194">
        <f>[3]B!AG846</f>
        <v>0</v>
      </c>
      <c r="O136" s="194">
        <f>[3]B!AH846</f>
        <v>0</v>
      </c>
      <c r="P136" s="194">
        <f>[3]B!AI846</f>
        <v>0</v>
      </c>
      <c r="Q136" s="196">
        <f>[3]B!AJ846</f>
        <v>0</v>
      </c>
      <c r="R136" s="197"/>
      <c r="S136" s="155">
        <f>[3]B!$AL$846</f>
        <v>0</v>
      </c>
    </row>
    <row r="137" spans="1:19" x14ac:dyDescent="0.2">
      <c r="A137" s="198" t="s">
        <v>216</v>
      </c>
      <c r="B137" s="199" t="s">
        <v>217</v>
      </c>
      <c r="C137" s="159">
        <f>[3]B!C876</f>
        <v>1416</v>
      </c>
      <c r="D137" s="159">
        <f>[3]B!D876</f>
        <v>1368</v>
      </c>
      <c r="E137" s="159">
        <f>[3]B!E876</f>
        <v>1368</v>
      </c>
      <c r="F137" s="160">
        <f>[3]B!F876</f>
        <v>0</v>
      </c>
      <c r="G137" s="161">
        <f>[3]B!G876</f>
        <v>48</v>
      </c>
      <c r="H137" s="200">
        <f>[3]B!AA876</f>
        <v>201</v>
      </c>
      <c r="I137" s="200">
        <f>[3]B!AB876</f>
        <v>184</v>
      </c>
      <c r="J137" s="200">
        <f>[3]B!AC876</f>
        <v>1031</v>
      </c>
      <c r="K137" s="200">
        <f>[3]B!AD876</f>
        <v>0</v>
      </c>
      <c r="L137" s="200">
        <f>[3]B!AE876</f>
        <v>0</v>
      </c>
      <c r="M137" s="201">
        <f>[3]B!AF876</f>
        <v>0</v>
      </c>
      <c r="N137" s="200">
        <f>[3]B!AG876</f>
        <v>0</v>
      </c>
      <c r="O137" s="200">
        <f>[3]B!AH876</f>
        <v>0</v>
      </c>
      <c r="P137" s="200">
        <f>[3]B!AI876</f>
        <v>106</v>
      </c>
      <c r="Q137" s="202">
        <f>[3]B!AJ876</f>
        <v>0</v>
      </c>
      <c r="R137" s="203"/>
      <c r="S137" s="178">
        <f>[3]B!$AL$876</f>
        <v>108261260</v>
      </c>
    </row>
    <row r="138" spans="1:19" x14ac:dyDescent="0.2">
      <c r="A138" s="695" t="s">
        <v>194</v>
      </c>
      <c r="B138" s="188" t="s">
        <v>218</v>
      </c>
      <c r="C138" s="204">
        <f>SUM(C139:C141)</f>
        <v>1326</v>
      </c>
      <c r="D138" s="46">
        <f>SUM(D139:D141)</f>
        <v>1311</v>
      </c>
      <c r="E138" s="46">
        <f t="shared" ref="E138:P138" si="3">SUM(E139:E141)</f>
        <v>1311</v>
      </c>
      <c r="F138" s="34">
        <f t="shared" si="3"/>
        <v>0</v>
      </c>
      <c r="G138" s="205">
        <f t="shared" si="3"/>
        <v>15</v>
      </c>
      <c r="H138" s="206">
        <f t="shared" si="3"/>
        <v>503</v>
      </c>
      <c r="I138" s="206">
        <f t="shared" si="3"/>
        <v>557</v>
      </c>
      <c r="J138" s="206">
        <f t="shared" si="3"/>
        <v>266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27943600</v>
      </c>
    </row>
    <row r="139" spans="1:19" x14ac:dyDescent="0.2">
      <c r="A139" s="695"/>
      <c r="B139" s="212" t="s">
        <v>219</v>
      </c>
      <c r="C139" s="144">
        <f>[3]B!C901-[3]B!C878-[3]B!C879</f>
        <v>1207</v>
      </c>
      <c r="D139" s="144">
        <f>[3]B!D901-[3]B!D878-[3]B!D879</f>
        <v>1194</v>
      </c>
      <c r="E139" s="144">
        <f>[3]B!E901-[3]B!E878-[3]B!E879</f>
        <v>1194</v>
      </c>
      <c r="F139" s="145">
        <f>[3]B!F901-[3]B!F878-[3]B!F879</f>
        <v>0</v>
      </c>
      <c r="G139" s="146">
        <f>[3]B!G901-[3]B!G878-[3]B!G879</f>
        <v>13</v>
      </c>
      <c r="H139" s="189">
        <f>[3]B!AA901-[3]B!AA878-[3]B!AA879</f>
        <v>478</v>
      </c>
      <c r="I139" s="189">
        <f>[3]B!AB901-[3]B!AB878-[3]B!AB879</f>
        <v>515</v>
      </c>
      <c r="J139" s="189">
        <f>[3]B!AC901-[3]B!AC878-[3]B!AC879</f>
        <v>214</v>
      </c>
      <c r="K139" s="189">
        <f>[3]B!AD901-[3]B!AD878-[3]B!AD879</f>
        <v>0</v>
      </c>
      <c r="L139" s="189">
        <f>[3]B!AE901-[3]B!AE878-[3]B!AE879</f>
        <v>0</v>
      </c>
      <c r="M139" s="190">
        <f>[3]B!AF901-[3]B!AF878-[3]B!AF879</f>
        <v>0</v>
      </c>
      <c r="N139" s="189">
        <f>[3]B!AG901-[3]B!AG878-[3]B!AG879</f>
        <v>0</v>
      </c>
      <c r="O139" s="189">
        <f>[3]B!AH901-[3]B!AH878-[3]B!AH879</f>
        <v>0</v>
      </c>
      <c r="P139" s="189">
        <f>[3]B!AI901-[3]B!AI878-[3]B!AI879</f>
        <v>0</v>
      </c>
      <c r="Q139" s="191">
        <f>[3]B!AJ901-[3]B!AJ878-[3]B!AJ879</f>
        <v>0</v>
      </c>
      <c r="R139" s="192"/>
      <c r="S139" s="148">
        <f>[3]B!$AL$901-[3]B!$AL$878-[3]B!$AL$879</f>
        <v>24990520</v>
      </c>
    </row>
    <row r="140" spans="1:19" x14ac:dyDescent="0.2">
      <c r="A140" s="695"/>
      <c r="B140" s="212" t="s">
        <v>220</v>
      </c>
      <c r="C140" s="151">
        <f>[3]B!C878</f>
        <v>0</v>
      </c>
      <c r="D140" s="151">
        <f>[3]B!D878</f>
        <v>0</v>
      </c>
      <c r="E140" s="151">
        <f>[3]B!E878</f>
        <v>0</v>
      </c>
      <c r="F140" s="152">
        <f>[3]B!F878</f>
        <v>0</v>
      </c>
      <c r="G140" s="153">
        <f>[3]B!G878</f>
        <v>0</v>
      </c>
      <c r="H140" s="194">
        <f>[3]B!AA878</f>
        <v>0</v>
      </c>
      <c r="I140" s="194">
        <f>[3]B!AB878</f>
        <v>0</v>
      </c>
      <c r="J140" s="194">
        <f>[3]B!AC878</f>
        <v>0</v>
      </c>
      <c r="K140" s="194">
        <f>[3]B!AD878</f>
        <v>0</v>
      </c>
      <c r="L140" s="194">
        <f>[3]B!AE878</f>
        <v>0</v>
      </c>
      <c r="M140" s="195">
        <f>[3]B!AF878</f>
        <v>0</v>
      </c>
      <c r="N140" s="194">
        <f>[3]B!AG878</f>
        <v>0</v>
      </c>
      <c r="O140" s="194">
        <f>[3]B!AH878</f>
        <v>0</v>
      </c>
      <c r="P140" s="194">
        <f>[3]B!AI878</f>
        <v>0</v>
      </c>
      <c r="Q140" s="196">
        <f>[3]B!AJ878</f>
        <v>0</v>
      </c>
      <c r="R140" s="197"/>
      <c r="S140" s="155">
        <f>[3]B!$AL$878</f>
        <v>0</v>
      </c>
    </row>
    <row r="141" spans="1:19" x14ac:dyDescent="0.2">
      <c r="A141" s="695"/>
      <c r="B141" s="213" t="s">
        <v>221</v>
      </c>
      <c r="C141" s="159">
        <f>[3]B!C879</f>
        <v>119</v>
      </c>
      <c r="D141" s="159">
        <f>[3]B!D879</f>
        <v>117</v>
      </c>
      <c r="E141" s="159">
        <f>[3]B!E879</f>
        <v>117</v>
      </c>
      <c r="F141" s="160">
        <f>[3]B!F879</f>
        <v>0</v>
      </c>
      <c r="G141" s="161">
        <f>[3]B!G879</f>
        <v>2</v>
      </c>
      <c r="H141" s="200">
        <f>[3]B!AA879</f>
        <v>25</v>
      </c>
      <c r="I141" s="200">
        <f>[3]B!AB879</f>
        <v>42</v>
      </c>
      <c r="J141" s="200">
        <f>[3]B!AC879</f>
        <v>52</v>
      </c>
      <c r="K141" s="200">
        <f>[3]B!AD879</f>
        <v>0</v>
      </c>
      <c r="L141" s="200">
        <f>[3]B!AE879</f>
        <v>0</v>
      </c>
      <c r="M141" s="201">
        <f>[3]B!AF879</f>
        <v>0</v>
      </c>
      <c r="N141" s="200">
        <f>[3]B!AG879</f>
        <v>0</v>
      </c>
      <c r="O141" s="200">
        <f>[3]B!AH879</f>
        <v>0</v>
      </c>
      <c r="P141" s="200">
        <f>[3]B!AI879</f>
        <v>0</v>
      </c>
      <c r="Q141" s="202">
        <f>[3]B!AJ879</f>
        <v>0</v>
      </c>
      <c r="R141" s="203"/>
      <c r="S141" s="178">
        <f>[3]B!$AL$879</f>
        <v>2953080</v>
      </c>
    </row>
    <row r="142" spans="1:19" x14ac:dyDescent="0.2">
      <c r="A142" s="142" t="s">
        <v>196</v>
      </c>
      <c r="B142" s="214" t="s">
        <v>222</v>
      </c>
      <c r="C142" s="215">
        <f>[3]B!C943</f>
        <v>0</v>
      </c>
      <c r="D142" s="215">
        <f>[3]B!D943</f>
        <v>0</v>
      </c>
      <c r="E142" s="215">
        <f>[3]B!E943</f>
        <v>0</v>
      </c>
      <c r="F142" s="216">
        <f>[3]B!F943</f>
        <v>0</v>
      </c>
      <c r="G142" s="217">
        <f>[3]B!G943</f>
        <v>0</v>
      </c>
      <c r="H142" s="218">
        <f>[3]B!AA943</f>
        <v>0</v>
      </c>
      <c r="I142" s="218">
        <f>[3]B!AB943</f>
        <v>0</v>
      </c>
      <c r="J142" s="218">
        <f>[3]B!AC943</f>
        <v>0</v>
      </c>
      <c r="K142" s="218">
        <f>[3]B!AD943</f>
        <v>0</v>
      </c>
      <c r="L142" s="218">
        <f>[3]B!AE943</f>
        <v>0</v>
      </c>
      <c r="M142" s="219">
        <f>[3]B!AF943</f>
        <v>0</v>
      </c>
      <c r="N142" s="218">
        <f>[3]B!AG943</f>
        <v>0</v>
      </c>
      <c r="O142" s="218">
        <f>[3]B!AH943</f>
        <v>0</v>
      </c>
      <c r="P142" s="218">
        <f>[3]B!AI943</f>
        <v>6</v>
      </c>
      <c r="Q142" s="220">
        <f>[3]B!AJ943</f>
        <v>0</v>
      </c>
      <c r="R142" s="221"/>
      <c r="S142" s="148">
        <f>[3]B!$AL$943</f>
        <v>0</v>
      </c>
    </row>
    <row r="143" spans="1:19" s="224" customFormat="1" x14ac:dyDescent="0.2">
      <c r="A143" s="157"/>
      <c r="B143" s="222" t="s">
        <v>223</v>
      </c>
      <c r="C143" s="159">
        <f>[3]B!C987</f>
        <v>26</v>
      </c>
      <c r="D143" s="159">
        <f>[3]B!D987</f>
        <v>26</v>
      </c>
      <c r="E143" s="159">
        <f>[3]B!E987</f>
        <v>26</v>
      </c>
      <c r="F143" s="160">
        <f>[3]B!F987</f>
        <v>0</v>
      </c>
      <c r="G143" s="161">
        <f>[3]B!G987</f>
        <v>0</v>
      </c>
      <c r="H143" s="200">
        <f>[3]B!AA987</f>
        <v>4</v>
      </c>
      <c r="I143" s="200">
        <f>[3]B!AB987</f>
        <v>19</v>
      </c>
      <c r="J143" s="200">
        <f>[3]B!AC987</f>
        <v>3</v>
      </c>
      <c r="K143" s="200">
        <f>[3]B!AD987</f>
        <v>0</v>
      </c>
      <c r="L143" s="200">
        <f>[3]B!AE987</f>
        <v>1</v>
      </c>
      <c r="M143" s="201">
        <f>[3]B!AF987</f>
        <v>0</v>
      </c>
      <c r="N143" s="200">
        <f>[3]B!AG987</f>
        <v>0</v>
      </c>
      <c r="O143" s="200">
        <f>[3]B!AH987</f>
        <v>0</v>
      </c>
      <c r="P143" s="200">
        <f>[3]B!AI987</f>
        <v>0</v>
      </c>
      <c r="Q143" s="202">
        <f>[3]B!AJ987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[3]B!C670</f>
        <v>6756</v>
      </c>
      <c r="D144" s="144">
        <f>[3]B!D670</f>
        <v>6667</v>
      </c>
      <c r="E144" s="144">
        <f>[3]B!E670</f>
        <v>6571</v>
      </c>
      <c r="F144" s="145">
        <f>[3]B!F670</f>
        <v>96</v>
      </c>
      <c r="G144" s="146">
        <f>[3]B!G670</f>
        <v>89</v>
      </c>
      <c r="H144" s="189">
        <f>[3]B!AA670</f>
        <v>3620</v>
      </c>
      <c r="I144" s="189">
        <f>[3]B!AB670</f>
        <v>1573</v>
      </c>
      <c r="J144" s="189">
        <f>[3]B!AC670</f>
        <v>1563</v>
      </c>
      <c r="K144" s="189">
        <f>[3]B!AD670</f>
        <v>0</v>
      </c>
      <c r="L144" s="189">
        <f>[3]B!AE670</f>
        <v>0</v>
      </c>
      <c r="M144" s="190">
        <f>[3]B!AF670</f>
        <v>0</v>
      </c>
      <c r="N144" s="189">
        <f>[3]B!AG670</f>
        <v>0</v>
      </c>
      <c r="O144" s="189">
        <f>[3]B!AH670</f>
        <v>0</v>
      </c>
      <c r="P144" s="189">
        <f>[3]B!AI670</f>
        <v>0</v>
      </c>
      <c r="Q144" s="191">
        <f>[3]B!AJ670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[3]B!C1235</f>
        <v>0</v>
      </c>
      <c r="D145" s="226">
        <f>[3]B!D1235</f>
        <v>0</v>
      </c>
      <c r="E145" s="226">
        <f>[3]B!E1235</f>
        <v>0</v>
      </c>
      <c r="F145" s="227">
        <f>[3]B!F1235</f>
        <v>0</v>
      </c>
      <c r="G145" s="228">
        <f>[3]B!G1235</f>
        <v>0</v>
      </c>
      <c r="H145" s="229">
        <f>[3]B!AA1235</f>
        <v>0</v>
      </c>
      <c r="I145" s="229">
        <f>[3]B!AB1235</f>
        <v>0</v>
      </c>
      <c r="J145" s="229">
        <f>[3]B!AC1235</f>
        <v>0</v>
      </c>
      <c r="K145" s="229">
        <f>[3]B!AD1235</f>
        <v>0</v>
      </c>
      <c r="L145" s="229">
        <f>[3]B!AE1235</f>
        <v>0</v>
      </c>
      <c r="M145" s="230">
        <f>[3]B!AF1235</f>
        <v>0</v>
      </c>
      <c r="N145" s="229">
        <f>[3]B!AG1235</f>
        <v>0</v>
      </c>
      <c r="O145" s="229">
        <f>[3]B!AH1235</f>
        <v>0</v>
      </c>
      <c r="P145" s="229">
        <f>[3]B!AI1235</f>
        <v>552</v>
      </c>
      <c r="Q145" s="231">
        <f>[3]B!AJ1235</f>
        <v>0</v>
      </c>
      <c r="R145" s="232"/>
      <c r="S145" s="233">
        <f>[3]B!$AL$1235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+[3]B!C996+[3]B!C1004+[3]B!C1013+[3]B!C1023+[3]B!C1030+[3]B!C1034+[3]B!C1038+[3]B!C1042+[3]B!C1050+[3]B!C1053+[3]B!C1056+[3]B!C1064</f>
        <v>0</v>
      </c>
      <c r="D150" s="239">
        <f>+[3]B!D996+[3]B!D1004+[3]B!D1013+[3]B!D1023+[3]B!D1030+[3]B!D1034+[3]B!D1038+[3]B!D1042+[3]B!D1050+[3]B!D1053+[3]B!D1056+[3]B!D1064</f>
        <v>0</v>
      </c>
      <c r="E150" s="239">
        <f>+[3]B!E996+[3]B!E1004+[3]B!E1013+[3]B!E1023+[3]B!E1030+[3]B!E1034+[3]B!E1038+[3]B!E1042+[3]B!E1050+[3]B!E1053+[3]B!E1056+[3]B!E1064</f>
        <v>0</v>
      </c>
      <c r="F150" s="239">
        <f>+[3]B!F996+[3]B!F1004+[3]B!F1013+[3]B!F1023+[3]B!F1030+[3]B!F1034+[3]B!F1038+[3]B!F1042+[3]B!F1050+[3]B!F1053+[3]B!F1056+[3]B!F1064</f>
        <v>0</v>
      </c>
      <c r="G150" s="239">
        <f>+[3]B!G996+[3]B!G1004+[3]B!G1013+[3]B!G1023+[3]B!G1030+[3]B!G1034+[3]B!G1038+[3]B!G1042+[3]B!G1050+[3]B!G1053+[3]B!G1056+[3]B!G1064</f>
        <v>0</v>
      </c>
      <c r="H150" s="239">
        <f>+[3]B!AA996+[3]B!AA1004+[3]B!AA1013+[3]B!AA1023+[3]B!AA1030+[3]B!AA1034+[3]B!AA1038+[3]B!AA1042+[3]B!AA1050+[3]B!AA1053+[3]B!AA1056+[3]B!AA1064</f>
        <v>0</v>
      </c>
      <c r="I150" s="239">
        <f>+[3]B!AB996+[3]B!AB1004+[3]B!AB1013+[3]B!AB1023+[3]B!AB1030+[3]B!AB1034+[3]B!AB1038+[3]B!AB1042+[3]B!AB1050+[3]B!AB1053+[3]B!AB1056+[3]B!AB1064</f>
        <v>0</v>
      </c>
      <c r="J150" s="239">
        <f>+[3]B!AC996+[3]B!AC1004+[3]B!AC1013+[3]B!AC1023+[3]B!AC1030+[3]B!AC1034+[3]B!AC1038+[3]B!AC1042+[3]B!AC1050+[3]B!AC1053+[3]B!AC1056+[3]B!AC1064</f>
        <v>0</v>
      </c>
      <c r="K150" s="239">
        <f>+[3]B!AD996+[3]B!AD1004+[3]B!AD1013+[3]B!AD1023+[3]B!AD1030+[3]B!AD1034+[3]B!AD1038+[3]B!AD1042+[3]B!AD1050+[3]B!AD1053+[3]B!AD1056+[3]B!AD1064</f>
        <v>0</v>
      </c>
      <c r="L150" s="239">
        <f>+[3]B!AE996+[3]B!AE1004+[3]B!AE1013+[3]B!AE1023+[3]B!AE1030+[3]B!AE1034+[3]B!AE1038+[3]B!AE1042+[3]B!AE1050+[3]B!AE1053+[3]B!AE1056+[3]B!AE1064</f>
        <v>0</v>
      </c>
      <c r="M150" s="239">
        <f>+[3]B!AF996+[3]B!AF1004+[3]B!AF1013+[3]B!AF1023+[3]B!AF1030+[3]B!AF1034+[3]B!AF1038+[3]B!AF1042+[3]B!AF1050+[3]B!AF1053+[3]B!AF1056+[3]B!AF1064</f>
        <v>0</v>
      </c>
      <c r="N150" s="239">
        <f>+[3]B!AG996+[3]B!AG1004+[3]B!AG1013+[3]B!AG1023+[3]B!AG1030+[3]B!AG1034+[3]B!AG1038+[3]B!AG1042+[3]B!AG1050+[3]B!AG1053+[3]B!AG1056+[3]B!AG1064</f>
        <v>0</v>
      </c>
      <c r="O150" s="239">
        <f>+[3]B!AH996+[3]B!AH1004+[3]B!AH1013+[3]B!AH1023+[3]B!AH1030+[3]B!AH1034+[3]B!AH1038+[3]B!AH1042+[3]B!AH1050+[3]B!AH1053+[3]B!AH1056+[3]B!AH1064</f>
        <v>0</v>
      </c>
      <c r="P150" s="239">
        <f>+[3]B!AI996+[3]B!AI1004+[3]B!AI1013+[3]B!AI1023+[3]B!AI1030+[3]B!AI1034+[3]B!AI1038+[3]B!AI1042+[3]B!AI1050+[3]B!AI1053+[3]B!AI1056+[3]B!AI1064</f>
        <v>44</v>
      </c>
      <c r="Q150" s="239">
        <f>+[3]B!AJ996+[3]B!AJ1004+[3]B!AJ1013+[3]B!AJ1023+[3]B!AJ1030+[3]B!AJ1034+[3]B!AJ1038+[3]B!AJ1042+[3]B!AJ1050+[3]B!AJ1053+[3]B!AJ1056+[3]B!AJ1064</f>
        <v>0</v>
      </c>
      <c r="R150" s="240">
        <f>+[3]B!AL996+[3]B!AL1004+[3]B!AL1013+[3]B!AL1023+[3]B!AL1030+[3]B!AL1034+[3]B!AL1038+[3]B!AL1042+[3]B!AL1050+[3]B!AL1053+[3]B!AL1056+[3]B!AL1064</f>
        <v>0</v>
      </c>
      <c r="U150" s="235"/>
    </row>
    <row r="151" spans="1:24" x14ac:dyDescent="0.2">
      <c r="A151" s="689" t="s">
        <v>230</v>
      </c>
      <c r="B151" s="690"/>
      <c r="C151" s="241">
        <f>[3]B!C1070</f>
        <v>0</v>
      </c>
      <c r="D151" s="242">
        <f>[3]B!D1070</f>
        <v>0</v>
      </c>
      <c r="E151" s="242">
        <f>[3]B!E1070</f>
        <v>0</v>
      </c>
      <c r="F151" s="242">
        <f>[3]B!F1070</f>
        <v>0</v>
      </c>
      <c r="G151" s="242">
        <f>[3]B!G1070</f>
        <v>0</v>
      </c>
      <c r="H151" s="242">
        <f>[3]B!AA1070</f>
        <v>0</v>
      </c>
      <c r="I151" s="242">
        <f>[3]B!AB1070</f>
        <v>0</v>
      </c>
      <c r="J151" s="242">
        <f>[3]B!AC1070</f>
        <v>0</v>
      </c>
      <c r="K151" s="242">
        <f>[3]B!AD1070</f>
        <v>0</v>
      </c>
      <c r="L151" s="242">
        <f>[3]B!AE1070</f>
        <v>0</v>
      </c>
      <c r="M151" s="242">
        <f>[3]B!AF1070</f>
        <v>0</v>
      </c>
      <c r="N151" s="242">
        <f>[3]B!AG1070</f>
        <v>0</v>
      </c>
      <c r="O151" s="242">
        <f>[3]B!AH1070</f>
        <v>0</v>
      </c>
      <c r="P151" s="242">
        <f>[3]B!AI1070</f>
        <v>0</v>
      </c>
      <c r="Q151" s="242">
        <f>[3]B!AJ1070</f>
        <v>0</v>
      </c>
      <c r="R151" s="243">
        <f>[3]B!AL1070</f>
        <v>0</v>
      </c>
      <c r="U151" s="235"/>
    </row>
    <row r="152" spans="1:24" x14ac:dyDescent="0.2">
      <c r="A152" s="683" t="s">
        <v>231</v>
      </c>
      <c r="B152" s="572"/>
      <c r="C152" s="244">
        <f>[3]B!C1080</f>
        <v>0</v>
      </c>
      <c r="D152" s="245">
        <f>[3]B!D1080</f>
        <v>0</v>
      </c>
      <c r="E152" s="245">
        <f>[3]B!E1080</f>
        <v>0</v>
      </c>
      <c r="F152" s="245">
        <f>[3]B!F1080</f>
        <v>0</v>
      </c>
      <c r="G152" s="245">
        <f>[3]B!G1080</f>
        <v>0</v>
      </c>
      <c r="H152" s="245">
        <f>[3]B!AA1080</f>
        <v>0</v>
      </c>
      <c r="I152" s="245">
        <f>[3]B!AB1080</f>
        <v>0</v>
      </c>
      <c r="J152" s="245">
        <f>[3]B!AC1080</f>
        <v>0</v>
      </c>
      <c r="K152" s="245">
        <f>[3]B!AD1080</f>
        <v>0</v>
      </c>
      <c r="L152" s="245">
        <f>[3]B!AE1080</f>
        <v>0</v>
      </c>
      <c r="M152" s="245">
        <f>[3]B!AF1080</f>
        <v>0</v>
      </c>
      <c r="N152" s="245">
        <f>[3]B!AG1080</f>
        <v>0</v>
      </c>
      <c r="O152" s="245">
        <f>[3]B!AH1080</f>
        <v>0</v>
      </c>
      <c r="P152" s="245">
        <f>[3]B!AI1080</f>
        <v>0</v>
      </c>
      <c r="Q152" s="245">
        <f>[3]B!AJ1080</f>
        <v>0</v>
      </c>
      <c r="R152" s="246">
        <f>[3]B!AL1080</f>
        <v>0</v>
      </c>
      <c r="U152" s="235"/>
    </row>
    <row r="153" spans="1:24" x14ac:dyDescent="0.2">
      <c r="A153" s="683" t="s">
        <v>232</v>
      </c>
      <c r="B153" s="572"/>
      <c r="C153" s="244">
        <f>[3]B!C1100</f>
        <v>0</v>
      </c>
      <c r="D153" s="245">
        <f>[3]B!D1100</f>
        <v>0</v>
      </c>
      <c r="E153" s="245">
        <f>[3]B!E1100</f>
        <v>0</v>
      </c>
      <c r="F153" s="245">
        <f>[3]B!F1100</f>
        <v>0</v>
      </c>
      <c r="G153" s="245">
        <f>[3]B!G1100</f>
        <v>0</v>
      </c>
      <c r="H153" s="245">
        <f>[3]B!AA1100</f>
        <v>0</v>
      </c>
      <c r="I153" s="245">
        <f>[3]B!AB1100</f>
        <v>0</v>
      </c>
      <c r="J153" s="245">
        <f>[3]B!AC1100</f>
        <v>0</v>
      </c>
      <c r="K153" s="245">
        <f>[3]B!AD1100</f>
        <v>0</v>
      </c>
      <c r="L153" s="245">
        <f>[3]B!AE1100</f>
        <v>0</v>
      </c>
      <c r="M153" s="245">
        <f>[3]B!AF1100</f>
        <v>0</v>
      </c>
      <c r="N153" s="245">
        <f>[3]B!AG1100</f>
        <v>0</v>
      </c>
      <c r="O153" s="245">
        <f>[3]B!AH1100</f>
        <v>0</v>
      </c>
      <c r="P153" s="245">
        <f>[3]B!AI1100</f>
        <v>0</v>
      </c>
      <c r="Q153" s="245">
        <f>[3]B!AJ1100</f>
        <v>0</v>
      </c>
      <c r="R153" s="246">
        <f>[3]B!AL1100</f>
        <v>0</v>
      </c>
      <c r="U153" s="235"/>
    </row>
    <row r="154" spans="1:24" x14ac:dyDescent="0.2">
      <c r="A154" s="683" t="s">
        <v>233</v>
      </c>
      <c r="B154" s="572"/>
      <c r="C154" s="247">
        <f>[3]B!C1103</f>
        <v>0</v>
      </c>
      <c r="D154" s="248">
        <f>[3]B!D1103</f>
        <v>0</v>
      </c>
      <c r="E154" s="248">
        <f>[3]B!E1103</f>
        <v>0</v>
      </c>
      <c r="F154" s="248">
        <f>[3]B!F1103</f>
        <v>0</v>
      </c>
      <c r="G154" s="248">
        <f>[3]B!G1103</f>
        <v>0</v>
      </c>
      <c r="H154" s="248">
        <f>[3]B!AA1103</f>
        <v>0</v>
      </c>
      <c r="I154" s="248">
        <f>[3]B!AB1103</f>
        <v>0</v>
      </c>
      <c r="J154" s="248">
        <f>[3]B!AC1103</f>
        <v>0</v>
      </c>
      <c r="K154" s="248">
        <f>[3]B!AD1103</f>
        <v>0</v>
      </c>
      <c r="L154" s="248">
        <f>[3]B!AE1103</f>
        <v>0</v>
      </c>
      <c r="M154" s="248">
        <f>[3]B!AF1103</f>
        <v>0</v>
      </c>
      <c r="N154" s="248">
        <f>[3]B!AG1103</f>
        <v>0</v>
      </c>
      <c r="O154" s="248">
        <f>[3]B!AH1103</f>
        <v>0</v>
      </c>
      <c r="P154" s="248">
        <f>[3]B!AI1103</f>
        <v>0</v>
      </c>
      <c r="Q154" s="248">
        <f>[3]B!AJ1103</f>
        <v>0</v>
      </c>
      <c r="R154" s="246">
        <f>[3]B!AL1103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44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[3]B!C2467</f>
        <v>22</v>
      </c>
      <c r="D160" s="421">
        <f>[3]B!D2467</f>
        <v>22</v>
      </c>
      <c r="E160" s="422">
        <f>[3]B!E2467</f>
        <v>22</v>
      </c>
      <c r="F160" s="422">
        <f>[3]B!F2467</f>
        <v>0</v>
      </c>
      <c r="G160" s="422">
        <f>[3]B!G2467</f>
        <v>0</v>
      </c>
      <c r="H160" s="423">
        <f>[3]B!AA2467</f>
        <v>22</v>
      </c>
      <c r="I160" s="423">
        <f>[3]B!AB2467</f>
        <v>0</v>
      </c>
      <c r="J160" s="423">
        <f>[3]B!AC2467</f>
        <v>0</v>
      </c>
      <c r="K160" s="423">
        <f>[3]B!AD2467</f>
        <v>0</v>
      </c>
      <c r="L160" s="423">
        <f>[3]B!AE2467</f>
        <v>0</v>
      </c>
      <c r="M160" s="423">
        <f>[3]B!AF2467</f>
        <v>0</v>
      </c>
      <c r="N160" s="423">
        <f>[3]B!AG2467</f>
        <v>0</v>
      </c>
      <c r="O160" s="423">
        <f>[3]B!AH2467</f>
        <v>0</v>
      </c>
      <c r="P160" s="423">
        <f>[3]B!AI2467</f>
        <v>0</v>
      </c>
      <c r="Q160" s="423">
        <f>[3]B!AJ2467</f>
        <v>0</v>
      </c>
      <c r="R160" s="47">
        <f>[3]B!AL2467</f>
        <v>1239480</v>
      </c>
    </row>
    <row r="161" spans="1:22" x14ac:dyDescent="0.2">
      <c r="A161" s="424">
        <v>1901024</v>
      </c>
      <c r="B161" s="425" t="s">
        <v>237</v>
      </c>
      <c r="C161" s="421">
        <f>[3]B!C2468</f>
        <v>0</v>
      </c>
      <c r="D161" s="421">
        <f>[3]B!D2468</f>
        <v>0</v>
      </c>
      <c r="E161" s="422">
        <f>[3]B!E2468</f>
        <v>0</v>
      </c>
      <c r="F161" s="422">
        <f>[3]B!F2468</f>
        <v>0</v>
      </c>
      <c r="G161" s="422">
        <f>[3]B!G2468</f>
        <v>0</v>
      </c>
      <c r="H161" s="423">
        <f>[3]B!AA2468</f>
        <v>0</v>
      </c>
      <c r="I161" s="423">
        <f>[3]B!AB2468</f>
        <v>0</v>
      </c>
      <c r="J161" s="423">
        <f>[3]B!AC2468</f>
        <v>0</v>
      </c>
      <c r="K161" s="423">
        <f>[3]B!AD2468</f>
        <v>0</v>
      </c>
      <c r="L161" s="423">
        <f>[3]B!AE2468</f>
        <v>0</v>
      </c>
      <c r="M161" s="423">
        <f>[3]B!AF2468</f>
        <v>0</v>
      </c>
      <c r="N161" s="423">
        <f>[3]B!AG2468</f>
        <v>0</v>
      </c>
      <c r="O161" s="423">
        <f>[3]B!AH2468</f>
        <v>0</v>
      </c>
      <c r="P161" s="423">
        <f>[3]B!AI2468</f>
        <v>0</v>
      </c>
      <c r="Q161" s="423">
        <f>[3]B!AJ2468</f>
        <v>0</v>
      </c>
      <c r="R161" s="48">
        <f>[3]B!AL2468</f>
        <v>0</v>
      </c>
    </row>
    <row r="162" spans="1:22" x14ac:dyDescent="0.2">
      <c r="A162" s="424">
        <v>1901025</v>
      </c>
      <c r="B162" s="425" t="s">
        <v>238</v>
      </c>
      <c r="C162" s="421">
        <f>[3]B!C2469</f>
        <v>0</v>
      </c>
      <c r="D162" s="421">
        <f>[3]B!D2469</f>
        <v>0</v>
      </c>
      <c r="E162" s="422">
        <f>[3]B!E2469</f>
        <v>0</v>
      </c>
      <c r="F162" s="422">
        <f>[3]B!F2469</f>
        <v>0</v>
      </c>
      <c r="G162" s="422">
        <f>[3]B!G2469</f>
        <v>0</v>
      </c>
      <c r="H162" s="423">
        <f>[3]B!AA2469</f>
        <v>0</v>
      </c>
      <c r="I162" s="423">
        <f>[3]B!AB2469</f>
        <v>0</v>
      </c>
      <c r="J162" s="423">
        <f>[3]B!AC2469</f>
        <v>0</v>
      </c>
      <c r="K162" s="423">
        <f>[3]B!AD2469</f>
        <v>0</v>
      </c>
      <c r="L162" s="423">
        <f>[3]B!AE2469</f>
        <v>0</v>
      </c>
      <c r="M162" s="423">
        <f>[3]B!AF2469</f>
        <v>0</v>
      </c>
      <c r="N162" s="423">
        <f>[3]B!AG2469</f>
        <v>0</v>
      </c>
      <c r="O162" s="423">
        <f>[3]B!AH2469</f>
        <v>0</v>
      </c>
      <c r="P162" s="423">
        <f>[3]B!AI2469</f>
        <v>0</v>
      </c>
      <c r="Q162" s="423">
        <f>[3]B!AJ2469</f>
        <v>0</v>
      </c>
      <c r="R162" s="48">
        <f>[3]B!AL2469</f>
        <v>0</v>
      </c>
    </row>
    <row r="163" spans="1:22" x14ac:dyDescent="0.2">
      <c r="A163" s="424">
        <v>1901026</v>
      </c>
      <c r="B163" s="425" t="s">
        <v>239</v>
      </c>
      <c r="C163" s="421">
        <f>[3]B!C2470</f>
        <v>0</v>
      </c>
      <c r="D163" s="421">
        <f>[3]B!D2470</f>
        <v>0</v>
      </c>
      <c r="E163" s="422">
        <f>[3]B!E2470</f>
        <v>0</v>
      </c>
      <c r="F163" s="422">
        <f>[3]B!F2470</f>
        <v>0</v>
      </c>
      <c r="G163" s="422">
        <f>[3]B!G2470</f>
        <v>0</v>
      </c>
      <c r="H163" s="423">
        <f>[3]B!AA2470</f>
        <v>0</v>
      </c>
      <c r="I163" s="423">
        <f>[3]B!AB2470</f>
        <v>0</v>
      </c>
      <c r="J163" s="423">
        <f>[3]B!AC2470</f>
        <v>0</v>
      </c>
      <c r="K163" s="423">
        <f>[3]B!AD2470</f>
        <v>0</v>
      </c>
      <c r="L163" s="423">
        <f>[3]B!AE2470</f>
        <v>0</v>
      </c>
      <c r="M163" s="423">
        <f>[3]B!AF2470</f>
        <v>0</v>
      </c>
      <c r="N163" s="423">
        <f>[3]B!AG2470</f>
        <v>0</v>
      </c>
      <c r="O163" s="423">
        <f>[3]B!AH2470</f>
        <v>0</v>
      </c>
      <c r="P163" s="423">
        <f>[3]B!AI2470</f>
        <v>0</v>
      </c>
      <c r="Q163" s="423">
        <f>[3]B!AJ2470</f>
        <v>0</v>
      </c>
      <c r="R163" s="48">
        <f>[3]B!AL2470</f>
        <v>0</v>
      </c>
    </row>
    <row r="164" spans="1:22" x14ac:dyDescent="0.2">
      <c r="A164" s="424">
        <v>1901126</v>
      </c>
      <c r="B164" s="425" t="s">
        <v>240</v>
      </c>
      <c r="C164" s="421">
        <f>[3]B!C2471</f>
        <v>0</v>
      </c>
      <c r="D164" s="421">
        <f>[3]B!D2471</f>
        <v>0</v>
      </c>
      <c r="E164" s="422">
        <f>[3]B!E2471</f>
        <v>0</v>
      </c>
      <c r="F164" s="422">
        <f>[3]B!F2471</f>
        <v>0</v>
      </c>
      <c r="G164" s="422">
        <f>[3]B!G2471</f>
        <v>0</v>
      </c>
      <c r="H164" s="423">
        <f>[3]B!AA2471</f>
        <v>0</v>
      </c>
      <c r="I164" s="423">
        <f>[3]B!AB2471</f>
        <v>0</v>
      </c>
      <c r="J164" s="423">
        <f>[3]B!AC2471</f>
        <v>0</v>
      </c>
      <c r="K164" s="423">
        <f>[3]B!AD2471</f>
        <v>0</v>
      </c>
      <c r="L164" s="423">
        <f>[3]B!AE2471</f>
        <v>0</v>
      </c>
      <c r="M164" s="423">
        <f>[3]B!AF2471</f>
        <v>0</v>
      </c>
      <c r="N164" s="423">
        <f>[3]B!AG2471</f>
        <v>0</v>
      </c>
      <c r="O164" s="423">
        <f>[3]B!AH2471</f>
        <v>0</v>
      </c>
      <c r="P164" s="423">
        <f>[3]B!AI2471</f>
        <v>0</v>
      </c>
      <c r="Q164" s="423">
        <f>[3]B!AJ2471</f>
        <v>0</v>
      </c>
      <c r="R164" s="48">
        <f>[3]B!AL2471</f>
        <v>0</v>
      </c>
    </row>
    <row r="165" spans="1:22" x14ac:dyDescent="0.2">
      <c r="A165" s="424">
        <v>1901027</v>
      </c>
      <c r="B165" s="425" t="s">
        <v>241</v>
      </c>
      <c r="C165" s="421">
        <f>[3]B!C2472</f>
        <v>0</v>
      </c>
      <c r="D165" s="421">
        <f>[3]B!D2472</f>
        <v>0</v>
      </c>
      <c r="E165" s="422">
        <f>[3]B!E2472</f>
        <v>0</v>
      </c>
      <c r="F165" s="422">
        <f>[3]B!F2472</f>
        <v>0</v>
      </c>
      <c r="G165" s="422">
        <f>[3]B!G2472</f>
        <v>0</v>
      </c>
      <c r="H165" s="423">
        <f>[3]B!AA2472</f>
        <v>0</v>
      </c>
      <c r="I165" s="423">
        <f>[3]B!AB2472</f>
        <v>0</v>
      </c>
      <c r="J165" s="423">
        <f>[3]B!AC2472</f>
        <v>0</v>
      </c>
      <c r="K165" s="423">
        <f>[3]B!AD2472</f>
        <v>0</v>
      </c>
      <c r="L165" s="423">
        <f>[3]B!AE2472</f>
        <v>0</v>
      </c>
      <c r="M165" s="423">
        <f>[3]B!AF2472</f>
        <v>0</v>
      </c>
      <c r="N165" s="423">
        <f>[3]B!AG2472</f>
        <v>0</v>
      </c>
      <c r="O165" s="423">
        <f>[3]B!AH2472</f>
        <v>0</v>
      </c>
      <c r="P165" s="423">
        <f>[3]B!AI2472</f>
        <v>0</v>
      </c>
      <c r="Q165" s="423">
        <f>[3]B!AJ2472</f>
        <v>0</v>
      </c>
      <c r="R165" s="48">
        <f>[3]B!AL2472</f>
        <v>0</v>
      </c>
    </row>
    <row r="166" spans="1:22" x14ac:dyDescent="0.2">
      <c r="A166" s="424">
        <v>1901028</v>
      </c>
      <c r="B166" s="425" t="s">
        <v>242</v>
      </c>
      <c r="C166" s="421">
        <f>[3]B!C2473</f>
        <v>0</v>
      </c>
      <c r="D166" s="421">
        <f>[3]B!D2473</f>
        <v>0</v>
      </c>
      <c r="E166" s="422">
        <f>[3]B!E2473</f>
        <v>0</v>
      </c>
      <c r="F166" s="422">
        <f>[3]B!F2473</f>
        <v>0</v>
      </c>
      <c r="G166" s="422">
        <f>[3]B!G2473</f>
        <v>0</v>
      </c>
      <c r="H166" s="423">
        <f>[3]B!AA2473</f>
        <v>0</v>
      </c>
      <c r="I166" s="423">
        <f>[3]B!AB2473</f>
        <v>0</v>
      </c>
      <c r="J166" s="423">
        <f>[3]B!AC2473</f>
        <v>0</v>
      </c>
      <c r="K166" s="423">
        <f>[3]B!AD2473</f>
        <v>0</v>
      </c>
      <c r="L166" s="423">
        <f>[3]B!AE2473</f>
        <v>0</v>
      </c>
      <c r="M166" s="423">
        <f>[3]B!AF2473</f>
        <v>0</v>
      </c>
      <c r="N166" s="423">
        <f>[3]B!AG2473</f>
        <v>0</v>
      </c>
      <c r="O166" s="423">
        <f>[3]B!AH2473</f>
        <v>0</v>
      </c>
      <c r="P166" s="423">
        <f>[3]B!AI2473</f>
        <v>0</v>
      </c>
      <c r="Q166" s="423">
        <f>[3]B!AJ2473</f>
        <v>0</v>
      </c>
      <c r="R166" s="48">
        <f>[3]B!AL2473</f>
        <v>0</v>
      </c>
    </row>
    <row r="167" spans="1:22" x14ac:dyDescent="0.2">
      <c r="A167" s="426">
        <v>1901029</v>
      </c>
      <c r="B167" s="427" t="s">
        <v>243</v>
      </c>
      <c r="C167" s="421">
        <f>[3]B!C2474</f>
        <v>0</v>
      </c>
      <c r="D167" s="421">
        <f>[3]B!D2474</f>
        <v>0</v>
      </c>
      <c r="E167" s="422">
        <f>[3]B!E2474</f>
        <v>0</v>
      </c>
      <c r="F167" s="422">
        <f>[3]B!F2474</f>
        <v>0</v>
      </c>
      <c r="G167" s="422">
        <f>[3]B!G2474</f>
        <v>0</v>
      </c>
      <c r="H167" s="423">
        <f>[3]B!AA2474</f>
        <v>0</v>
      </c>
      <c r="I167" s="423">
        <f>[3]B!AB2474</f>
        <v>0</v>
      </c>
      <c r="J167" s="423">
        <f>[3]B!AC2474</f>
        <v>0</v>
      </c>
      <c r="K167" s="423">
        <f>[3]B!AD2474</f>
        <v>0</v>
      </c>
      <c r="L167" s="423">
        <f>[3]B!AE2474</f>
        <v>0</v>
      </c>
      <c r="M167" s="423">
        <f>[3]B!AF2474</f>
        <v>0</v>
      </c>
      <c r="N167" s="423">
        <f>[3]B!AG2474</f>
        <v>0</v>
      </c>
      <c r="O167" s="423">
        <f>[3]B!AH2474</f>
        <v>0</v>
      </c>
      <c r="P167" s="423">
        <f>[3]B!AI2474</f>
        <v>0</v>
      </c>
      <c r="Q167" s="423">
        <f>[3]B!AJ2474</f>
        <v>0</v>
      </c>
      <c r="R167" s="48">
        <f>[3]B!AL2474</f>
        <v>0</v>
      </c>
    </row>
    <row r="168" spans="1:22" x14ac:dyDescent="0.2">
      <c r="A168" s="426">
        <v>1901031</v>
      </c>
      <c r="B168" s="427" t="s">
        <v>244</v>
      </c>
      <c r="C168" s="421">
        <f>[3]B!C2475</f>
        <v>0</v>
      </c>
      <c r="D168" s="421">
        <f>[3]B!D2475</f>
        <v>0</v>
      </c>
      <c r="E168" s="422">
        <f>[3]B!E2475</f>
        <v>0</v>
      </c>
      <c r="F168" s="422">
        <f>[3]B!F2475</f>
        <v>0</v>
      </c>
      <c r="G168" s="422">
        <f>[3]B!G2475</f>
        <v>0</v>
      </c>
      <c r="H168" s="423">
        <f>[3]B!AA2475</f>
        <v>0</v>
      </c>
      <c r="I168" s="423">
        <f>[3]B!AB2475</f>
        <v>0</v>
      </c>
      <c r="J168" s="423">
        <f>[3]B!AC2475</f>
        <v>0</v>
      </c>
      <c r="K168" s="423">
        <f>[3]B!AD2475</f>
        <v>0</v>
      </c>
      <c r="L168" s="423">
        <f>[3]B!AE2475</f>
        <v>0</v>
      </c>
      <c r="M168" s="423">
        <f>[3]B!AF2475</f>
        <v>0</v>
      </c>
      <c r="N168" s="423">
        <f>[3]B!AG2475</f>
        <v>0</v>
      </c>
      <c r="O168" s="423">
        <f>[3]B!AH2475</f>
        <v>0</v>
      </c>
      <c r="P168" s="423">
        <f>[3]B!AI2475</f>
        <v>0</v>
      </c>
      <c r="Q168" s="423">
        <f>[3]B!AJ2475</f>
        <v>0</v>
      </c>
      <c r="R168" s="48">
        <f>[3]B!AL2475</f>
        <v>0</v>
      </c>
    </row>
    <row r="169" spans="1:22" x14ac:dyDescent="0.2">
      <c r="A169" s="426" t="s">
        <v>245</v>
      </c>
      <c r="B169" s="427" t="s">
        <v>246</v>
      </c>
      <c r="C169" s="421">
        <f>[3]B!C2476</f>
        <v>0</v>
      </c>
      <c r="D169" s="421">
        <f>[3]B!D2476</f>
        <v>0</v>
      </c>
      <c r="E169" s="422">
        <f>[3]B!E2476</f>
        <v>0</v>
      </c>
      <c r="F169" s="422">
        <f>[3]B!F2476</f>
        <v>0</v>
      </c>
      <c r="G169" s="422">
        <f>[3]B!G2476</f>
        <v>0</v>
      </c>
      <c r="H169" s="423">
        <f>[3]B!AA2476</f>
        <v>0</v>
      </c>
      <c r="I169" s="423">
        <f>[3]B!AB2476</f>
        <v>0</v>
      </c>
      <c r="J169" s="423">
        <f>[3]B!AC2476</f>
        <v>0</v>
      </c>
      <c r="K169" s="423">
        <f>[3]B!AD2476</f>
        <v>0</v>
      </c>
      <c r="L169" s="423">
        <f>[3]B!AE2476</f>
        <v>0</v>
      </c>
      <c r="M169" s="423">
        <f>[3]B!AF2476</f>
        <v>0</v>
      </c>
      <c r="N169" s="423">
        <f>[3]B!AG2476</f>
        <v>0</v>
      </c>
      <c r="O169" s="423">
        <f>[3]B!AH2476</f>
        <v>0</v>
      </c>
      <c r="P169" s="423">
        <f>[3]B!AI2476</f>
        <v>0</v>
      </c>
      <c r="Q169" s="423">
        <f>[3]B!AJ2476</f>
        <v>0</v>
      </c>
      <c r="R169" s="48">
        <f>[3]B!AL2476</f>
        <v>0</v>
      </c>
    </row>
    <row r="170" spans="1:22" x14ac:dyDescent="0.2">
      <c r="A170" s="428">
        <v>1901033</v>
      </c>
      <c r="B170" s="429" t="s">
        <v>247</v>
      </c>
      <c r="C170" s="421">
        <f>[3]B!C2477</f>
        <v>0</v>
      </c>
      <c r="D170" s="421">
        <f>[3]B!D2477</f>
        <v>0</v>
      </c>
      <c r="E170" s="422">
        <f>[3]B!E2477</f>
        <v>0</v>
      </c>
      <c r="F170" s="422">
        <f>[3]B!F2477</f>
        <v>0</v>
      </c>
      <c r="G170" s="422">
        <f>[3]B!G2477</f>
        <v>0</v>
      </c>
      <c r="H170" s="423">
        <f>[3]B!AA2477</f>
        <v>0</v>
      </c>
      <c r="I170" s="423">
        <f>[3]B!AB2477</f>
        <v>0</v>
      </c>
      <c r="J170" s="423">
        <f>[3]B!AC2477</f>
        <v>0</v>
      </c>
      <c r="K170" s="423">
        <f>[3]B!AD2477</f>
        <v>0</v>
      </c>
      <c r="L170" s="423">
        <f>[3]B!AE2477</f>
        <v>0</v>
      </c>
      <c r="M170" s="423">
        <f>[3]B!AF2477</f>
        <v>0</v>
      </c>
      <c r="N170" s="423">
        <f>[3]B!AG2477</f>
        <v>0</v>
      </c>
      <c r="O170" s="423">
        <f>[3]B!AH2477</f>
        <v>0</v>
      </c>
      <c r="P170" s="423">
        <f>[3]B!AI2477</f>
        <v>0</v>
      </c>
      <c r="Q170" s="423">
        <f>[3]B!AJ2477</f>
        <v>0</v>
      </c>
      <c r="R170" s="129">
        <f>[3]B!AL2477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22</v>
      </c>
      <c r="D171" s="430">
        <f t="shared" ref="D171:Q171" si="5">SUM(D160:D170)</f>
        <v>22</v>
      </c>
      <c r="E171" s="430">
        <f t="shared" si="5"/>
        <v>22</v>
      </c>
      <c r="F171" s="430">
        <f t="shared" si="5"/>
        <v>0</v>
      </c>
      <c r="G171" s="430">
        <f t="shared" si="5"/>
        <v>0</v>
      </c>
      <c r="H171" s="430">
        <f t="shared" si="5"/>
        <v>22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1239480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[3]B!$C$1408</f>
        <v>1</v>
      </c>
      <c r="D176" s="432">
        <f>[3]B!H1408</f>
        <v>1</v>
      </c>
      <c r="E176" s="433">
        <f>[3]B!I1408</f>
        <v>0</v>
      </c>
      <c r="F176" s="433">
        <f>[3]B!J1408</f>
        <v>1</v>
      </c>
      <c r="G176" s="433">
        <f>[3]B!K1408</f>
        <v>0</v>
      </c>
      <c r="H176" s="433">
        <f>[3]B!L1408</f>
        <v>0</v>
      </c>
      <c r="I176" s="433">
        <f>[3]B!M1408</f>
        <v>0</v>
      </c>
      <c r="J176" s="433">
        <f>[3]B!N1408</f>
        <v>0</v>
      </c>
      <c r="K176" s="434">
        <v>0</v>
      </c>
      <c r="L176" s="433">
        <f>[3]B!AD1408</f>
        <v>0</v>
      </c>
      <c r="M176" s="433">
        <f>[3]B!AE1408</f>
        <v>0</v>
      </c>
      <c r="N176" s="433">
        <f>[3]B!AF1408</f>
        <v>0</v>
      </c>
      <c r="O176" s="433">
        <f>[3]B!AG1408</f>
        <v>0</v>
      </c>
      <c r="P176" s="433">
        <f>[3]B!AH1408</f>
        <v>0</v>
      </c>
      <c r="Q176" s="433">
        <f>[3]B!AI1408</f>
        <v>0</v>
      </c>
      <c r="R176" s="433">
        <f>[3]B!AJ1408</f>
        <v>0</v>
      </c>
      <c r="S176" s="21">
        <f>[3]B!$I$1408</f>
        <v>0</v>
      </c>
      <c r="T176" s="21">
        <f>[3]B!$L$1408</f>
        <v>0</v>
      </c>
      <c r="U176" s="278"/>
      <c r="V176" s="155">
        <f>[3]B!AL1408</f>
        <v>0</v>
      </c>
    </row>
    <row r="177" spans="1:22" x14ac:dyDescent="0.2">
      <c r="A177" s="279" t="s">
        <v>259</v>
      </c>
      <c r="B177" s="280" t="s">
        <v>260</v>
      </c>
      <c r="C177" s="432">
        <f>[3]B!C1542</f>
        <v>66</v>
      </c>
      <c r="D177" s="432">
        <f>[3]B!H1542</f>
        <v>64</v>
      </c>
      <c r="E177" s="434">
        <f>[3]B!I1542</f>
        <v>32</v>
      </c>
      <c r="F177" s="434">
        <f>[3]B!J1542</f>
        <v>32</v>
      </c>
      <c r="G177" s="434">
        <f>[3]B!K1542</f>
        <v>0</v>
      </c>
      <c r="H177" s="434">
        <f>[3]B!L1542</f>
        <v>2</v>
      </c>
      <c r="I177" s="434">
        <f>[3]B!M1542</f>
        <v>0</v>
      </c>
      <c r="J177" s="434">
        <f>[3]B!N1542</f>
        <v>0</v>
      </c>
      <c r="K177" s="434">
        <v>11</v>
      </c>
      <c r="L177" s="434">
        <f>[3]B!AD1542</f>
        <v>0</v>
      </c>
      <c r="M177" s="434">
        <f>[3]B!AE1542</f>
        <v>0</v>
      </c>
      <c r="N177" s="434">
        <f>[3]B!AF1542</f>
        <v>0</v>
      </c>
      <c r="O177" s="434">
        <f>[3]B!AG1542</f>
        <v>0</v>
      </c>
      <c r="P177" s="434">
        <f>[3]B!AH1542</f>
        <v>0</v>
      </c>
      <c r="Q177" s="434">
        <f>[3]B!AI1542</f>
        <v>0</v>
      </c>
      <c r="R177" s="434">
        <f>[3]B!AJ1542</f>
        <v>0</v>
      </c>
      <c r="S177" s="21">
        <f>[3]B!$I$1542</f>
        <v>32</v>
      </c>
      <c r="T177" s="21">
        <f>[3]B!$L$1542</f>
        <v>2</v>
      </c>
      <c r="U177" s="278"/>
      <c r="V177" s="155">
        <f>[3]B!$AL$1542</f>
        <v>21843110</v>
      </c>
    </row>
    <row r="178" spans="1:22" x14ac:dyDescent="0.2">
      <c r="A178" s="279" t="s">
        <v>194</v>
      </c>
      <c r="B178" s="280" t="s">
        <v>261</v>
      </c>
      <c r="C178" s="432">
        <f>[3]B!C1723</f>
        <v>72</v>
      </c>
      <c r="D178" s="432">
        <f>[3]B!H1723</f>
        <v>58</v>
      </c>
      <c r="E178" s="434">
        <f>[3]B!I1723</f>
        <v>29</v>
      </c>
      <c r="F178" s="434">
        <f>[3]B!J1723</f>
        <v>29</v>
      </c>
      <c r="G178" s="434">
        <f>[3]B!K1723</f>
        <v>1</v>
      </c>
      <c r="H178" s="434">
        <f>[3]B!L1723</f>
        <v>5</v>
      </c>
      <c r="I178" s="434">
        <f>[3]B!M1723</f>
        <v>4</v>
      </c>
      <c r="J178" s="434">
        <f>[3]B!N1723</f>
        <v>4</v>
      </c>
      <c r="K178" s="434">
        <v>25</v>
      </c>
      <c r="L178" s="434">
        <f>[3]B!AD1723</f>
        <v>0</v>
      </c>
      <c r="M178" s="434">
        <f>[3]B!AE1723</f>
        <v>0</v>
      </c>
      <c r="N178" s="434">
        <f>[3]B!AF1723</f>
        <v>0</v>
      </c>
      <c r="O178" s="434">
        <f>[3]B!AG1723</f>
        <v>0</v>
      </c>
      <c r="P178" s="434">
        <f>[3]B!AH1723</f>
        <v>0</v>
      </c>
      <c r="Q178" s="434">
        <f>[3]B!AI1723</f>
        <v>0</v>
      </c>
      <c r="R178" s="434">
        <f>[3]B!AJ1723</f>
        <v>0</v>
      </c>
      <c r="S178" s="21">
        <f>[3]B!$I$1723</f>
        <v>29</v>
      </c>
      <c r="T178" s="21">
        <f>[3]B!$L$1723</f>
        <v>5</v>
      </c>
      <c r="U178" s="278"/>
      <c r="V178" s="155">
        <f>[3]B!AL1723</f>
        <v>3568790</v>
      </c>
    </row>
    <row r="179" spans="1:22" x14ac:dyDescent="0.2">
      <c r="A179" s="279" t="s">
        <v>196</v>
      </c>
      <c r="B179" s="280" t="s">
        <v>262</v>
      </c>
      <c r="C179" s="432">
        <f>[3]B!C1787</f>
        <v>8</v>
      </c>
      <c r="D179" s="432">
        <f>[3]B!H1787</f>
        <v>6</v>
      </c>
      <c r="E179" s="434">
        <f>[3]B!I1787</f>
        <v>6</v>
      </c>
      <c r="F179" s="434">
        <f>[3]B!J1787</f>
        <v>0</v>
      </c>
      <c r="G179" s="434">
        <f>[3]B!K1787</f>
        <v>0</v>
      </c>
      <c r="H179" s="434">
        <f>[3]B!L1787</f>
        <v>2</v>
      </c>
      <c r="I179" s="434">
        <f>[3]B!M1787</f>
        <v>0</v>
      </c>
      <c r="J179" s="434">
        <f>[3]B!N1787</f>
        <v>0</v>
      </c>
      <c r="K179" s="434">
        <v>1</v>
      </c>
      <c r="L179" s="434">
        <f>[3]B!AD1787</f>
        <v>0</v>
      </c>
      <c r="M179" s="434">
        <f>[3]B!AE1787</f>
        <v>0</v>
      </c>
      <c r="N179" s="434">
        <f>[3]B!AF1787</f>
        <v>0</v>
      </c>
      <c r="O179" s="434">
        <f>[3]B!AG1787</f>
        <v>0</v>
      </c>
      <c r="P179" s="434">
        <f>[3]B!AH1787</f>
        <v>0</v>
      </c>
      <c r="Q179" s="434">
        <f>[3]B!AI1787</f>
        <v>0</v>
      </c>
      <c r="R179" s="434">
        <f>[3]B!AJ1787</f>
        <v>0</v>
      </c>
      <c r="S179" s="21">
        <f>[3]B!$I$1787</f>
        <v>6</v>
      </c>
      <c r="T179" s="21">
        <f>[3]B!$L$1787</f>
        <v>2</v>
      </c>
      <c r="U179" s="278"/>
      <c r="V179" s="155">
        <f>[3]B!AL1787</f>
        <v>1297930</v>
      </c>
    </row>
    <row r="180" spans="1:22" x14ac:dyDescent="0.2">
      <c r="A180" s="279" t="s">
        <v>198</v>
      </c>
      <c r="B180" s="280" t="s">
        <v>263</v>
      </c>
      <c r="C180" s="432">
        <f>[3]B!C1861</f>
        <v>39</v>
      </c>
      <c r="D180" s="432">
        <f>[3]B!H1861</f>
        <v>30</v>
      </c>
      <c r="E180" s="434">
        <f>[3]B!I1861</f>
        <v>28</v>
      </c>
      <c r="F180" s="434">
        <f>[3]B!J1861</f>
        <v>2</v>
      </c>
      <c r="G180" s="434">
        <f>[3]B!K1861</f>
        <v>4</v>
      </c>
      <c r="H180" s="434">
        <f>[3]B!L1861</f>
        <v>4</v>
      </c>
      <c r="I180" s="434">
        <f>[3]B!M1861</f>
        <v>1</v>
      </c>
      <c r="J180" s="434">
        <f>[3]B!N1861</f>
        <v>0</v>
      </c>
      <c r="K180" s="434">
        <v>29</v>
      </c>
      <c r="L180" s="434">
        <f>[3]B!AD1861</f>
        <v>0</v>
      </c>
      <c r="M180" s="434">
        <f>[3]B!AE1861</f>
        <v>0</v>
      </c>
      <c r="N180" s="434">
        <f>[3]B!AF1861</f>
        <v>0</v>
      </c>
      <c r="O180" s="434">
        <f>[3]B!AG1861</f>
        <v>0</v>
      </c>
      <c r="P180" s="434">
        <f>[3]B!AH1861</f>
        <v>0</v>
      </c>
      <c r="Q180" s="434">
        <f>[3]B!AI1861</f>
        <v>0</v>
      </c>
      <c r="R180" s="434">
        <f>[3]B!AJ1861</f>
        <v>0</v>
      </c>
      <c r="S180" s="21">
        <f>[3]B!$I$1861</f>
        <v>28</v>
      </c>
      <c r="T180" s="21">
        <f>[3]B!$L$1861</f>
        <v>4</v>
      </c>
      <c r="U180" s="278"/>
      <c r="V180" s="155">
        <f>[3]B!AL1861</f>
        <v>2434390</v>
      </c>
    </row>
    <row r="181" spans="1:22" x14ac:dyDescent="0.2">
      <c r="A181" s="279" t="s">
        <v>264</v>
      </c>
      <c r="B181" s="280" t="s">
        <v>265</v>
      </c>
      <c r="C181" s="432">
        <f>[3]B!C1904</f>
        <v>50</v>
      </c>
      <c r="D181" s="432">
        <f>[3]B!H1904</f>
        <v>43</v>
      </c>
      <c r="E181" s="434">
        <f>[3]B!I1904</f>
        <v>40</v>
      </c>
      <c r="F181" s="434">
        <f>[3]B!J1904</f>
        <v>3</v>
      </c>
      <c r="G181" s="434">
        <f>[3]B!K1904</f>
        <v>4</v>
      </c>
      <c r="H181" s="434">
        <f>[3]B!L1904</f>
        <v>1</v>
      </c>
      <c r="I181" s="434">
        <f>[3]B!M1904</f>
        <v>2</v>
      </c>
      <c r="J181" s="434">
        <f>[3]B!N1904</f>
        <v>0</v>
      </c>
      <c r="K181" s="434">
        <v>50</v>
      </c>
      <c r="L181" s="434">
        <f>[3]B!AD1904</f>
        <v>0</v>
      </c>
      <c r="M181" s="434">
        <f>[3]B!AE1904</f>
        <v>0</v>
      </c>
      <c r="N181" s="434">
        <f>[3]B!AF1904</f>
        <v>0</v>
      </c>
      <c r="O181" s="434">
        <f>[3]B!AG1904</f>
        <v>0</v>
      </c>
      <c r="P181" s="434">
        <f>[3]B!AH1904</f>
        <v>0</v>
      </c>
      <c r="Q181" s="434">
        <f>[3]B!AI1904</f>
        <v>0</v>
      </c>
      <c r="R181" s="434">
        <f>[3]B!AJ1904</f>
        <v>0</v>
      </c>
      <c r="S181" s="21">
        <f>[3]B!$I$1904</f>
        <v>40</v>
      </c>
      <c r="T181" s="21">
        <f>[3]B!$L$1904</f>
        <v>1</v>
      </c>
      <c r="U181" s="278"/>
      <c r="V181" s="155">
        <f>[3]B!AL1904</f>
        <v>2649155</v>
      </c>
    </row>
    <row r="182" spans="1:22" x14ac:dyDescent="0.2">
      <c r="A182" s="279" t="s">
        <v>205</v>
      </c>
      <c r="B182" s="280" t="s">
        <v>266</v>
      </c>
      <c r="C182" s="435">
        <f>[3]B!C2063</f>
        <v>29</v>
      </c>
      <c r="D182" s="435">
        <f>[3]B!H2063</f>
        <v>22</v>
      </c>
      <c r="E182" s="434">
        <f>[3]B!I2063</f>
        <v>12</v>
      </c>
      <c r="F182" s="434">
        <f>[3]B!J2063</f>
        <v>10</v>
      </c>
      <c r="G182" s="434">
        <f>[3]B!K2063</f>
        <v>0</v>
      </c>
      <c r="H182" s="434">
        <f>[3]B!L2063</f>
        <v>0</v>
      </c>
      <c r="I182" s="434">
        <f>[3]B!M2063</f>
        <v>7</v>
      </c>
      <c r="J182" s="434">
        <f>[3]B!N2063</f>
        <v>0</v>
      </c>
      <c r="K182" s="434">
        <v>1</v>
      </c>
      <c r="L182" s="434">
        <f>[3]B!AD2063</f>
        <v>0</v>
      </c>
      <c r="M182" s="434">
        <f>[3]B!AE2063</f>
        <v>0</v>
      </c>
      <c r="N182" s="434">
        <f>[3]B!AF2063</f>
        <v>0</v>
      </c>
      <c r="O182" s="434">
        <f>[3]B!AG2063</f>
        <v>0</v>
      </c>
      <c r="P182" s="434">
        <f>[3]B!AH2063</f>
        <v>0</v>
      </c>
      <c r="Q182" s="434">
        <f>[3]B!AI2063</f>
        <v>0</v>
      </c>
      <c r="R182" s="434">
        <f>[3]B!AJ2063</f>
        <v>0</v>
      </c>
      <c r="S182" s="21">
        <f>[3]B!$I$2063</f>
        <v>12</v>
      </c>
      <c r="T182" s="21">
        <f>[3]B!$L$2063</f>
        <v>0</v>
      </c>
      <c r="U182" s="278"/>
      <c r="V182" s="155">
        <f>[3]B!AL2063</f>
        <v>17697490</v>
      </c>
    </row>
    <row r="183" spans="1:22" x14ac:dyDescent="0.2">
      <c r="A183" s="279" t="s">
        <v>267</v>
      </c>
      <c r="B183" s="280" t="s">
        <v>268</v>
      </c>
      <c r="C183" s="435">
        <f>[3]B!C2165</f>
        <v>8</v>
      </c>
      <c r="D183" s="435">
        <f>[3]B!H2165</f>
        <v>7</v>
      </c>
      <c r="E183" s="434">
        <f>[3]B!I2165</f>
        <v>7</v>
      </c>
      <c r="F183" s="434">
        <f>[3]B!J2165</f>
        <v>0</v>
      </c>
      <c r="G183" s="434">
        <f>[3]B!K2165</f>
        <v>0</v>
      </c>
      <c r="H183" s="434">
        <f>[3]B!L2165</f>
        <v>1</v>
      </c>
      <c r="I183" s="434">
        <f>[3]B!M2165</f>
        <v>0</v>
      </c>
      <c r="J183" s="434">
        <f>[3]B!N2165</f>
        <v>0</v>
      </c>
      <c r="K183" s="434">
        <v>1</v>
      </c>
      <c r="L183" s="434">
        <f>[3]B!AD2165</f>
        <v>0</v>
      </c>
      <c r="M183" s="434">
        <f>[3]B!AE2165</f>
        <v>0</v>
      </c>
      <c r="N183" s="434">
        <f>[3]B!AF2165</f>
        <v>0</v>
      </c>
      <c r="O183" s="434">
        <f>[3]B!AG2165</f>
        <v>0</v>
      </c>
      <c r="P183" s="434">
        <f>[3]B!AH2165</f>
        <v>0</v>
      </c>
      <c r="Q183" s="434">
        <f>[3]B!AI2165</f>
        <v>0</v>
      </c>
      <c r="R183" s="434">
        <f>[3]B!AJ2165</f>
        <v>0</v>
      </c>
      <c r="S183" s="21">
        <f>[3]B!$I$2165</f>
        <v>7</v>
      </c>
      <c r="T183" s="21">
        <f>[3]B!$L$2165</f>
        <v>1</v>
      </c>
      <c r="U183" s="278"/>
      <c r="V183" s="155">
        <f>[3]B!AL2165</f>
        <v>3290710</v>
      </c>
    </row>
    <row r="184" spans="1:22" x14ac:dyDescent="0.2">
      <c r="A184" s="279" t="s">
        <v>269</v>
      </c>
      <c r="B184" s="280" t="s">
        <v>270</v>
      </c>
      <c r="C184" s="435">
        <f>[3]B!C2396</f>
        <v>222</v>
      </c>
      <c r="D184" s="435">
        <f>[3]B!H2396</f>
        <v>190</v>
      </c>
      <c r="E184" s="434">
        <f>[3]B!I2396</f>
        <v>148</v>
      </c>
      <c r="F184" s="434">
        <f>[3]B!J2396</f>
        <v>42</v>
      </c>
      <c r="G184" s="434">
        <f>[3]B!K2396</f>
        <v>2</v>
      </c>
      <c r="H184" s="434">
        <f>[3]B!L2396</f>
        <v>28</v>
      </c>
      <c r="I184" s="434">
        <f>[3]B!M2396</f>
        <v>2</v>
      </c>
      <c r="J184" s="434">
        <f>[3]B!N2396</f>
        <v>0</v>
      </c>
      <c r="K184" s="436"/>
      <c r="L184" s="434">
        <f>[3]B!AD2396</f>
        <v>0</v>
      </c>
      <c r="M184" s="434">
        <f>[3]B!AE2396</f>
        <v>0</v>
      </c>
      <c r="N184" s="434">
        <f>[3]B!AF2396</f>
        <v>0</v>
      </c>
      <c r="O184" s="434">
        <f>[3]B!AG2396</f>
        <v>0</v>
      </c>
      <c r="P184" s="434">
        <f>[3]B!AH2396</f>
        <v>0</v>
      </c>
      <c r="Q184" s="434">
        <f>[3]B!AI2396</f>
        <v>0</v>
      </c>
      <c r="R184" s="434">
        <f>[3]B!AJ2396</f>
        <v>0</v>
      </c>
      <c r="S184" s="21">
        <f>[3]B!$I$2396</f>
        <v>148</v>
      </c>
      <c r="T184" s="21">
        <f>[3]B!$L$2396</f>
        <v>28</v>
      </c>
      <c r="U184" s="278"/>
      <c r="V184" s="155">
        <f>[3]B!AL2396</f>
        <v>58818710</v>
      </c>
    </row>
    <row r="185" spans="1:22" x14ac:dyDescent="0.2">
      <c r="A185" s="279" t="s">
        <v>271</v>
      </c>
      <c r="B185" s="280" t="s">
        <v>272</v>
      </c>
      <c r="C185" s="432">
        <f>[3]B!C2436</f>
        <v>13</v>
      </c>
      <c r="D185" s="432">
        <f>[3]B!H2436</f>
        <v>13</v>
      </c>
      <c r="E185" s="434">
        <f>[3]B!I2436</f>
        <v>6</v>
      </c>
      <c r="F185" s="434">
        <f>[3]B!J2436</f>
        <v>7</v>
      </c>
      <c r="G185" s="434">
        <f>[3]B!K2436</f>
        <v>0</v>
      </c>
      <c r="H185" s="434">
        <f>[3]B!L2436</f>
        <v>0</v>
      </c>
      <c r="I185" s="434">
        <f>[3]B!M2436</f>
        <v>0</v>
      </c>
      <c r="J185" s="434">
        <f>[3]B!N2436</f>
        <v>0</v>
      </c>
      <c r="K185" s="434">
        <v>3</v>
      </c>
      <c r="L185" s="434">
        <f>[3]B!AD2436</f>
        <v>0</v>
      </c>
      <c r="M185" s="434">
        <f>[3]B!AE2436</f>
        <v>0</v>
      </c>
      <c r="N185" s="434">
        <f>[3]B!AF2436</f>
        <v>0</v>
      </c>
      <c r="O185" s="434">
        <f>[3]B!AG2436</f>
        <v>0</v>
      </c>
      <c r="P185" s="434">
        <f>[3]B!AH2436</f>
        <v>0</v>
      </c>
      <c r="Q185" s="434">
        <f>[3]B!AI2436</f>
        <v>0</v>
      </c>
      <c r="R185" s="434">
        <f>[3]B!AJ2436</f>
        <v>0</v>
      </c>
      <c r="S185" s="21">
        <f>[3]B!$I$2436</f>
        <v>6</v>
      </c>
      <c r="T185" s="21">
        <f>[3]B!$L$2436</f>
        <v>0</v>
      </c>
      <c r="U185" s="278"/>
      <c r="V185" s="155">
        <f>[3]B!AL2436</f>
        <v>1131750</v>
      </c>
    </row>
    <row r="186" spans="1:22" x14ac:dyDescent="0.2">
      <c r="A186" s="279" t="s">
        <v>273</v>
      </c>
      <c r="B186" s="280" t="s">
        <v>274</v>
      </c>
      <c r="C186" s="432">
        <f>[3]B!C2559</f>
        <v>63</v>
      </c>
      <c r="D186" s="432">
        <f>[3]B!H2559</f>
        <v>50</v>
      </c>
      <c r="E186" s="434">
        <f>[3]B!I2559</f>
        <v>38</v>
      </c>
      <c r="F186" s="434">
        <f>[3]B!J2559</f>
        <v>12</v>
      </c>
      <c r="G186" s="434">
        <f>[3]B!K2559</f>
        <v>1</v>
      </c>
      <c r="H186" s="434">
        <f>[3]B!L2559</f>
        <v>8</v>
      </c>
      <c r="I186" s="434">
        <f>[3]B!M2559</f>
        <v>4</v>
      </c>
      <c r="J186" s="434">
        <f>[3]B!N2559</f>
        <v>0</v>
      </c>
      <c r="K186" s="433">
        <v>0</v>
      </c>
      <c r="L186" s="434">
        <f>[3]B!AD2559</f>
        <v>0</v>
      </c>
      <c r="M186" s="434">
        <f>[3]B!AE2559</f>
        <v>0</v>
      </c>
      <c r="N186" s="434">
        <f>[3]B!AF2559</f>
        <v>0</v>
      </c>
      <c r="O186" s="434">
        <f>[3]B!AG2559</f>
        <v>0</v>
      </c>
      <c r="P186" s="434">
        <f>[3]B!AH2559</f>
        <v>0</v>
      </c>
      <c r="Q186" s="434">
        <f>[3]B!AI2559</f>
        <v>0</v>
      </c>
      <c r="R186" s="434">
        <f>[3]B!AJ2559</f>
        <v>0</v>
      </c>
      <c r="S186" s="21">
        <f>[3]B!$I$2559</f>
        <v>38</v>
      </c>
      <c r="T186" s="21">
        <f>[3]B!$L$2559</f>
        <v>8</v>
      </c>
      <c r="U186" s="278"/>
      <c r="V186" s="155">
        <f>[3]B!AL2559</f>
        <v>9377760</v>
      </c>
    </row>
    <row r="187" spans="1:22" x14ac:dyDescent="0.2">
      <c r="A187" s="279" t="s">
        <v>275</v>
      </c>
      <c r="B187" s="280" t="s">
        <v>276</v>
      </c>
      <c r="C187" s="432">
        <f>[3]B!C2598</f>
        <v>25</v>
      </c>
      <c r="D187" s="432">
        <f>[3]B!H2598</f>
        <v>24</v>
      </c>
      <c r="E187" s="434">
        <f>[3]B!I2598</f>
        <v>20</v>
      </c>
      <c r="F187" s="434">
        <f>[3]B!J2598</f>
        <v>4</v>
      </c>
      <c r="G187" s="434">
        <f>[3]B!K2598</f>
        <v>0</v>
      </c>
      <c r="H187" s="434">
        <f>[3]B!L2598</f>
        <v>0</v>
      </c>
      <c r="I187" s="434">
        <f>[3]B!M2598</f>
        <v>1</v>
      </c>
      <c r="J187" s="434">
        <f>[3]B!N2598</f>
        <v>0</v>
      </c>
      <c r="K187" s="433">
        <v>1</v>
      </c>
      <c r="L187" s="434">
        <f>[3]B!AD2598</f>
        <v>0</v>
      </c>
      <c r="M187" s="434">
        <f>[3]B!AE2598</f>
        <v>0</v>
      </c>
      <c r="N187" s="434">
        <f>[3]B!AF2598</f>
        <v>0</v>
      </c>
      <c r="O187" s="434">
        <f>[3]B!AG2598</f>
        <v>0</v>
      </c>
      <c r="P187" s="434">
        <f>[3]B!AH2598</f>
        <v>0</v>
      </c>
      <c r="Q187" s="434">
        <f>[3]B!AI2598</f>
        <v>0</v>
      </c>
      <c r="R187" s="434">
        <f>[3]B!AJ2598</f>
        <v>0</v>
      </c>
      <c r="S187" s="21">
        <f>[3]B!$I$2598</f>
        <v>20</v>
      </c>
      <c r="T187" s="21">
        <f>[3]B!$L$2598</f>
        <v>0</v>
      </c>
      <c r="U187" s="278"/>
      <c r="V187" s="155">
        <f>[3]B!AL2598</f>
        <v>5366040</v>
      </c>
    </row>
    <row r="188" spans="1:22" x14ac:dyDescent="0.2">
      <c r="A188" s="279" t="s">
        <v>277</v>
      </c>
      <c r="B188" s="280" t="s">
        <v>278</v>
      </c>
      <c r="C188" s="432">
        <f>[3]B!C2639</f>
        <v>67</v>
      </c>
      <c r="D188" s="432">
        <f>[3]B!H2639</f>
        <v>56</v>
      </c>
      <c r="E188" s="434">
        <f>[3]B!I2639</f>
        <v>41</v>
      </c>
      <c r="F188" s="434">
        <f>[3]B!J2639</f>
        <v>15</v>
      </c>
      <c r="G188" s="434">
        <f>[3]B!K2639</f>
        <v>1</v>
      </c>
      <c r="H188" s="434">
        <f>[3]B!L2639</f>
        <v>10</v>
      </c>
      <c r="I188" s="434">
        <f>[3]B!M2639</f>
        <v>0</v>
      </c>
      <c r="J188" s="434">
        <f>[3]B!N2639</f>
        <v>0</v>
      </c>
      <c r="K188" s="433">
        <v>1</v>
      </c>
      <c r="L188" s="434">
        <f>[3]B!AD2639</f>
        <v>0</v>
      </c>
      <c r="M188" s="434">
        <f>[3]B!AE2639</f>
        <v>0</v>
      </c>
      <c r="N188" s="434">
        <f>[3]B!AF2639</f>
        <v>0</v>
      </c>
      <c r="O188" s="434">
        <f>[3]B!AG2639</f>
        <v>0</v>
      </c>
      <c r="P188" s="434">
        <f>[3]B!AH2639</f>
        <v>0</v>
      </c>
      <c r="Q188" s="434">
        <f>[3]B!AI2639</f>
        <v>0</v>
      </c>
      <c r="R188" s="434">
        <f>[3]B!AJ2639</f>
        <v>0</v>
      </c>
      <c r="S188" s="21">
        <f>[3]B!$I$2639</f>
        <v>41</v>
      </c>
      <c r="T188" s="21">
        <f>[3]B!$L$2639</f>
        <v>10</v>
      </c>
      <c r="U188" s="278"/>
      <c r="V188" s="155">
        <f>[3]B!AL2639</f>
        <v>8818430</v>
      </c>
    </row>
    <row r="189" spans="1:22" x14ac:dyDescent="0.2">
      <c r="A189" s="281" t="s">
        <v>279</v>
      </c>
      <c r="B189" s="280" t="s">
        <v>280</v>
      </c>
      <c r="C189" s="432">
        <f>SUM(C190:C192)</f>
        <v>63</v>
      </c>
      <c r="D189" s="432">
        <f t="shared" ref="D189:Q189" si="6">SUM(D190:D192)</f>
        <v>62</v>
      </c>
      <c r="E189" s="432">
        <f>SUM(E190:E192)</f>
        <v>17</v>
      </c>
      <c r="F189" s="432">
        <f>SUM(F190:F192)</f>
        <v>45</v>
      </c>
      <c r="G189" s="432">
        <f t="shared" si="6"/>
        <v>1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17</v>
      </c>
      <c r="T189" s="432">
        <f>SUM(T190:T192)</f>
        <v>0</v>
      </c>
      <c r="U189" s="278"/>
      <c r="V189" s="432">
        <f>SUM(V190:V192)</f>
        <v>2970070</v>
      </c>
    </row>
    <row r="190" spans="1:22" x14ac:dyDescent="0.2">
      <c r="A190" s="282"/>
      <c r="B190" s="283" t="s">
        <v>281</v>
      </c>
      <c r="C190" s="433">
        <f>[3]B!C2645</f>
        <v>63</v>
      </c>
      <c r="D190" s="433">
        <f>[3]B!H2645</f>
        <v>62</v>
      </c>
      <c r="E190" s="433">
        <f>[3]B!I2645</f>
        <v>17</v>
      </c>
      <c r="F190" s="433">
        <f>[3]B!J2645</f>
        <v>45</v>
      </c>
      <c r="G190" s="433">
        <f>[3]B!K2645</f>
        <v>1</v>
      </c>
      <c r="H190" s="433">
        <f>[3]B!L2645</f>
        <v>0</v>
      </c>
      <c r="I190" s="433">
        <f>[3]B!M2645</f>
        <v>0</v>
      </c>
      <c r="J190" s="433">
        <f>[3]B!N2645</f>
        <v>0</v>
      </c>
      <c r="K190" s="436"/>
      <c r="L190" s="433">
        <f>[3]B!AD2645</f>
        <v>0</v>
      </c>
      <c r="M190" s="433">
        <f>[3]B!AE2645</f>
        <v>0</v>
      </c>
      <c r="N190" s="433">
        <f>[3]B!AF2645</f>
        <v>0</v>
      </c>
      <c r="O190" s="433">
        <f>[3]B!AG2645</f>
        <v>0</v>
      </c>
      <c r="P190" s="433">
        <f>[3]B!AH2645</f>
        <v>0</v>
      </c>
      <c r="Q190" s="433">
        <f>[3]B!AI2645</f>
        <v>0</v>
      </c>
      <c r="R190" s="433">
        <f>[3]B!AJ2645</f>
        <v>0</v>
      </c>
      <c r="S190" s="21">
        <f>[3]B!$I$2645</f>
        <v>17</v>
      </c>
      <c r="T190" s="21">
        <f>[3]B!$L$2645</f>
        <v>0</v>
      </c>
      <c r="U190" s="284"/>
      <c r="V190" s="155">
        <f>[3]B!AL2645</f>
        <v>2970070</v>
      </c>
    </row>
    <row r="191" spans="1:22" x14ac:dyDescent="0.2">
      <c r="A191" s="282"/>
      <c r="B191" s="283" t="s">
        <v>282</v>
      </c>
      <c r="C191" s="433">
        <f>[3]B!C2646</f>
        <v>0</v>
      </c>
      <c r="D191" s="433">
        <f>[3]B!H2646</f>
        <v>0</v>
      </c>
      <c r="E191" s="433">
        <f>[3]B!I2646</f>
        <v>0</v>
      </c>
      <c r="F191" s="433">
        <f>[3]B!J2646</f>
        <v>0</v>
      </c>
      <c r="G191" s="433">
        <f>[3]B!K2646</f>
        <v>0</v>
      </c>
      <c r="H191" s="433">
        <f>[3]B!L2646</f>
        <v>0</v>
      </c>
      <c r="I191" s="433">
        <f>[3]B!M2646</f>
        <v>0</v>
      </c>
      <c r="J191" s="433">
        <f>[3]B!N2646</f>
        <v>0</v>
      </c>
      <c r="K191" s="436"/>
      <c r="L191" s="433">
        <f>[3]B!AD2646</f>
        <v>0</v>
      </c>
      <c r="M191" s="433">
        <f>[3]B!AE2646</f>
        <v>0</v>
      </c>
      <c r="N191" s="433">
        <f>[3]B!AF2646</f>
        <v>0</v>
      </c>
      <c r="O191" s="433">
        <f>[3]B!AG2646</f>
        <v>0</v>
      </c>
      <c r="P191" s="433">
        <f>[3]B!AH2646</f>
        <v>0</v>
      </c>
      <c r="Q191" s="433">
        <f>[3]B!AI2646</f>
        <v>0</v>
      </c>
      <c r="R191" s="433">
        <f>[3]B!AJ2646</f>
        <v>0</v>
      </c>
      <c r="S191" s="21">
        <f>[3]B!$I$2646</f>
        <v>0</v>
      </c>
      <c r="T191" s="21">
        <f>[3]B!$L$2646</f>
        <v>0</v>
      </c>
      <c r="U191" s="284"/>
      <c r="V191" s="155">
        <f>[3]B!AL2646</f>
        <v>0</v>
      </c>
    </row>
    <row r="192" spans="1:22" x14ac:dyDescent="0.2">
      <c r="A192" s="282"/>
      <c r="B192" s="283" t="s">
        <v>283</v>
      </c>
      <c r="C192" s="433">
        <f>SUM([3]B!C2647:C2651)</f>
        <v>0</v>
      </c>
      <c r="D192" s="433">
        <f>SUM([3]B!H2647:H2651)</f>
        <v>0</v>
      </c>
      <c r="E192" s="433">
        <f>SUM([3]B!I2647:I2651)</f>
        <v>0</v>
      </c>
      <c r="F192" s="433">
        <f>SUM([3]B!J2647:J2651)</f>
        <v>0</v>
      </c>
      <c r="G192" s="433">
        <f>SUM([3]B!K2647:K2651)</f>
        <v>0</v>
      </c>
      <c r="H192" s="433">
        <f>SUM([3]B!L2647:L2651)</f>
        <v>0</v>
      </c>
      <c r="I192" s="433">
        <f>SUM([3]B!M2647:M2651)</f>
        <v>0</v>
      </c>
      <c r="J192" s="433">
        <f>SUM([3]B!N2647:N2651)</f>
        <v>0</v>
      </c>
      <c r="K192" s="436"/>
      <c r="L192" s="433">
        <f>SUM([3]B!AD2647:AD2651)</f>
        <v>0</v>
      </c>
      <c r="M192" s="433">
        <f>SUM([3]B!AE2647:AE2651)</f>
        <v>0</v>
      </c>
      <c r="N192" s="433">
        <f>SUM([3]B!AF2647:AF2651)</f>
        <v>0</v>
      </c>
      <c r="O192" s="433">
        <f>SUM([3]B!AG2647:AG2651)</f>
        <v>0</v>
      </c>
      <c r="P192" s="433">
        <f>SUM([3]B!AH2647:AH2651)</f>
        <v>0</v>
      </c>
      <c r="Q192" s="433">
        <f>SUM([3]B!AI2647:AI2651)</f>
        <v>0</v>
      </c>
      <c r="R192" s="433">
        <f>SUM([3]B!AJ2647:AJ2651)</f>
        <v>0</v>
      </c>
      <c r="S192" s="433">
        <f>SUM([3]B!I2647:I2651)</f>
        <v>0</v>
      </c>
      <c r="T192" s="433">
        <f>SUM([3]B!L2647:L2651)</f>
        <v>0</v>
      </c>
      <c r="U192" s="284"/>
      <c r="V192" s="433">
        <f>SUM([3]B!AL2647:AL2651)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+[3]B!C2889</f>
        <v>97</v>
      </c>
      <c r="D193" s="432">
        <f>+[3]B!H2889</f>
        <v>87</v>
      </c>
      <c r="E193" s="437">
        <f>+[3]B!I2889</f>
        <v>72</v>
      </c>
      <c r="F193" s="437">
        <f>+[3]B!J2889</f>
        <v>15</v>
      </c>
      <c r="G193" s="437">
        <f>+[3]B!K2889</f>
        <v>2</v>
      </c>
      <c r="H193" s="437">
        <f>+[3]B!L2889</f>
        <v>4</v>
      </c>
      <c r="I193" s="437">
        <f>+[3]B!M2889</f>
        <v>4</v>
      </c>
      <c r="J193" s="437">
        <f>+[3]B!N2889</f>
        <v>0</v>
      </c>
      <c r="K193" s="433">
        <v>10</v>
      </c>
      <c r="L193" s="434">
        <f>+[3]B!AD2889</f>
        <v>0</v>
      </c>
      <c r="M193" s="434">
        <f>+[3]B!AE2889</f>
        <v>0</v>
      </c>
      <c r="N193" s="434">
        <f>+[3]B!AF2889</f>
        <v>0</v>
      </c>
      <c r="O193" s="434">
        <f>+[3]B!AG2889</f>
        <v>0</v>
      </c>
      <c r="P193" s="434">
        <f>+[3]B!AH2889</f>
        <v>0</v>
      </c>
      <c r="Q193" s="434">
        <f>+[3]B!AI2889</f>
        <v>0</v>
      </c>
      <c r="R193" s="434">
        <f>+[3]B!AJ2889</f>
        <v>0</v>
      </c>
      <c r="S193" s="21">
        <f>[3]B!$I$2889</f>
        <v>72</v>
      </c>
      <c r="T193" s="21">
        <f>[3]B!$L$2889</f>
        <v>4</v>
      </c>
      <c r="U193" s="284"/>
      <c r="V193" s="156">
        <f>[3]B!$AL$2889</f>
        <v>23409900</v>
      </c>
    </row>
    <row r="194" spans="1:28" x14ac:dyDescent="0.2">
      <c r="A194" s="279" t="s">
        <v>286</v>
      </c>
      <c r="B194" s="280" t="s">
        <v>287</v>
      </c>
      <c r="C194" s="435">
        <f>+[3]B!C3105</f>
        <v>89</v>
      </c>
      <c r="D194" s="435">
        <f>+[3]B!H3105</f>
        <v>47</v>
      </c>
      <c r="E194" s="434">
        <f>+[3]B!I3105</f>
        <v>46</v>
      </c>
      <c r="F194" s="434">
        <f>+[3]B!J3105</f>
        <v>1</v>
      </c>
      <c r="G194" s="434">
        <f>+[3]B!K3105</f>
        <v>2</v>
      </c>
      <c r="H194" s="434">
        <f>+[3]B!L3105</f>
        <v>39</v>
      </c>
      <c r="I194" s="434">
        <f>+[3]B!M3105</f>
        <v>1</v>
      </c>
      <c r="J194" s="434">
        <f>+[3]B!N3105</f>
        <v>0</v>
      </c>
      <c r="K194" s="434">
        <v>89</v>
      </c>
      <c r="L194" s="434">
        <f>+[3]B!AD3094</f>
        <v>0</v>
      </c>
      <c r="M194" s="434">
        <f>+[3]B!AE3094</f>
        <v>0</v>
      </c>
      <c r="N194" s="434">
        <f>+[3]B!AF3094</f>
        <v>0</v>
      </c>
      <c r="O194" s="434">
        <f>+[3]B!AG3094</f>
        <v>0</v>
      </c>
      <c r="P194" s="434">
        <f>+[3]B!AH3094</f>
        <v>0</v>
      </c>
      <c r="Q194" s="434">
        <f>+[3]B!AI3094</f>
        <v>0</v>
      </c>
      <c r="R194" s="434">
        <f>+[3]B!AJ3094</f>
        <v>0</v>
      </c>
      <c r="S194" s="434">
        <f>+[3]B!I3094</f>
        <v>46</v>
      </c>
      <c r="T194" s="434">
        <f>+[3]B!L3094</f>
        <v>39</v>
      </c>
      <c r="U194" s="284"/>
      <c r="V194" s="434">
        <f>+[3]B!AL3094</f>
        <v>1493070</v>
      </c>
    </row>
    <row r="195" spans="1:28" x14ac:dyDescent="0.2">
      <c r="A195" s="285" t="s">
        <v>286</v>
      </c>
      <c r="B195" s="286" t="s">
        <v>288</v>
      </c>
      <c r="C195" s="438">
        <f>+[3]B!C2894</f>
        <v>18</v>
      </c>
      <c r="D195" s="432">
        <f>+[3]B!H2894</f>
        <v>17</v>
      </c>
      <c r="E195" s="433">
        <f>+[3]B!I2894</f>
        <v>17</v>
      </c>
      <c r="F195" s="433">
        <f>+[3]B!J2894</f>
        <v>0</v>
      </c>
      <c r="G195" s="433">
        <f>+[3]B!K2894</f>
        <v>0</v>
      </c>
      <c r="H195" s="433">
        <f>+[3]B!L2894</f>
        <v>1</v>
      </c>
      <c r="I195" s="433">
        <f>+[3]B!M2894</f>
        <v>0</v>
      </c>
      <c r="J195" s="433">
        <f>+[3]B!N2894</f>
        <v>0</v>
      </c>
      <c r="K195" s="439"/>
      <c r="L195" s="440">
        <f>+[3]B!AD2894</f>
        <v>0</v>
      </c>
      <c r="M195" s="440">
        <f>+[3]B!AE2894</f>
        <v>0</v>
      </c>
      <c r="N195" s="440">
        <f>+[3]B!AF2894</f>
        <v>0</v>
      </c>
      <c r="O195" s="440">
        <f>+[3]B!AG2894</f>
        <v>0</v>
      </c>
      <c r="P195" s="440">
        <f>+[3]B!AH2894</f>
        <v>0</v>
      </c>
      <c r="Q195" s="440">
        <f>+[3]B!AI2894</f>
        <v>0</v>
      </c>
      <c r="R195" s="440">
        <f>+[3]B!AJ2894</f>
        <v>0</v>
      </c>
      <c r="S195" s="278"/>
      <c r="T195" s="278"/>
      <c r="U195" s="60">
        <f>+[3]B!C2894</f>
        <v>18</v>
      </c>
      <c r="V195" s="287">
        <f>+[3]B!AL2894*0.75</f>
        <v>1040857.5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930</v>
      </c>
      <c r="D196" s="441">
        <f t="shared" si="7"/>
        <v>777</v>
      </c>
      <c r="E196" s="441">
        <f t="shared" si="7"/>
        <v>559</v>
      </c>
      <c r="F196" s="441">
        <f t="shared" si="7"/>
        <v>218</v>
      </c>
      <c r="G196" s="441">
        <f t="shared" si="7"/>
        <v>18</v>
      </c>
      <c r="H196" s="441">
        <f t="shared" si="7"/>
        <v>105</v>
      </c>
      <c r="I196" s="441">
        <f t="shared" si="7"/>
        <v>26</v>
      </c>
      <c r="J196" s="441">
        <f t="shared" si="7"/>
        <v>4</v>
      </c>
      <c r="K196" s="441">
        <f t="shared" ref="K196" si="8">SUM(K176:K195)</f>
        <v>222</v>
      </c>
      <c r="L196" s="441">
        <f t="shared" ref="L196:R196" si="9">SUM(L176:L189)+L193+L194+L195</f>
        <v>0</v>
      </c>
      <c r="M196" s="441">
        <f t="shared" si="9"/>
        <v>0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542</v>
      </c>
      <c r="T196" s="441">
        <f>SUM(T176:T189)+T193+T194</f>
        <v>104</v>
      </c>
      <c r="U196" s="441">
        <f>SUM(U195)</f>
        <v>18</v>
      </c>
      <c r="V196" s="441">
        <f>SUM(V176:V189)+V193+V194+V195</f>
        <v>165208162.5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345</v>
      </c>
      <c r="D200" s="444">
        <v>179</v>
      </c>
      <c r="E200" s="445">
        <f>SUM([3]B!P1408,[3]B!P1542,[3]B!P1723,[3]B!P1787,[3]B!P1861,[3]B!P1904,[3]B!P2052,[3]B!P2062,[3]B!P2162,[3]B!P2164,[3]B!P2389,[3]B!P2395,[3]B!P2436,[3]B!P2559,[3]B!P2598,[3]B!P2639,[3]B!P2654,[3]B!P2882,[3]B!P2894,[3]B!P3094)</f>
        <v>66</v>
      </c>
      <c r="F200" s="446">
        <f>SUM([3]B!Q1408,[3]B!Q1542,[3]B!Q1723,[3]B!Q1787,[3]B!Q1861,[3]B!Q1904,[3]B!Q2052,[3]B!Q2062,[3]B!Q2162,[3]B!Q2164,[3]B!Q2389,[3]B!Q2395,[3]B!Q2436,[3]B!Q2559,[3]B!Q2598,[3]B!Q2639,[3]B!Q2654,[3]B!Q2882,[3]B!Q2894,[3]B!Q3094)</f>
        <v>279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213</v>
      </c>
      <c r="D201" s="449">
        <v>165</v>
      </c>
      <c r="E201" s="450">
        <f>SUM([3]B!S1408,[3]B!S1542,[3]B!S1723,[3]B!S1787,[3]B!S1861,[3]B!S1904,[3]B!S2052,[3]B!S2062,[3]B!S2162,[3]B!S2164,[3]B!S2389,[3]B!S2395,[3]B!S2436,[3]B!S2559,[3]B!S2598,[3]B!S2639,[3]B!S2654,[3]B!S2882,[3]B!S2894,[3]B!S3094)</f>
        <v>37</v>
      </c>
      <c r="F201" s="451">
        <f>SUM([3]B!T1408,[3]B!T1542,[3]B!T1723,[3]B!T1787,[3]B!T1861,[3]B!T1904,[3]B!T2052,[3]B!T2062,[3]B!T2162,[3]B!T2164,[3]B!T2389,[3]B!T2395,[3]B!T2436,[3]B!T2559,[3]B!T2598,[3]B!T2639,[3]B!T2654,[3]B!T2882,[3]B!T2894,[3]B!T3094)</f>
        <v>176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150</v>
      </c>
      <c r="D202" s="453">
        <v>136</v>
      </c>
      <c r="E202" s="454">
        <f>SUM([3]B!Y1408,[3]B!Y1542,[3]B!Y1723,[3]B!Y1787,[3]B!Y1861,[3]B!Y1904,[3]B!Y2052,[3]B!Y2062,[3]B!Y2162,[3]B!Y2164,[3]B!Y2389,[3]B!Y2395,[3]B!Y2436,[3]B!Y2559,[3]B!Y2598,[3]B!Y2639,[3]B!Y2654,[3]B!Y2882,[3]B!Y2894,[3]B!Y3094)</f>
        <v>8</v>
      </c>
      <c r="F202" s="454">
        <f>SUM([3]B!Z1408,[3]B!Z1542,[3]B!Z1723,[3]B!Z1787,[3]B!Z1861,[3]B!Z1904,[3]B!Z2052,[3]B!Z2062,[3]B!Z2162,[3]B!Z2164,[3]B!Z2389,[3]B!Z2395,[3]B!Z2436,[3]B!Z2559,[3]B!Z2598,[3]B!Z2639,[3]B!Z2654,[3]B!Z2882,[3]B!Z2894,[3]B!Z3094)</f>
        <v>142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0</v>
      </c>
      <c r="D203" s="455"/>
      <c r="E203" s="456">
        <f>SUM([3]B!V1408,[3]B!V1542,[3]B!V1723,[3]B!V1787,[3]B!V1861,[3]B!V1904,[3]B!V2052,[3]B!V2062,[3]B!V2162,[3]B!V2164,[3]B!V2389,[3]B!V2395,[3]B!V2436,[3]B!V2559,[3]B!V2598,[3]B!V2639,[3]B!V2654,[3]B!V2882,[3]B!V2894,[3]B!V3094)</f>
        <v>0</v>
      </c>
      <c r="F203" s="456">
        <f>SUM([3]B!W1408,[3]B!W1542,[3]B!W1723,[3]B!W1787,[3]B!W1861,[3]B!W1904,[3]B!W2052,[3]B!W2062,[3]B!W2162,[3]B!W2164,[3]B!W2389,[3]B!W2395,[3]B!W2436,[3]B!W2559,[3]B!W2598,[3]B!W2639,[3]B!W2654,[3]B!W2882,[3]B!W2894,[3]B!W3094)</f>
        <v>0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[3]B!C2886</f>
        <v>3</v>
      </c>
      <c r="D207" s="299">
        <f>[3]B!I2886</f>
        <v>3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SUM([3]B!C2885+[3]B!C2887)</f>
        <v>5</v>
      </c>
      <c r="D208" s="301">
        <f>[3]B!I2885+[3]B!I2887</f>
        <v>5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+[3]B!C1325</f>
        <v>40</v>
      </c>
      <c r="D213" s="305">
        <f>+[3]B!D1325</f>
        <v>40</v>
      </c>
      <c r="E213" s="305">
        <f>+[3]B!E1325</f>
        <v>40</v>
      </c>
      <c r="F213" s="305">
        <f>+[3]B!F1325</f>
        <v>0</v>
      </c>
      <c r="G213" s="305">
        <f>+[3]B!G1325</f>
        <v>0</v>
      </c>
      <c r="H213" s="305">
        <f>+[3]B!AA1325</f>
        <v>6</v>
      </c>
      <c r="I213" s="305">
        <f>+[3]B!AB1325</f>
        <v>34</v>
      </c>
      <c r="J213" s="305">
        <f>+[3]B!AC1325</f>
        <v>0</v>
      </c>
      <c r="K213" s="305">
        <f>+[3]B!AD1325</f>
        <v>0</v>
      </c>
      <c r="L213" s="305">
        <f>+[3]B!AE1325</f>
        <v>0</v>
      </c>
      <c r="M213" s="305">
        <f>+[3]B!AF1325</f>
        <v>0</v>
      </c>
      <c r="N213" s="305">
        <f>+[3]B!AG1325</f>
        <v>0</v>
      </c>
      <c r="O213" s="305">
        <f>+[3]B!AH1325</f>
        <v>0</v>
      </c>
      <c r="P213" s="305">
        <f>+[3]B!AI1325</f>
        <v>0</v>
      </c>
      <c r="Q213" s="305">
        <f>+[3]B!AJ1325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+[3]B!C1457</f>
        <v>402</v>
      </c>
      <c r="D214" s="307">
        <f>+[3]B!D1457</f>
        <v>402</v>
      </c>
      <c r="E214" s="307">
        <f>+[3]B!E1457</f>
        <v>399</v>
      </c>
      <c r="F214" s="307">
        <f>+[3]B!F1457</f>
        <v>3</v>
      </c>
      <c r="G214" s="307">
        <f>+[3]B!G1457</f>
        <v>0</v>
      </c>
      <c r="H214" s="459">
        <f>+[3]B!AA1457</f>
        <v>16</v>
      </c>
      <c r="I214" s="459">
        <f>+[3]B!AB1457</f>
        <v>386</v>
      </c>
      <c r="J214" s="459">
        <f>+[3]B!AC1457</f>
        <v>0</v>
      </c>
      <c r="K214" s="459">
        <f>+[3]B!AD1457</f>
        <v>0</v>
      </c>
      <c r="L214" s="459">
        <f>+[3]B!AE1457</f>
        <v>0</v>
      </c>
      <c r="M214" s="459">
        <f>+[3]B!AF1457</f>
        <v>0</v>
      </c>
      <c r="N214" s="459">
        <f>+[3]B!AG1457</f>
        <v>0</v>
      </c>
      <c r="O214" s="459">
        <f>+[3]B!AH1457</f>
        <v>0</v>
      </c>
      <c r="P214" s="459">
        <f>+[3]B!AI1457</f>
        <v>0</v>
      </c>
      <c r="Q214" s="460">
        <f>+[3]B!AJ1457</f>
        <v>0</v>
      </c>
    </row>
    <row r="215" spans="1:22" x14ac:dyDescent="0.2">
      <c r="A215" s="585" t="s">
        <v>310</v>
      </c>
      <c r="B215" s="586"/>
      <c r="C215" s="306">
        <f>+[3]B!C1613</f>
        <v>1077</v>
      </c>
      <c r="D215" s="307">
        <f>+[3]B!D1613</f>
        <v>1077</v>
      </c>
      <c r="E215" s="307">
        <f>+[3]B!E1613</f>
        <v>1077</v>
      </c>
      <c r="F215" s="307">
        <f>+[3]B!F1613</f>
        <v>0</v>
      </c>
      <c r="G215" s="307">
        <f>+[3]B!G1613</f>
        <v>0</v>
      </c>
      <c r="H215" s="459">
        <f>+[3]B!AA1613</f>
        <v>861</v>
      </c>
      <c r="I215" s="459">
        <f>+[3]B!AB1613</f>
        <v>212</v>
      </c>
      <c r="J215" s="459">
        <f>+[3]B!AC1613</f>
        <v>4</v>
      </c>
      <c r="K215" s="459">
        <f>+[3]B!AD1613</f>
        <v>0</v>
      </c>
      <c r="L215" s="459">
        <f>+[3]B!AE1613</f>
        <v>56</v>
      </c>
      <c r="M215" s="459">
        <f>+[3]B!AF1613</f>
        <v>0</v>
      </c>
      <c r="N215" s="459">
        <f>+[3]B!AG1613</f>
        <v>0</v>
      </c>
      <c r="O215" s="459">
        <f>+[3]B!AH1613</f>
        <v>0</v>
      </c>
      <c r="P215" s="459">
        <f>+[3]B!AI1613</f>
        <v>0</v>
      </c>
      <c r="Q215" s="460">
        <f>+[3]B!AJ1613</f>
        <v>0</v>
      </c>
    </row>
    <row r="216" spans="1:22" x14ac:dyDescent="0.2">
      <c r="A216" s="585" t="s">
        <v>311</v>
      </c>
      <c r="B216" s="586"/>
      <c r="C216" s="306">
        <f>[3]B!C1725</f>
        <v>1</v>
      </c>
      <c r="D216" s="307">
        <f>[3]B!D1725</f>
        <v>1</v>
      </c>
      <c r="E216" s="307">
        <f>[3]B!E1725</f>
        <v>1</v>
      </c>
      <c r="F216" s="307">
        <f>[3]B!F1725</f>
        <v>0</v>
      </c>
      <c r="G216" s="307">
        <f>[3]B!G1725</f>
        <v>0</v>
      </c>
      <c r="H216" s="459">
        <f>[3]B!AA1725</f>
        <v>0</v>
      </c>
      <c r="I216" s="459">
        <f>[3]B!AB1725</f>
        <v>1</v>
      </c>
      <c r="J216" s="459">
        <f>[3]B!AC1725</f>
        <v>0</v>
      </c>
      <c r="K216" s="459">
        <f>[3]B!AD1725</f>
        <v>0</v>
      </c>
      <c r="L216" s="459">
        <f>[3]B!AE1725</f>
        <v>0</v>
      </c>
      <c r="M216" s="459">
        <f>[3]B!AF1725</f>
        <v>0</v>
      </c>
      <c r="N216" s="459">
        <f>[3]B!AG1725</f>
        <v>0</v>
      </c>
      <c r="O216" s="459">
        <f>[3]B!AH1725</f>
        <v>0</v>
      </c>
      <c r="P216" s="459">
        <f>[3]B!AI1725</f>
        <v>0</v>
      </c>
      <c r="Q216" s="460">
        <f>[3]B!AJ1725</f>
        <v>0</v>
      </c>
    </row>
    <row r="217" spans="1:22" x14ac:dyDescent="0.2">
      <c r="A217" s="585" t="s">
        <v>312</v>
      </c>
      <c r="B217" s="586"/>
      <c r="C217" s="306">
        <f>[3]B!C1878</f>
        <v>5</v>
      </c>
      <c r="D217" s="307">
        <f>[3]B!D1878</f>
        <v>5</v>
      </c>
      <c r="E217" s="307">
        <f>[3]B!E1878</f>
        <v>5</v>
      </c>
      <c r="F217" s="307">
        <f>[3]B!F1878</f>
        <v>0</v>
      </c>
      <c r="G217" s="307">
        <f>[3]B!G1878</f>
        <v>0</v>
      </c>
      <c r="H217" s="459">
        <f>[3]B!AA1878</f>
        <v>0</v>
      </c>
      <c r="I217" s="459">
        <f>[3]B!AB1878</f>
        <v>5</v>
      </c>
      <c r="J217" s="459">
        <f>[3]B!AC1878</f>
        <v>0</v>
      </c>
      <c r="K217" s="459">
        <f>[3]B!AD1878</f>
        <v>0</v>
      </c>
      <c r="L217" s="459">
        <f>[3]B!AE1878</f>
        <v>0</v>
      </c>
      <c r="M217" s="459">
        <f>[3]B!AF1878</f>
        <v>0</v>
      </c>
      <c r="N217" s="459">
        <f>[3]B!AG1878</f>
        <v>0</v>
      </c>
      <c r="O217" s="459">
        <f>[3]B!AH1878</f>
        <v>0</v>
      </c>
      <c r="P217" s="459">
        <f>[3]B!AI1878</f>
        <v>0</v>
      </c>
      <c r="Q217" s="460">
        <f>[3]B!AJ1878</f>
        <v>0</v>
      </c>
    </row>
    <row r="218" spans="1:22" x14ac:dyDescent="0.2">
      <c r="A218" s="585" t="s">
        <v>313</v>
      </c>
      <c r="B218" s="586"/>
      <c r="C218" s="306">
        <f>+[3]B!C1978</f>
        <v>999</v>
      </c>
      <c r="D218" s="307">
        <f>+[3]B!D1978</f>
        <v>981</v>
      </c>
      <c r="E218" s="307">
        <f>+[3]B!E1978</f>
        <v>978</v>
      </c>
      <c r="F218" s="307">
        <f>+[3]B!F1978</f>
        <v>3</v>
      </c>
      <c r="G218" s="307">
        <f>+[3]B!G1978</f>
        <v>18</v>
      </c>
      <c r="H218" s="459">
        <f>+[3]B!AA1978</f>
        <v>320</v>
      </c>
      <c r="I218" s="459">
        <f>+[3]B!AB1978</f>
        <v>415</v>
      </c>
      <c r="J218" s="459">
        <f>+[3]B!AC1978</f>
        <v>264</v>
      </c>
      <c r="K218" s="459">
        <f>+[3]B!AD1978</f>
        <v>0</v>
      </c>
      <c r="L218" s="459">
        <f>+[3]B!AE1978</f>
        <v>0</v>
      </c>
      <c r="M218" s="459">
        <f>+[3]B!AF1978</f>
        <v>0</v>
      </c>
      <c r="N218" s="459">
        <f>+[3]B!AG1978</f>
        <v>0</v>
      </c>
      <c r="O218" s="459">
        <f>+[3]B!AH1978</f>
        <v>0</v>
      </c>
      <c r="P218" s="459">
        <f>+[3]B!AI1978</f>
        <v>0</v>
      </c>
      <c r="Q218" s="460">
        <f>+[3]B!AJ1978</f>
        <v>0</v>
      </c>
    </row>
    <row r="219" spans="1:22" x14ac:dyDescent="0.2">
      <c r="A219" s="585" t="s">
        <v>314</v>
      </c>
      <c r="B219" s="586"/>
      <c r="C219" s="306">
        <f>+[3]B!C2207</f>
        <v>22664</v>
      </c>
      <c r="D219" s="307">
        <f>+[3]B!D2207</f>
        <v>22664</v>
      </c>
      <c r="E219" s="307">
        <f>+[3]B!E2207</f>
        <v>22146</v>
      </c>
      <c r="F219" s="307">
        <f>+[3]B!F2207</f>
        <v>518</v>
      </c>
      <c r="G219" s="307">
        <f>+[3]B!G2207</f>
        <v>0</v>
      </c>
      <c r="H219" s="459">
        <f>+[3]B!AA2207</f>
        <v>22654</v>
      </c>
      <c r="I219" s="459">
        <f>+[3]B!AB2207</f>
        <v>10</v>
      </c>
      <c r="J219" s="459">
        <f>+[3]B!AC2207</f>
        <v>0</v>
      </c>
      <c r="K219" s="459">
        <f>+[3]B!AD2207</f>
        <v>0</v>
      </c>
      <c r="L219" s="459">
        <f>+[3]B!AE2207</f>
        <v>0</v>
      </c>
      <c r="M219" s="459">
        <f>+[3]B!AF2207</f>
        <v>0</v>
      </c>
      <c r="N219" s="459">
        <f>+[3]B!AG2207</f>
        <v>0</v>
      </c>
      <c r="O219" s="459">
        <f>+[3]B!AH2207</f>
        <v>0</v>
      </c>
      <c r="P219" s="459">
        <f>+[3]B!AI2207</f>
        <v>0</v>
      </c>
      <c r="Q219" s="460">
        <f>+[3]B!AJ2207</f>
        <v>0</v>
      </c>
    </row>
    <row r="220" spans="1:22" x14ac:dyDescent="0.2">
      <c r="A220" s="585" t="s">
        <v>315</v>
      </c>
      <c r="B220" s="586"/>
      <c r="C220" s="306">
        <f>+[3]B!C2277</f>
        <v>304</v>
      </c>
      <c r="D220" s="307">
        <f>+[3]B!D2277</f>
        <v>303</v>
      </c>
      <c r="E220" s="307">
        <f>+[3]B!E2277</f>
        <v>303</v>
      </c>
      <c r="F220" s="307">
        <f>+[3]B!F2277</f>
        <v>0</v>
      </c>
      <c r="G220" s="307">
        <f>+[3]B!G2277</f>
        <v>1</v>
      </c>
      <c r="H220" s="459">
        <f>+[3]B!AA2277</f>
        <v>117</v>
      </c>
      <c r="I220" s="459">
        <f>+[3]B!AB2277</f>
        <v>167</v>
      </c>
      <c r="J220" s="459">
        <f>+[3]B!AC2277</f>
        <v>20</v>
      </c>
      <c r="K220" s="459">
        <f>+[3]B!AD2277</f>
        <v>0</v>
      </c>
      <c r="L220" s="459">
        <f>+[3]B!AE2277</f>
        <v>0</v>
      </c>
      <c r="M220" s="459">
        <f>+[3]B!AF2277</f>
        <v>0</v>
      </c>
      <c r="N220" s="459">
        <f>+[3]B!AG2277</f>
        <v>0</v>
      </c>
      <c r="O220" s="459">
        <f>+[3]B!AH2277</f>
        <v>0</v>
      </c>
      <c r="P220" s="459">
        <f>+[3]B!AI2277</f>
        <v>0</v>
      </c>
      <c r="Q220" s="460">
        <f>+[3]B!AJ2277</f>
        <v>0</v>
      </c>
    </row>
    <row r="221" spans="1:22" x14ac:dyDescent="0.2">
      <c r="A221" s="585" t="s">
        <v>316</v>
      </c>
      <c r="B221" s="586"/>
      <c r="C221" s="306">
        <f>+[3]B!C2464</f>
        <v>356</v>
      </c>
      <c r="D221" s="307">
        <f>+[3]B!D2464</f>
        <v>350</v>
      </c>
      <c r="E221" s="307">
        <f>+[3]B!E2464</f>
        <v>303</v>
      </c>
      <c r="F221" s="307">
        <f>+[3]B!F2464</f>
        <v>47</v>
      </c>
      <c r="G221" s="307">
        <f>+[3]B!G2464</f>
        <v>6</v>
      </c>
      <c r="H221" s="459">
        <f>+[3]B!AA2464</f>
        <v>178</v>
      </c>
      <c r="I221" s="459">
        <f>+[3]B!AB2464</f>
        <v>18</v>
      </c>
      <c r="J221" s="459">
        <f>+[3]B!AC2464</f>
        <v>160</v>
      </c>
      <c r="K221" s="459">
        <f>+[3]B!AD2464</f>
        <v>0</v>
      </c>
      <c r="L221" s="459">
        <f>+[3]B!AE2464</f>
        <v>0</v>
      </c>
      <c r="M221" s="459">
        <f>+[3]B!AF2464</f>
        <v>0</v>
      </c>
      <c r="N221" s="459">
        <f>+[3]B!AG2464</f>
        <v>0</v>
      </c>
      <c r="O221" s="459">
        <f>+[3]B!AH2464</f>
        <v>0</v>
      </c>
      <c r="P221" s="459">
        <f>+[3]B!AI2464</f>
        <v>0</v>
      </c>
      <c r="Q221" s="460">
        <f>+[3]B!AJ2464</f>
        <v>0</v>
      </c>
    </row>
    <row r="222" spans="1:22" x14ac:dyDescent="0.2">
      <c r="A222" s="585" t="s">
        <v>317</v>
      </c>
      <c r="B222" s="586"/>
      <c r="C222" s="306">
        <f>SUM([3]B!C2641:C2643)+[3]B!C2591</f>
        <v>841</v>
      </c>
      <c r="D222" s="307">
        <f>SUM([3]B!D2641:D2643)+[3]B!D2591</f>
        <v>835</v>
      </c>
      <c r="E222" s="307">
        <f>SUM([3]B!E2641:E2643)+[3]B!E2591</f>
        <v>344</v>
      </c>
      <c r="F222" s="307">
        <f>SUM([3]B!F2641:F2643)+[3]B!F2591</f>
        <v>491</v>
      </c>
      <c r="G222" s="307">
        <f>SUM([3]B!G2641:G2643)+[3]B!G2591</f>
        <v>6</v>
      </c>
      <c r="H222" s="307">
        <f>SUM([3]B!AA2641:AA2643)+[3]B!AA2591</f>
        <v>683</v>
      </c>
      <c r="I222" s="307">
        <f>SUM([3]B!AB2641:AB2643)+[3]B!AB2591</f>
        <v>122</v>
      </c>
      <c r="J222" s="307">
        <f>SUM([3]B!AC2641:AC2643)+[3]B!AC2591</f>
        <v>36</v>
      </c>
      <c r="K222" s="307">
        <f>SUM([3]B!AD2641:AD2643)+[3]B!AD2591</f>
        <v>0</v>
      </c>
      <c r="L222" s="307">
        <f>SUM([3]B!AE2641:AE2643)+[3]B!AE2591</f>
        <v>0</v>
      </c>
      <c r="M222" s="307">
        <f>SUM([3]B!AF2641:AF2643)+[3]B!AF2591</f>
        <v>0</v>
      </c>
      <c r="N222" s="307">
        <f>SUM([3]B!AG2641:AG2643)+[3]B!AG2591</f>
        <v>0</v>
      </c>
      <c r="O222" s="307">
        <f>SUM([3]B!AH2641:AH2643)+[3]B!AH2591</f>
        <v>0</v>
      </c>
      <c r="P222" s="307">
        <f>SUM([3]B!AI2641:AI2643)+[3]B!AI2591</f>
        <v>0</v>
      </c>
      <c r="Q222" s="307">
        <f>SUM([3]B!AJ2641:AJ2643)+[3]B!AJ2591</f>
        <v>0</v>
      </c>
    </row>
    <row r="223" spans="1:22" x14ac:dyDescent="0.2">
      <c r="A223" s="585" t="s">
        <v>285</v>
      </c>
      <c r="B223" s="586"/>
      <c r="C223" s="306">
        <f>+[3]B!C2673</f>
        <v>406</v>
      </c>
      <c r="D223" s="307">
        <f>+[3]B!D2673</f>
        <v>405</v>
      </c>
      <c r="E223" s="307">
        <f>+[3]B!E2673</f>
        <v>405</v>
      </c>
      <c r="F223" s="307">
        <f>+[3]B!F2673</f>
        <v>0</v>
      </c>
      <c r="G223" s="307">
        <f>+[3]B!G2673</f>
        <v>1</v>
      </c>
      <c r="H223" s="459">
        <f>+[3]B!AA2673</f>
        <v>0</v>
      </c>
      <c r="I223" s="459">
        <f>+[3]B!AB2673</f>
        <v>364</v>
      </c>
      <c r="J223" s="459">
        <f>+[3]B!AC2673</f>
        <v>42</v>
      </c>
      <c r="K223" s="459">
        <f>+[3]B!AD2673</f>
        <v>0</v>
      </c>
      <c r="L223" s="459">
        <f>+[3]B!AE2673</f>
        <v>0</v>
      </c>
      <c r="M223" s="459">
        <f>+[3]B!AF2673</f>
        <v>0</v>
      </c>
      <c r="N223" s="459">
        <f>+[3]B!AG2673</f>
        <v>0</v>
      </c>
      <c r="O223" s="459">
        <f>+[3]B!AH2673</f>
        <v>0</v>
      </c>
      <c r="P223" s="459">
        <f>+[3]B!AI2673</f>
        <v>0</v>
      </c>
      <c r="Q223" s="460">
        <f>+[3]B!AJ2673</f>
        <v>0</v>
      </c>
    </row>
    <row r="224" spans="1:22" x14ac:dyDescent="0.2">
      <c r="A224" s="587" t="s">
        <v>318</v>
      </c>
      <c r="B224" s="588"/>
      <c r="C224" s="308">
        <f>+[3]B!C1174</f>
        <v>11353</v>
      </c>
      <c r="D224" s="309">
        <f>+[3]B!D1174</f>
        <v>11353</v>
      </c>
      <c r="E224" s="309">
        <f>+[3]B!E1174</f>
        <v>11353</v>
      </c>
      <c r="F224" s="309">
        <f>+[3]B!F1174</f>
        <v>0</v>
      </c>
      <c r="G224" s="309">
        <f>+[3]B!G1174</f>
        <v>0</v>
      </c>
      <c r="H224" s="450">
        <f>+[3]B!AA1174</f>
        <v>8472</v>
      </c>
      <c r="I224" s="450">
        <f>+[3]B!AB1174</f>
        <v>2881</v>
      </c>
      <c r="J224" s="450">
        <f>+[3]B!AC1174</f>
        <v>0</v>
      </c>
      <c r="K224" s="450">
        <f>+[3]B!AD1174</f>
        <v>0</v>
      </c>
      <c r="L224" s="450">
        <f>+[3]B!AE1174</f>
        <v>0</v>
      </c>
      <c r="M224" s="450">
        <f>+[3]B!AF1174</f>
        <v>0</v>
      </c>
      <c r="N224" s="450">
        <f>+[3]B!AG1174</f>
        <v>0</v>
      </c>
      <c r="O224" s="450">
        <f>+[3]B!AH1174</f>
        <v>0</v>
      </c>
      <c r="P224" s="450">
        <f>+[3]B!AI1174</f>
        <v>0</v>
      </c>
      <c r="Q224" s="451">
        <f>+[3]B!AJ1174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38448</v>
      </c>
      <c r="D225" s="461">
        <f>SUM(D213:D224)</f>
        <v>38416</v>
      </c>
      <c r="E225" s="461">
        <f t="shared" si="10"/>
        <v>37354</v>
      </c>
      <c r="F225" s="461">
        <f t="shared" si="10"/>
        <v>1062</v>
      </c>
      <c r="G225" s="461">
        <f t="shared" si="10"/>
        <v>32</v>
      </c>
      <c r="H225" s="461">
        <f t="shared" si="10"/>
        <v>33307</v>
      </c>
      <c r="I225" s="461">
        <f t="shared" si="10"/>
        <v>4615</v>
      </c>
      <c r="J225" s="461">
        <f t="shared" si="10"/>
        <v>526</v>
      </c>
      <c r="K225" s="461">
        <f t="shared" si="10"/>
        <v>0</v>
      </c>
      <c r="L225" s="461">
        <f t="shared" si="10"/>
        <v>56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0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[3]B!C1268</f>
        <v>109</v>
      </c>
      <c r="D228" s="463">
        <f>[3]B!E1268</f>
        <v>109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[3]B!C2964</f>
        <v>32</v>
      </c>
      <c r="D229" s="463">
        <f>[3]B!E2964</f>
        <v>25</v>
      </c>
      <c r="E229" s="48">
        <f>[3]B!AL2964</f>
        <v>947500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[3]B!C2970</f>
        <v>807</v>
      </c>
      <c r="D230" s="463">
        <f>[3]B!E2970</f>
        <v>575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[3]B!C150</f>
        <v>1399</v>
      </c>
      <c r="D231" s="463">
        <f>[3]B!E150</f>
        <v>1361</v>
      </c>
      <c r="E231" s="464">
        <f>[3]B!AL150</f>
        <v>1224900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[3]B!C156</f>
        <v>0</v>
      </c>
      <c r="D232" s="463">
        <f>[3]B!E156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[3]B!C154</f>
        <v>713</v>
      </c>
      <c r="D233" s="463">
        <f>[3]B!E154</f>
        <v>713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[3]B!C155</f>
        <v>48</v>
      </c>
      <c r="D234" s="463">
        <f>[3]B!E155</f>
        <v>45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[3]B!C2960</f>
        <v>29</v>
      </c>
      <c r="D235" s="463">
        <f>[3]B!E2960</f>
        <v>29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3137</v>
      </c>
      <c r="D236" s="466">
        <f>SUM(D228:D235)</f>
        <v>2857</v>
      </c>
      <c r="E236" s="467">
        <f>SUM(E228:E235)</f>
        <v>2172400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2284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26897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301</v>
      </c>
      <c r="D244" s="342">
        <v>298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9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",[4]NOMBRE!B2," - ","( ",[4]NOMBRE!C2,[4]NOMBRE!D2,[4]NOMBRE!E2,[4]NOMBRE!F2,[4]NOMBRE!G2," )")</f>
        <v>COMUNA: LINARES - ( 07401 )</v>
      </c>
      <c r="B2" s="2"/>
    </row>
    <row r="3" spans="1:14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" x14ac:dyDescent="0.2">
      <c r="A4" s="1" t="str">
        <f>CONCATENATE("MES: ",[4]NOMBRE!B6," - ","( ",[4]NOMBRE!C6,[4]NOMBRE!D6," )")</f>
        <v>MES: MARZO - ( 03 )</v>
      </c>
    </row>
    <row r="5" spans="1:14" s="3" customFormat="1" x14ac:dyDescent="0.2">
      <c r="A5" s="1" t="str">
        <f>CONCATENATE("AÑO: ",[4]NOMBRE!B7)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11753</v>
      </c>
      <c r="D10" s="13">
        <f>SUM(D11:D17)</f>
        <v>11617</v>
      </c>
      <c r="E10" s="14">
        <f>SUM(E11:E17)</f>
        <v>112455820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[4]B!C54</f>
        <v>0</v>
      </c>
      <c r="D11" s="17">
        <f>[4]B!E54</f>
        <v>0</v>
      </c>
      <c r="E11" s="18">
        <f>[4]B!AL54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SUM([4]B!C$6:C$51)</f>
        <v>7125</v>
      </c>
      <c r="D12" s="20">
        <f>SUM([4]B!E$6:E$51)</f>
        <v>7125</v>
      </c>
      <c r="E12" s="21">
        <f>SUM([4]B!AL$6:AL$51)</f>
        <v>68542500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[4]B!C56</f>
        <v>4387</v>
      </c>
      <c r="D13" s="20">
        <f>[4]B!E56</f>
        <v>4251</v>
      </c>
      <c r="E13" s="21">
        <f>[4]B!AL56</f>
        <v>40894620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[4]B!C55</f>
        <v>92</v>
      </c>
      <c r="D14" s="20">
        <f>[4]B!E55</f>
        <v>92</v>
      </c>
      <c r="E14" s="21">
        <f>[4]B!AL55</f>
        <v>1642200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[4]B!C$119</f>
        <v>139</v>
      </c>
      <c r="D15" s="20">
        <f>[4]B!E$119</f>
        <v>139</v>
      </c>
      <c r="E15" s="21">
        <f>[4]B!AL$119</f>
        <v>1112000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+[4]B!C$126</f>
        <v>4</v>
      </c>
      <c r="D16" s="20">
        <f>+[4]B!E$126</f>
        <v>4</v>
      </c>
      <c r="E16" s="21">
        <f>+[4]B!AL$126</f>
        <v>32000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[4]B!C$1241</f>
        <v>6</v>
      </c>
      <c r="D17" s="26">
        <f>[4]B!E$1241</f>
        <v>6</v>
      </c>
      <c r="E17" s="27">
        <f>[4]B!AL$1241</f>
        <v>232500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3521</v>
      </c>
      <c r="D18" s="30">
        <f>SUM(D19:D29)</f>
        <v>3518</v>
      </c>
      <c r="E18" s="31">
        <f>SUM(E19:E29)</f>
        <v>7188550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+[4]B!C$63</f>
        <v>1065</v>
      </c>
      <c r="D19" s="34">
        <f>+[4]B!E$63</f>
        <v>1065</v>
      </c>
      <c r="E19" s="35">
        <f>+[4]B!AL$63</f>
        <v>1597500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+[4]B!C$60</f>
        <v>0</v>
      </c>
      <c r="D20" s="36">
        <f>+[4]B!E$60</f>
        <v>0</v>
      </c>
      <c r="E20" s="37">
        <f>+[4]B!AL$60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+[4]B!C$61</f>
        <v>0</v>
      </c>
      <c r="D21" s="36">
        <f>+[4]B!E$61</f>
        <v>0</v>
      </c>
      <c r="E21" s="37">
        <f>+[4]B!AL$61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+[4]B!C$62</f>
        <v>159</v>
      </c>
      <c r="D22" s="36">
        <f>+[4]B!E$62</f>
        <v>159</v>
      </c>
      <c r="E22" s="37">
        <f>+[4]B!AL$62</f>
        <v>324360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+[4]B!C$64</f>
        <v>912</v>
      </c>
      <c r="D23" s="36">
        <f>+[4]B!E$64</f>
        <v>909</v>
      </c>
      <c r="E23" s="37">
        <f>+[4]B!AL$64</f>
        <v>1363500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+[4]B!C$65</f>
        <v>604</v>
      </c>
      <c r="D24" s="36">
        <f>+[4]B!E$65</f>
        <v>604</v>
      </c>
      <c r="E24" s="37">
        <f>+[4]B!AL$65</f>
        <v>906000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+[4]B!C$1237</f>
        <v>386</v>
      </c>
      <c r="D25" s="36">
        <f>+[4]B!E$1237</f>
        <v>386</v>
      </c>
      <c r="E25" s="37">
        <f>+[4]B!AL$1237</f>
        <v>1416620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+[4]B!C$1238</f>
        <v>383</v>
      </c>
      <c r="D26" s="36">
        <f>+[4]B!E$1238</f>
        <v>383</v>
      </c>
      <c r="E26" s="37">
        <f>+[4]B!AL$1238</f>
        <v>1405610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+[4]B!C$1239</f>
        <v>12</v>
      </c>
      <c r="D27" s="36">
        <f>+[4]B!E$1239</f>
        <v>12</v>
      </c>
      <c r="E27" s="37">
        <f>+[4]B!AL$1239</f>
        <v>174960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+[4]B!C$1240</f>
        <v>0</v>
      </c>
      <c r="D28" s="36">
        <f>+[4]B!E$1240</f>
        <v>0</v>
      </c>
      <c r="E28" s="37">
        <f>+[4]B!AL$1240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+[4]B!C$121</f>
        <v>0</v>
      </c>
      <c r="D29" s="20">
        <f>+[4]B!E$121</f>
        <v>0</v>
      </c>
      <c r="E29" s="21">
        <f>+[4]B!AL$121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1133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+[4]B!C$67</f>
        <v>415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+[4]B!C$68</f>
        <v>718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+[4]B!C$1242</f>
        <v>0</v>
      </c>
      <c r="D34" s="46">
        <f>[4]B!$E$1242</f>
        <v>0</v>
      </c>
      <c r="E34" s="47">
        <f>[4]B!$AL$1242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+[4]B!C$1243</f>
        <v>0</v>
      </c>
      <c r="D35" s="20">
        <f>[4]B!$E$1243</f>
        <v>0</v>
      </c>
      <c r="E35" s="48">
        <f>[4]B!$AL$1243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+[4]B!C$1251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1109</v>
      </c>
      <c r="D38" s="30">
        <f>SUM(D39:D44)</f>
        <v>1109</v>
      </c>
      <c r="E38" s="31">
        <f>SUM(E39:E44)</f>
        <v>2748810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[4]B!C128</f>
        <v>25</v>
      </c>
      <c r="D39" s="54">
        <f>[4]B!E128</f>
        <v>25</v>
      </c>
      <c r="E39" s="54">
        <f>[4]B!AL128</f>
        <v>123250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[4]B!C131</f>
        <v>556</v>
      </c>
      <c r="D40" s="21">
        <f>[4]B!E131</f>
        <v>556</v>
      </c>
      <c r="E40" s="21">
        <f>[4]B!AL131</f>
        <v>1506760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[4]B!C129</f>
        <v>0</v>
      </c>
      <c r="D41" s="21">
        <f>[4]B!E129</f>
        <v>0</v>
      </c>
      <c r="E41" s="21">
        <f>[4]B!AL129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[4]B!C130</f>
        <v>166</v>
      </c>
      <c r="D42" s="21">
        <f>[4]B!E130</f>
        <v>166</v>
      </c>
      <c r="E42" s="21">
        <f>[4]B!AL130</f>
        <v>137780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[4]B!C132</f>
        <v>290</v>
      </c>
      <c r="D43" s="21">
        <f>[4]B!E132</f>
        <v>290</v>
      </c>
      <c r="E43" s="21">
        <f>[4]B!AL132</f>
        <v>785900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[4]B!C133</f>
        <v>72</v>
      </c>
      <c r="D44" s="21">
        <f>[4]B!E133</f>
        <v>72</v>
      </c>
      <c r="E44" s="21">
        <f>[4]B!AL133</f>
        <v>195120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615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[4]B!C135</f>
        <v>615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493</v>
      </c>
      <c r="D47" s="31">
        <f>SUM(D48:D52)</f>
        <v>493</v>
      </c>
      <c r="E47" s="31">
        <f>SUM(E48:E52)</f>
        <v>808550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[4]B!C141</f>
        <v>90</v>
      </c>
      <c r="D48" s="21">
        <f>[4]B!E141</f>
        <v>90</v>
      </c>
      <c r="E48" s="54">
        <f>[4]B!AL141</f>
        <v>211500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[4]B!C139</f>
        <v>41</v>
      </c>
      <c r="D49" s="21">
        <f>[4]B!E139</f>
        <v>41</v>
      </c>
      <c r="E49" s="21">
        <f>[4]B!AL139</f>
        <v>96350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[4]B!C140</f>
        <v>350</v>
      </c>
      <c r="D50" s="21">
        <f>[4]B!E140</f>
        <v>350</v>
      </c>
      <c r="E50" s="21">
        <f>[4]B!AL140</f>
        <v>472500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[4]B!C142</f>
        <v>0</v>
      </c>
      <c r="D51" s="21">
        <f>[4]B!E142</f>
        <v>0</v>
      </c>
      <c r="E51" s="21">
        <f>[4]B!AL142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[4]B!C143</f>
        <v>12</v>
      </c>
      <c r="D52" s="21">
        <f>[4]B!E143</f>
        <v>12</v>
      </c>
      <c r="E52" s="21">
        <f>[4]B!AL143</f>
        <v>28200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851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[4]B!C145</f>
        <v>851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[4]B!C146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19475</v>
      </c>
      <c r="D56" s="31">
        <f>D10+D18+D33+D38+D47</f>
        <v>16737</v>
      </c>
      <c r="E56" s="68">
        <f>E10+E18+E33+E38+E47</f>
        <v>123201730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[4]B!C$199</f>
        <v>1028</v>
      </c>
      <c r="D60" s="75">
        <f>[4]B!E199</f>
        <v>1026</v>
      </c>
      <c r="E60" s="48">
        <f>[4]B!$AL$199</f>
        <v>44025660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[4]B!C$200</f>
        <v>2389</v>
      </c>
      <c r="D61" s="75">
        <f>[4]B!E200</f>
        <v>2388</v>
      </c>
      <c r="E61" s="48">
        <f>[4]B!$AL$200</f>
        <v>115364280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[4]B!C$201</f>
        <v>658</v>
      </c>
      <c r="D62" s="75">
        <f>[4]B!E201</f>
        <v>655</v>
      </c>
      <c r="E62" s="48">
        <f>[4]B!$AL$201</f>
        <v>58845200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[4]B!C$202</f>
        <v>134</v>
      </c>
      <c r="D63" s="75">
        <f>[4]B!E202</f>
        <v>132</v>
      </c>
      <c r="E63" s="48">
        <f>[4]B!$AL$202</f>
        <v>11858880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[4]B!C$203</f>
        <v>0</v>
      </c>
      <c r="D64" s="75">
        <f>[4]B!E203</f>
        <v>0</v>
      </c>
      <c r="E64" s="48">
        <f>[4]B!$AL$203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[4]B!C$204</f>
        <v>322</v>
      </c>
      <c r="D65" s="75">
        <f>[4]B!E204</f>
        <v>321</v>
      </c>
      <c r="E65" s="48">
        <f>[4]B!$AL$204</f>
        <v>59702790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[4]B!C$205</f>
        <v>0</v>
      </c>
      <c r="D66" s="75">
        <f>[4]B!E205</f>
        <v>0</v>
      </c>
      <c r="E66" s="48">
        <f>[4]B!$AL$205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[4]B!C$206</f>
        <v>0</v>
      </c>
      <c r="D67" s="75">
        <f>[4]B!E206</f>
        <v>0</v>
      </c>
      <c r="E67" s="48">
        <f>[4]B!$AL$206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[4]B!C$207</f>
        <v>496</v>
      </c>
      <c r="D68" s="75">
        <f>[4]B!E207</f>
        <v>493</v>
      </c>
      <c r="E68" s="48">
        <f>[4]B!$AL$207</f>
        <v>21184210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[4]B!C$208</f>
        <v>109</v>
      </c>
      <c r="D69" s="75">
        <f>[4]B!E208</f>
        <v>109</v>
      </c>
      <c r="E69" s="48">
        <f>[4]B!$AL$208</f>
        <v>945030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[4]B!C$209</f>
        <v>60</v>
      </c>
      <c r="D70" s="75">
        <f>[4]B!E209</f>
        <v>60</v>
      </c>
      <c r="E70" s="48">
        <f>[4]B!$AL$209</f>
        <v>4836600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[4]B!C$210</f>
        <v>0</v>
      </c>
      <c r="D71" s="75">
        <f>[4]B!E210</f>
        <v>0</v>
      </c>
      <c r="E71" s="48">
        <f>[4]B!$AL$210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[4]B!C$211</f>
        <v>0</v>
      </c>
      <c r="D72" s="75">
        <f>[4]B!E211</f>
        <v>0</v>
      </c>
      <c r="E72" s="48">
        <f>[4]B!$AL$211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[4]B!C$212</f>
        <v>0</v>
      </c>
      <c r="D73" s="75">
        <f>[4]B!E212</f>
        <v>0</v>
      </c>
      <c r="E73" s="48">
        <f>[4]B!$AL$212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[4]B!C$213</f>
        <v>273</v>
      </c>
      <c r="D74" s="75">
        <f>[4]B!E213</f>
        <v>273</v>
      </c>
      <c r="E74" s="48">
        <f>[4]B!$AL$213</f>
        <v>17496570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[4]B!C$214</f>
        <v>421</v>
      </c>
      <c r="D75" s="75">
        <f>[4]B!E214</f>
        <v>421</v>
      </c>
      <c r="E75" s="48">
        <f>[4]B!$AL$214</f>
        <v>44941750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5890</v>
      </c>
      <c r="D76" s="80">
        <f>SUM(D60:D75)</f>
        <v>5878</v>
      </c>
      <c r="E76" s="68">
        <f>SUM(E60:E75)</f>
        <v>379200970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+[4]B!C3170</f>
        <v>7</v>
      </c>
      <c r="D79" s="87">
        <f>+[4]B!E$3170</f>
        <v>7</v>
      </c>
      <c r="E79" s="88">
        <f>+[4]B!AL$3170</f>
        <v>65380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+[4]B!C3171</f>
        <v>0</v>
      </c>
      <c r="D80" s="90">
        <f>+[4]B!E$3171</f>
        <v>0</v>
      </c>
      <c r="E80" s="91">
        <f>+[4]B!AL$3171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+[4]B!C3172</f>
        <v>1</v>
      </c>
      <c r="D81" s="90">
        <f>+[4]B!E$3172</f>
        <v>1</v>
      </c>
      <c r="E81" s="91">
        <f>+[4]B!AL$3172</f>
        <v>18730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+[4]B!C3173</f>
        <v>0</v>
      </c>
      <c r="D82" s="90">
        <f>+[4]B!E$3173</f>
        <v>0</v>
      </c>
      <c r="E82" s="91">
        <f>+[4]B!AL$3173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+[4]B!C3174</f>
        <v>0</v>
      </c>
      <c r="D83" s="93">
        <f>+[4]B!E$3174</f>
        <v>0</v>
      </c>
      <c r="E83" s="94">
        <f>+[4]B!AL$3174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8</v>
      </c>
      <c r="D84" s="96">
        <f>SUM(D79:D83)</f>
        <v>8</v>
      </c>
      <c r="E84" s="68">
        <f>SUM(E79:E83)</f>
        <v>84110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+[4]B!C2972</f>
        <v>100</v>
      </c>
      <c r="D87" s="87">
        <f>+[4]B!E$2972</f>
        <v>100</v>
      </c>
      <c r="E87" s="88">
        <f>+[4]B!AL$2972</f>
        <v>2497000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+[4]B!C2973</f>
        <v>226</v>
      </c>
      <c r="D88" s="90">
        <f>+[4]B!E$2973</f>
        <v>226</v>
      </c>
      <c r="E88" s="91">
        <f>+[4]B!AL$2973</f>
        <v>17752300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+[4]B!C$2974</f>
        <v>0</v>
      </c>
      <c r="D89" s="90">
        <f>+[4]B!E$2974</f>
        <v>0</v>
      </c>
      <c r="E89" s="91">
        <f>+[4]B!AL$2974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+[4]B!C$2975</f>
        <v>564</v>
      </c>
      <c r="D90" s="90">
        <f>+[4]B!E$2975</f>
        <v>541</v>
      </c>
      <c r="E90" s="91">
        <f>+[4]B!AL$2975</f>
        <v>1855630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+[4]B!C$2976</f>
        <v>0</v>
      </c>
      <c r="D91" s="90">
        <f>+[4]B!E$2976</f>
        <v>0</v>
      </c>
      <c r="E91" s="91">
        <f>+[4]B!AL$2976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+[4]B!C$2977</f>
        <v>0</v>
      </c>
      <c r="D92" s="90">
        <f>+[4]B!E$2977</f>
        <v>0</v>
      </c>
      <c r="E92" s="91">
        <f>+[4]B!AL$2977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+[4]B!C$2978</f>
        <v>0</v>
      </c>
      <c r="D93" s="93">
        <f>+[4]B!E$2978</f>
        <v>0</v>
      </c>
      <c r="E93" s="94">
        <f>+[4]B!AL$2978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890</v>
      </c>
      <c r="D94" s="101">
        <f>SUM(D87:D93)</f>
        <v>867</v>
      </c>
      <c r="E94" s="68">
        <f>SUM(E87:E93)</f>
        <v>22104930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+[4]B!C2652</f>
        <v>62</v>
      </c>
      <c r="D97" s="110">
        <f>[4]B!$E$2652</f>
        <v>52</v>
      </c>
      <c r="E97" s="47">
        <f>[4]B!$AL$2652</f>
        <v>9084400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+[4]B!C2653</f>
        <v>0</v>
      </c>
      <c r="D98" s="111">
        <f>[4]B!$E$2653</f>
        <v>0</v>
      </c>
      <c r="E98" s="48">
        <f>[4]B!$AL$2653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62</v>
      </c>
      <c r="D99" s="96">
        <f>SUM(D97:D98)</f>
        <v>52</v>
      </c>
      <c r="E99" s="68">
        <f>SUM(E97:E98)</f>
        <v>9084400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[4]B!$C$2997</f>
        <v>1208</v>
      </c>
      <c r="D102" s="114">
        <f>[4]B!$E$2997</f>
        <v>1208</v>
      </c>
      <c r="E102" s="47">
        <f>[4]B!$AL$2997</f>
        <v>5511570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+[4]B!$C$3016</f>
        <v>702</v>
      </c>
      <c r="D103" s="114">
        <f>[4]B!$E$3016</f>
        <v>702</v>
      </c>
      <c r="E103" s="48">
        <f>[4]B!$AL$3016</f>
        <v>5474320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[4]B!$C$3034</f>
        <v>365</v>
      </c>
      <c r="D104" s="114">
        <f>[4]B!$E$3034</f>
        <v>365</v>
      </c>
      <c r="E104" s="48">
        <f>[4]B!$AL$3034</f>
        <v>3409120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[4]B!$C$3066</f>
        <v>160</v>
      </c>
      <c r="D105" s="114">
        <f>[4]B!$E$3066</f>
        <v>160</v>
      </c>
      <c r="E105" s="48">
        <f>[4]B!$AL$3066</f>
        <v>12112040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[4]B!C3094</f>
        <v>137</v>
      </c>
      <c r="D106" s="114">
        <f>[4]B!I3094</f>
        <v>54</v>
      </c>
      <c r="E106" s="48">
        <f>[4]B!AL3094</f>
        <v>1998490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[4]B!$C$3155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2572</v>
      </c>
      <c r="D108" s="121">
        <f>SUM(D102:D106)</f>
        <v>2489</v>
      </c>
      <c r="E108" s="68">
        <f>SUM(E102:E106)</f>
        <v>28505540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+[4]B!C$3158</f>
        <v>390</v>
      </c>
      <c r="D111" s="127">
        <f>+[4]B!E$3158</f>
        <v>390</v>
      </c>
      <c r="E111" s="48">
        <f>[4]B!AL3158</f>
        <v>10202400</v>
      </c>
    </row>
    <row r="112" spans="1:22" s="126" customFormat="1" x14ac:dyDescent="0.2">
      <c r="A112" s="397" t="s">
        <v>162</v>
      </c>
      <c r="B112" s="92" t="s">
        <v>163</v>
      </c>
      <c r="C112" s="128">
        <f>+[4]B!C$3159</f>
        <v>22</v>
      </c>
      <c r="D112" s="128">
        <f>+[4]B!E$3159</f>
        <v>22</v>
      </c>
      <c r="E112" s="129">
        <f>[4]B!AL3159</f>
        <v>7214680</v>
      </c>
    </row>
    <row r="113" spans="1:19" s="126" customFormat="1" x14ac:dyDescent="0.2">
      <c r="A113" s="412"/>
      <c r="B113" s="95" t="s">
        <v>158</v>
      </c>
      <c r="C113" s="130">
        <f>SUM(C111:C112)</f>
        <v>412</v>
      </c>
      <c r="D113" s="130">
        <f>SUM(D111:D112)</f>
        <v>412</v>
      </c>
      <c r="E113" s="131">
        <f>SUM(E111:E112)</f>
        <v>17417080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+[4]B!$C$1219</f>
        <v>1003</v>
      </c>
      <c r="D116" s="133">
        <f>[4]B!$E$1219</f>
        <v>993</v>
      </c>
      <c r="E116" s="131">
        <f>[4]B!$AL$1219</f>
        <v>6743920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126540</v>
      </c>
      <c r="D121" s="136">
        <f t="shared" ref="D121:P121" si="0">+D122+D123+D124+D125+D126+D127+D131+D132+D133</f>
        <v>125511</v>
      </c>
      <c r="E121" s="30">
        <f t="shared" si="0"/>
        <v>125511</v>
      </c>
      <c r="F121" s="137">
        <f t="shared" si="0"/>
        <v>0</v>
      </c>
      <c r="G121" s="138">
        <f t="shared" si="0"/>
        <v>1029</v>
      </c>
      <c r="H121" s="30">
        <f t="shared" si="0"/>
        <v>35669</v>
      </c>
      <c r="I121" s="30">
        <f t="shared" si="0"/>
        <v>46632</v>
      </c>
      <c r="J121" s="30">
        <f t="shared" si="0"/>
        <v>44239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462</v>
      </c>
      <c r="Q121" s="137">
        <f>+Q122+Q123+Q124+Q125+Q126+Q127+Q131+Q132+Q133</f>
        <v>0</v>
      </c>
      <c r="R121" s="136">
        <v>0</v>
      </c>
      <c r="S121" s="140">
        <f>SUM(S122:S126,S127,S131:S133)</f>
        <v>385997710</v>
      </c>
    </row>
    <row r="122" spans="1:19" x14ac:dyDescent="0.2">
      <c r="A122" s="142" t="s">
        <v>190</v>
      </c>
      <c r="B122" s="143" t="s">
        <v>191</v>
      </c>
      <c r="C122" s="144">
        <f>[4]B!C298</f>
        <v>50406</v>
      </c>
      <c r="D122" s="144">
        <f>[4]B!D298</f>
        <v>49782</v>
      </c>
      <c r="E122" s="144">
        <f>[4]B!E298</f>
        <v>49782</v>
      </c>
      <c r="F122" s="145">
        <f>[4]B!F298</f>
        <v>0</v>
      </c>
      <c r="G122" s="146">
        <f>[4]B!G298</f>
        <v>624</v>
      </c>
      <c r="H122" s="144">
        <f>[4]B!AA298</f>
        <v>18106</v>
      </c>
      <c r="I122" s="144">
        <f>[4]B!AB298</f>
        <v>12651</v>
      </c>
      <c r="J122" s="144">
        <f>[4]B!AC298</f>
        <v>19649</v>
      </c>
      <c r="K122" s="144">
        <f>[4]B!AD298</f>
        <v>0</v>
      </c>
      <c r="L122" s="144">
        <f>[4]B!AE298</f>
        <v>0</v>
      </c>
      <c r="M122" s="146">
        <f>[4]B!AF298</f>
        <v>0</v>
      </c>
      <c r="N122" s="144">
        <f>[4]B!AG298</f>
        <v>0</v>
      </c>
      <c r="O122" s="144">
        <f>[4]B!AH298</f>
        <v>0</v>
      </c>
      <c r="P122" s="144">
        <f>[4]B!AI298</f>
        <v>5</v>
      </c>
      <c r="Q122" s="145">
        <f>[4]B!AJ298</f>
        <v>0</v>
      </c>
      <c r="R122" s="147"/>
      <c r="S122" s="148">
        <f>[4]B!$AL$298</f>
        <v>101080060</v>
      </c>
    </row>
    <row r="123" spans="1:19" x14ac:dyDescent="0.2">
      <c r="A123" s="149" t="s">
        <v>192</v>
      </c>
      <c r="B123" s="494" t="s">
        <v>193</v>
      </c>
      <c r="C123" s="151">
        <f>[4]B!C379</f>
        <v>57921</v>
      </c>
      <c r="D123" s="151">
        <f>[4]B!D379</f>
        <v>57584</v>
      </c>
      <c r="E123" s="151">
        <f>[4]B!E379</f>
        <v>57584</v>
      </c>
      <c r="F123" s="152">
        <f>[4]B!F379</f>
        <v>0</v>
      </c>
      <c r="G123" s="153">
        <f>[4]B!G379</f>
        <v>337</v>
      </c>
      <c r="H123" s="151">
        <f>[4]B!AA379</f>
        <v>14989</v>
      </c>
      <c r="I123" s="151">
        <f>[4]B!AB379</f>
        <v>22636</v>
      </c>
      <c r="J123" s="151">
        <f>[4]B!AC379</f>
        <v>20296</v>
      </c>
      <c r="K123" s="151">
        <f>[4]B!AD379</f>
        <v>0</v>
      </c>
      <c r="L123" s="151">
        <f>[4]B!AE379</f>
        <v>0</v>
      </c>
      <c r="M123" s="153">
        <f>[4]B!AF379</f>
        <v>0</v>
      </c>
      <c r="N123" s="151">
        <f>[4]B!AG379</f>
        <v>0</v>
      </c>
      <c r="O123" s="151">
        <f>[4]B!AH379</f>
        <v>0</v>
      </c>
      <c r="P123" s="151">
        <f>[4]B!AI379</f>
        <v>37</v>
      </c>
      <c r="Q123" s="152">
        <f>[4]B!AJ379</f>
        <v>0</v>
      </c>
      <c r="R123" s="154"/>
      <c r="S123" s="155">
        <f>[4]B!$AL$379</f>
        <v>104215210</v>
      </c>
    </row>
    <row r="124" spans="1:19" x14ac:dyDescent="0.2">
      <c r="A124" s="149" t="s">
        <v>194</v>
      </c>
      <c r="B124" s="494" t="s">
        <v>195</v>
      </c>
      <c r="C124" s="151">
        <f>[4]B!C425</f>
        <v>3920</v>
      </c>
      <c r="D124" s="151">
        <f>[4]B!D425</f>
        <v>3918</v>
      </c>
      <c r="E124" s="151">
        <f>[4]B!E425</f>
        <v>3918</v>
      </c>
      <c r="F124" s="152">
        <f>[4]B!F425</f>
        <v>0</v>
      </c>
      <c r="G124" s="153">
        <f>[4]B!G425</f>
        <v>2</v>
      </c>
      <c r="H124" s="151">
        <f>[4]B!AA425</f>
        <v>162</v>
      </c>
      <c r="I124" s="151">
        <f>[4]B!AB425</f>
        <v>3660</v>
      </c>
      <c r="J124" s="151">
        <f>[4]B!AC425</f>
        <v>98</v>
      </c>
      <c r="K124" s="151">
        <f>[4]B!AD425</f>
        <v>0</v>
      </c>
      <c r="L124" s="151">
        <f>[4]B!AE425</f>
        <v>0</v>
      </c>
      <c r="M124" s="153">
        <f>[4]B!AF425</f>
        <v>0</v>
      </c>
      <c r="N124" s="151">
        <f>[4]B!AG425</f>
        <v>0</v>
      </c>
      <c r="O124" s="151">
        <f>[4]B!AH425</f>
        <v>0</v>
      </c>
      <c r="P124" s="151">
        <f>[4]B!AI425</f>
        <v>31</v>
      </c>
      <c r="Q124" s="152">
        <f>[4]B!AJ425</f>
        <v>0</v>
      </c>
      <c r="R124" s="154"/>
      <c r="S124" s="155">
        <f>[4]B!$AL$425</f>
        <v>20793810</v>
      </c>
    </row>
    <row r="125" spans="1:19" x14ac:dyDescent="0.2">
      <c r="A125" s="149" t="s">
        <v>196</v>
      </c>
      <c r="B125" s="494" t="s">
        <v>197</v>
      </c>
      <c r="C125" s="151">
        <f>[4]B!C440</f>
        <v>0</v>
      </c>
      <c r="D125" s="151">
        <f>[4]B!D440</f>
        <v>0</v>
      </c>
      <c r="E125" s="151">
        <f>[4]B!E440</f>
        <v>0</v>
      </c>
      <c r="F125" s="152">
        <f>[4]B!F440</f>
        <v>0</v>
      </c>
      <c r="G125" s="153">
        <f>[4]B!G440</f>
        <v>0</v>
      </c>
      <c r="H125" s="151">
        <f>[4]B!AA440</f>
        <v>0</v>
      </c>
      <c r="I125" s="151">
        <f>[4]B!AB440</f>
        <v>0</v>
      </c>
      <c r="J125" s="151">
        <f>[4]B!AC440</f>
        <v>0</v>
      </c>
      <c r="K125" s="151">
        <f>[4]B!AD440</f>
        <v>0</v>
      </c>
      <c r="L125" s="151">
        <f>[4]B!AE440</f>
        <v>0</v>
      </c>
      <c r="M125" s="153">
        <f>[4]B!AF440</f>
        <v>0</v>
      </c>
      <c r="N125" s="151">
        <f>[4]B!AG440</f>
        <v>0</v>
      </c>
      <c r="O125" s="151">
        <f>[4]B!AH440</f>
        <v>0</v>
      </c>
      <c r="P125" s="151">
        <f>[4]B!AI440</f>
        <v>4</v>
      </c>
      <c r="Q125" s="152">
        <f>[4]B!AJ440</f>
        <v>0</v>
      </c>
      <c r="R125" s="156"/>
      <c r="S125" s="151">
        <f>[4]B!AL440</f>
        <v>0</v>
      </c>
    </row>
    <row r="126" spans="1:19" x14ac:dyDescent="0.2">
      <c r="A126" s="157" t="s">
        <v>198</v>
      </c>
      <c r="B126" s="158" t="s">
        <v>199</v>
      </c>
      <c r="C126" s="159">
        <f>[4]B!C520</f>
        <v>4095</v>
      </c>
      <c r="D126" s="159">
        <f>[4]B!D520</f>
        <v>4076</v>
      </c>
      <c r="E126" s="159">
        <f>[4]B!E520</f>
        <v>4076</v>
      </c>
      <c r="F126" s="160">
        <f>[4]B!F520</f>
        <v>0</v>
      </c>
      <c r="G126" s="161">
        <f>[4]B!G520</f>
        <v>19</v>
      </c>
      <c r="H126" s="159">
        <f>[4]B!AA520</f>
        <v>1289</v>
      </c>
      <c r="I126" s="159">
        <f>[4]B!AB520</f>
        <v>1191</v>
      </c>
      <c r="J126" s="159">
        <f>[4]B!AC520</f>
        <v>1615</v>
      </c>
      <c r="K126" s="159">
        <f>[4]B!AD520</f>
        <v>0</v>
      </c>
      <c r="L126" s="159">
        <f>[4]B!AE520</f>
        <v>0</v>
      </c>
      <c r="M126" s="161">
        <f>[4]B!AF520</f>
        <v>0</v>
      </c>
      <c r="N126" s="159">
        <f>[4]B!AG520</f>
        <v>0</v>
      </c>
      <c r="O126" s="159">
        <f>[4]B!AH520</f>
        <v>0</v>
      </c>
      <c r="P126" s="159">
        <f>[4]B!AI520</f>
        <v>329</v>
      </c>
      <c r="Q126" s="160">
        <f>[4]B!AJ520</f>
        <v>0</v>
      </c>
      <c r="R126" s="162"/>
      <c r="S126" s="156">
        <f>[4]B!$AL$520</f>
        <v>26303450</v>
      </c>
    </row>
    <row r="127" spans="1:19" x14ac:dyDescent="0.2">
      <c r="A127" s="712" t="s">
        <v>200</v>
      </c>
      <c r="B127" s="4" t="s">
        <v>201</v>
      </c>
      <c r="C127" s="163">
        <f>SUM(C128:C130)</f>
        <v>6849</v>
      </c>
      <c r="D127" s="164">
        <f>SUM(D128:D130)</f>
        <v>6820</v>
      </c>
      <c r="E127" s="164">
        <f t="shared" ref="E127:P127" si="1">SUM(E128:E130)</f>
        <v>6820</v>
      </c>
      <c r="F127" s="165">
        <f t="shared" si="1"/>
        <v>0</v>
      </c>
      <c r="G127" s="166">
        <f t="shared" si="1"/>
        <v>29</v>
      </c>
      <c r="H127" s="164">
        <f t="shared" si="1"/>
        <v>932</v>
      </c>
      <c r="I127" s="164">
        <f t="shared" si="1"/>
        <v>4415</v>
      </c>
      <c r="J127" s="164">
        <f t="shared" si="1"/>
        <v>1502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33</v>
      </c>
      <c r="Q127" s="168">
        <f>SUM(Q128:Q130)</f>
        <v>0</v>
      </c>
      <c r="R127" s="169">
        <v>0</v>
      </c>
      <c r="S127" s="170">
        <f>SUM(S128:S130)</f>
        <v>126769390</v>
      </c>
    </row>
    <row r="128" spans="1:19" x14ac:dyDescent="0.2">
      <c r="A128" s="712"/>
      <c r="B128" s="171" t="s">
        <v>202</v>
      </c>
      <c r="C128" s="144">
        <f>[4]B!C580</f>
        <v>3949</v>
      </c>
      <c r="D128" s="144">
        <f>[4]B!D580</f>
        <v>3935</v>
      </c>
      <c r="E128" s="144">
        <f>[4]B!E580</f>
        <v>3935</v>
      </c>
      <c r="F128" s="145">
        <f>[4]B!F580</f>
        <v>0</v>
      </c>
      <c r="G128" s="146">
        <f>[4]B!G580</f>
        <v>14</v>
      </c>
      <c r="H128" s="144">
        <f>[4]B!AA580</f>
        <v>728</v>
      </c>
      <c r="I128" s="144">
        <f>[4]B!AB580</f>
        <v>2709</v>
      </c>
      <c r="J128" s="144">
        <f>[4]B!AC580</f>
        <v>512</v>
      </c>
      <c r="K128" s="144">
        <f>[4]B!AD580</f>
        <v>0</v>
      </c>
      <c r="L128" s="144">
        <f>[4]B!AE580</f>
        <v>0</v>
      </c>
      <c r="M128" s="146">
        <f>[4]B!AF580</f>
        <v>0</v>
      </c>
      <c r="N128" s="144">
        <f>[4]B!AG580</f>
        <v>0</v>
      </c>
      <c r="O128" s="144">
        <f>[4]B!AH580</f>
        <v>0</v>
      </c>
      <c r="P128" s="144">
        <f>[4]B!AI580</f>
        <v>14</v>
      </c>
      <c r="Q128" s="145">
        <f>[4]B!AJ580</f>
        <v>0</v>
      </c>
      <c r="R128" s="147"/>
      <c r="S128" s="148">
        <f>[4]B!$AL$580</f>
        <v>16986470</v>
      </c>
    </row>
    <row r="129" spans="1:19" x14ac:dyDescent="0.2">
      <c r="A129" s="712"/>
      <c r="B129" s="491" t="s">
        <v>203</v>
      </c>
      <c r="C129" s="151">
        <f>[4]B!C600</f>
        <v>38</v>
      </c>
      <c r="D129" s="151">
        <f>[4]B!D600</f>
        <v>38</v>
      </c>
      <c r="E129" s="151">
        <f>[4]B!E600</f>
        <v>38</v>
      </c>
      <c r="F129" s="152">
        <f>[4]B!F600</f>
        <v>0</v>
      </c>
      <c r="G129" s="153">
        <f>[4]B!G600</f>
        <v>0</v>
      </c>
      <c r="H129" s="151">
        <f>[4]B!AA600</f>
        <v>0</v>
      </c>
      <c r="I129" s="151">
        <f>[4]B!AB600</f>
        <v>37</v>
      </c>
      <c r="J129" s="151">
        <f>[4]B!AC600</f>
        <v>1</v>
      </c>
      <c r="K129" s="151">
        <f>[4]B!AD600</f>
        <v>0</v>
      </c>
      <c r="L129" s="151">
        <f>[4]B!AE600</f>
        <v>0</v>
      </c>
      <c r="M129" s="153">
        <f>[4]B!AF600</f>
        <v>0</v>
      </c>
      <c r="N129" s="151">
        <f>[4]B!AG600</f>
        <v>0</v>
      </c>
      <c r="O129" s="151">
        <f>[4]B!AH600</f>
        <v>0</v>
      </c>
      <c r="P129" s="151">
        <f>[4]B!AI600</f>
        <v>0</v>
      </c>
      <c r="Q129" s="152">
        <f>[4]B!AJ600</f>
        <v>0</v>
      </c>
      <c r="R129" s="154"/>
      <c r="S129" s="155">
        <f>[4]B!$AL$600</f>
        <v>141880</v>
      </c>
    </row>
    <row r="130" spans="1:19" x14ac:dyDescent="0.2">
      <c r="A130" s="713"/>
      <c r="B130" s="173" t="s">
        <v>204</v>
      </c>
      <c r="C130" s="174">
        <f>[4]B!C649</f>
        <v>2862</v>
      </c>
      <c r="D130" s="174">
        <f>[4]B!D649</f>
        <v>2847</v>
      </c>
      <c r="E130" s="174">
        <f>[4]B!E649</f>
        <v>2847</v>
      </c>
      <c r="F130" s="175">
        <f>[4]B!F649</f>
        <v>0</v>
      </c>
      <c r="G130" s="176">
        <f>[4]B!G649</f>
        <v>15</v>
      </c>
      <c r="H130" s="174">
        <f>[4]B!AA649</f>
        <v>204</v>
      </c>
      <c r="I130" s="174">
        <f>[4]B!AB649</f>
        <v>1669</v>
      </c>
      <c r="J130" s="174">
        <f>[4]B!AC649</f>
        <v>989</v>
      </c>
      <c r="K130" s="174">
        <f>[4]B!AD649</f>
        <v>0</v>
      </c>
      <c r="L130" s="174">
        <f>[4]B!AE649</f>
        <v>0</v>
      </c>
      <c r="M130" s="176">
        <f>[4]B!AF649</f>
        <v>0</v>
      </c>
      <c r="N130" s="174">
        <f>[4]B!AG649</f>
        <v>0</v>
      </c>
      <c r="O130" s="174">
        <f>[4]B!AH649</f>
        <v>0</v>
      </c>
      <c r="P130" s="174">
        <f>[4]B!AI649</f>
        <v>19</v>
      </c>
      <c r="Q130" s="175">
        <f>[4]B!AJ649</f>
        <v>0</v>
      </c>
      <c r="R130" s="177"/>
      <c r="S130" s="178">
        <f>[4]B!$AL$649</f>
        <v>109641040</v>
      </c>
    </row>
    <row r="131" spans="1:19" x14ac:dyDescent="0.2">
      <c r="A131" s="142" t="s">
        <v>205</v>
      </c>
      <c r="B131" s="143" t="s">
        <v>206</v>
      </c>
      <c r="C131" s="144">
        <f>[4]B!C659</f>
        <v>301</v>
      </c>
      <c r="D131" s="144">
        <f>[4]B!D659</f>
        <v>292</v>
      </c>
      <c r="E131" s="144">
        <f>[4]B!E659</f>
        <v>292</v>
      </c>
      <c r="F131" s="145">
        <f>[4]B!F659</f>
        <v>0</v>
      </c>
      <c r="G131" s="146">
        <f>[4]B!G659</f>
        <v>9</v>
      </c>
      <c r="H131" s="144">
        <f>[4]B!AA659</f>
        <v>1</v>
      </c>
      <c r="I131" s="144">
        <f>[4]B!AB659</f>
        <v>1</v>
      </c>
      <c r="J131" s="144">
        <f>[4]B!AC659</f>
        <v>299</v>
      </c>
      <c r="K131" s="144">
        <f>[4]B!AD659</f>
        <v>0</v>
      </c>
      <c r="L131" s="144">
        <f>[4]B!AE659</f>
        <v>0</v>
      </c>
      <c r="M131" s="146">
        <f>[4]B!AF659</f>
        <v>0</v>
      </c>
      <c r="N131" s="144">
        <f>[4]B!AG659</f>
        <v>0</v>
      </c>
      <c r="O131" s="144">
        <f>[4]B!AH659</f>
        <v>0</v>
      </c>
      <c r="P131" s="144">
        <f>[4]B!AI659</f>
        <v>0</v>
      </c>
      <c r="Q131" s="145">
        <f>[4]B!AJ659</f>
        <v>0</v>
      </c>
      <c r="R131" s="147"/>
      <c r="S131" s="179">
        <f>[4]B!$AL$659</f>
        <v>700580</v>
      </c>
    </row>
    <row r="132" spans="1:19" s="182" customFormat="1" x14ac:dyDescent="0.2">
      <c r="A132" s="149" t="s">
        <v>207</v>
      </c>
      <c r="B132" s="493" t="s">
        <v>208</v>
      </c>
      <c r="C132" s="151">
        <f>[4]B!C720</f>
        <v>134</v>
      </c>
      <c r="D132" s="151">
        <f>[4]B!D720</f>
        <v>134</v>
      </c>
      <c r="E132" s="151">
        <f>[4]B!E720</f>
        <v>134</v>
      </c>
      <c r="F132" s="152">
        <f>[4]B!F720</f>
        <v>0</v>
      </c>
      <c r="G132" s="153">
        <f>[4]B!G720</f>
        <v>0</v>
      </c>
      <c r="H132" s="151">
        <f>[4]B!AA720</f>
        <v>32</v>
      </c>
      <c r="I132" s="151">
        <f>[4]B!AB720</f>
        <v>69</v>
      </c>
      <c r="J132" s="151">
        <f>[4]B!AC720</f>
        <v>33</v>
      </c>
      <c r="K132" s="151">
        <f>[4]B!AD720</f>
        <v>0</v>
      </c>
      <c r="L132" s="151">
        <f>[4]B!AE720</f>
        <v>0</v>
      </c>
      <c r="M132" s="153">
        <f>[4]B!AF720</f>
        <v>0</v>
      </c>
      <c r="N132" s="151">
        <f>[4]B!AG720</f>
        <v>0</v>
      </c>
      <c r="O132" s="151">
        <f>[4]B!AH720</f>
        <v>0</v>
      </c>
      <c r="P132" s="151">
        <f>[4]B!AI720</f>
        <v>23</v>
      </c>
      <c r="Q132" s="152">
        <f>[4]B!AJ720</f>
        <v>0</v>
      </c>
      <c r="R132" s="154"/>
      <c r="S132" s="181">
        <f>[4]B!$AL$720</f>
        <v>267040</v>
      </c>
    </row>
    <row r="133" spans="1:19" x14ac:dyDescent="0.2">
      <c r="A133" s="149" t="s">
        <v>209</v>
      </c>
      <c r="B133" s="493" t="s">
        <v>210</v>
      </c>
      <c r="C133" s="159">
        <f>[4]B!C763</f>
        <v>2914</v>
      </c>
      <c r="D133" s="159">
        <f>[4]B!D763</f>
        <v>2905</v>
      </c>
      <c r="E133" s="159">
        <f>[4]B!E763</f>
        <v>2905</v>
      </c>
      <c r="F133" s="160">
        <f>[4]B!F763</f>
        <v>0</v>
      </c>
      <c r="G133" s="161">
        <f>[4]B!G763</f>
        <v>9</v>
      </c>
      <c r="H133" s="159">
        <f>[4]B!AA763</f>
        <v>158</v>
      </c>
      <c r="I133" s="159">
        <f>[4]B!AB763</f>
        <v>2009</v>
      </c>
      <c r="J133" s="159">
        <f>[4]B!AC763</f>
        <v>747</v>
      </c>
      <c r="K133" s="159">
        <f>[4]B!AD763</f>
        <v>0</v>
      </c>
      <c r="L133" s="159">
        <f>[4]B!AE763</f>
        <v>0</v>
      </c>
      <c r="M133" s="161">
        <f>[4]B!AF763</f>
        <v>0</v>
      </c>
      <c r="N133" s="159">
        <f>[4]B!AG763</f>
        <v>0</v>
      </c>
      <c r="O133" s="159">
        <f>[4]B!AH763</f>
        <v>0</v>
      </c>
      <c r="P133" s="159">
        <f>[4]B!AI763</f>
        <v>0</v>
      </c>
      <c r="Q133" s="160">
        <f>[4]B!AJ763</f>
        <v>0</v>
      </c>
      <c r="R133" s="162"/>
      <c r="S133" s="155">
        <f>[4]B!$AL$763</f>
        <v>5868170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5172</v>
      </c>
      <c r="D134" s="184">
        <f t="shared" si="2"/>
        <v>4990</v>
      </c>
      <c r="E134" s="164">
        <f t="shared" si="2"/>
        <v>4990</v>
      </c>
      <c r="F134" s="165">
        <f t="shared" si="2"/>
        <v>0</v>
      </c>
      <c r="G134" s="166">
        <f t="shared" si="2"/>
        <v>182</v>
      </c>
      <c r="H134" s="164">
        <f t="shared" si="2"/>
        <v>1065</v>
      </c>
      <c r="I134" s="164">
        <f t="shared" si="2"/>
        <v>1201</v>
      </c>
      <c r="J134" s="164">
        <f t="shared" si="2"/>
        <v>2906</v>
      </c>
      <c r="K134" s="164">
        <f t="shared" si="2"/>
        <v>0</v>
      </c>
      <c r="L134" s="164">
        <f t="shared" si="2"/>
        <v>16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163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123064260</v>
      </c>
    </row>
    <row r="135" spans="1:19" x14ac:dyDescent="0.2">
      <c r="A135" s="142" t="s">
        <v>212</v>
      </c>
      <c r="B135" s="188" t="s">
        <v>213</v>
      </c>
      <c r="C135" s="144">
        <f>[4]B!C823</f>
        <v>3291</v>
      </c>
      <c r="D135" s="144">
        <f>[4]B!D823</f>
        <v>3159</v>
      </c>
      <c r="E135" s="144">
        <f>[4]B!E823</f>
        <v>3159</v>
      </c>
      <c r="F135" s="145">
        <f>[4]B!F823</f>
        <v>0</v>
      </c>
      <c r="G135" s="146">
        <f>[4]B!G823</f>
        <v>132</v>
      </c>
      <c r="H135" s="189">
        <f>[4]B!AA823</f>
        <v>633</v>
      </c>
      <c r="I135" s="189">
        <f>[4]B!AB823</f>
        <v>568</v>
      </c>
      <c r="J135" s="189">
        <f>[4]B!AC823</f>
        <v>2090</v>
      </c>
      <c r="K135" s="189">
        <f>[4]B!AD823</f>
        <v>0</v>
      </c>
      <c r="L135" s="189">
        <f>[4]B!AE823</f>
        <v>15</v>
      </c>
      <c r="M135" s="190">
        <f>[4]B!AF823</f>
        <v>0</v>
      </c>
      <c r="N135" s="189">
        <f>[4]B!AG823</f>
        <v>0</v>
      </c>
      <c r="O135" s="189">
        <f>[4]B!AH823</f>
        <v>0</v>
      </c>
      <c r="P135" s="189">
        <f>[4]B!AI823</f>
        <v>1</v>
      </c>
      <c r="Q135" s="191">
        <f>[4]B!AJ823</f>
        <v>0</v>
      </c>
      <c r="R135" s="192"/>
      <c r="S135" s="148">
        <f>[4]B!$AL$823</f>
        <v>36868500</v>
      </c>
    </row>
    <row r="136" spans="1:19" x14ac:dyDescent="0.2">
      <c r="A136" s="157" t="s">
        <v>214</v>
      </c>
      <c r="B136" s="193" t="s">
        <v>215</v>
      </c>
      <c r="C136" s="151">
        <f>[4]B!C846</f>
        <v>0</v>
      </c>
      <c r="D136" s="151">
        <f>[4]B!D846</f>
        <v>0</v>
      </c>
      <c r="E136" s="151">
        <f>[4]B!E846</f>
        <v>0</v>
      </c>
      <c r="F136" s="152">
        <f>[4]B!F846</f>
        <v>0</v>
      </c>
      <c r="G136" s="153">
        <f>[4]B!G846</f>
        <v>0</v>
      </c>
      <c r="H136" s="194">
        <f>[4]B!AA846</f>
        <v>0</v>
      </c>
      <c r="I136" s="194">
        <f>[4]B!AB846</f>
        <v>0</v>
      </c>
      <c r="J136" s="194">
        <f>[4]B!AC846</f>
        <v>0</v>
      </c>
      <c r="K136" s="194">
        <f>[4]B!AD846</f>
        <v>0</v>
      </c>
      <c r="L136" s="194">
        <f>[4]B!AE846</f>
        <v>0</v>
      </c>
      <c r="M136" s="195">
        <f>[4]B!AF846</f>
        <v>0</v>
      </c>
      <c r="N136" s="194">
        <f>[4]B!AG846</f>
        <v>0</v>
      </c>
      <c r="O136" s="194">
        <f>[4]B!AH846</f>
        <v>0</v>
      </c>
      <c r="P136" s="194">
        <f>[4]B!AI846</f>
        <v>0</v>
      </c>
      <c r="Q136" s="196">
        <f>[4]B!AJ846</f>
        <v>0</v>
      </c>
      <c r="R136" s="197"/>
      <c r="S136" s="155">
        <f>[4]B!$AL$846</f>
        <v>0</v>
      </c>
    </row>
    <row r="137" spans="1:19" x14ac:dyDescent="0.2">
      <c r="A137" s="198" t="s">
        <v>216</v>
      </c>
      <c r="B137" s="199" t="s">
        <v>217</v>
      </c>
      <c r="C137" s="159">
        <f>[4]B!C876</f>
        <v>801</v>
      </c>
      <c r="D137" s="159">
        <f>[4]B!D876</f>
        <v>770</v>
      </c>
      <c r="E137" s="159">
        <f>[4]B!E876</f>
        <v>770</v>
      </c>
      <c r="F137" s="160">
        <f>[4]B!F876</f>
        <v>0</v>
      </c>
      <c r="G137" s="161">
        <f>[4]B!G876</f>
        <v>31</v>
      </c>
      <c r="H137" s="200">
        <f>[4]B!AA876</f>
        <v>107</v>
      </c>
      <c r="I137" s="200">
        <f>[4]B!AB876</f>
        <v>119</v>
      </c>
      <c r="J137" s="200">
        <f>[4]B!AC876</f>
        <v>575</v>
      </c>
      <c r="K137" s="200">
        <f>[4]B!AD876</f>
        <v>0</v>
      </c>
      <c r="L137" s="200">
        <f>[4]B!AE876</f>
        <v>0</v>
      </c>
      <c r="M137" s="201">
        <f>[4]B!AF876</f>
        <v>0</v>
      </c>
      <c r="N137" s="200">
        <f>[4]B!AG876</f>
        <v>0</v>
      </c>
      <c r="O137" s="200">
        <f>[4]B!AH876</f>
        <v>0</v>
      </c>
      <c r="P137" s="200">
        <f>[4]B!AI876</f>
        <v>51</v>
      </c>
      <c r="Q137" s="202">
        <f>[4]B!AJ876</f>
        <v>0</v>
      </c>
      <c r="R137" s="203"/>
      <c r="S137" s="178">
        <f>[4]B!$AL$876</f>
        <v>60434300</v>
      </c>
    </row>
    <row r="138" spans="1:19" x14ac:dyDescent="0.2">
      <c r="A138" s="695" t="s">
        <v>194</v>
      </c>
      <c r="B138" s="188" t="s">
        <v>218</v>
      </c>
      <c r="C138" s="204">
        <f>SUM(C139:C141)</f>
        <v>1066</v>
      </c>
      <c r="D138" s="46">
        <f>SUM(D139:D141)</f>
        <v>1048</v>
      </c>
      <c r="E138" s="46">
        <f t="shared" ref="E138:P138" si="3">SUM(E139:E141)</f>
        <v>1048</v>
      </c>
      <c r="F138" s="34">
        <f t="shared" si="3"/>
        <v>0</v>
      </c>
      <c r="G138" s="205">
        <f t="shared" si="3"/>
        <v>18</v>
      </c>
      <c r="H138" s="206">
        <f t="shared" si="3"/>
        <v>321</v>
      </c>
      <c r="I138" s="206">
        <f t="shared" si="3"/>
        <v>505</v>
      </c>
      <c r="J138" s="206">
        <f t="shared" si="3"/>
        <v>240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25761460</v>
      </c>
    </row>
    <row r="139" spans="1:19" x14ac:dyDescent="0.2">
      <c r="A139" s="695"/>
      <c r="B139" s="212" t="s">
        <v>219</v>
      </c>
      <c r="C139" s="144">
        <f>[4]B!C901-[4]B!C878-[4]B!C879</f>
        <v>942</v>
      </c>
      <c r="D139" s="144">
        <f>[4]B!D901-[4]B!D878-[4]B!D879</f>
        <v>927</v>
      </c>
      <c r="E139" s="144">
        <f>[4]B!E901-[4]B!E878-[4]B!E879</f>
        <v>927</v>
      </c>
      <c r="F139" s="145">
        <f>[4]B!F901-[4]B!F878-[4]B!F879</f>
        <v>0</v>
      </c>
      <c r="G139" s="146">
        <f>[4]B!G901-[4]B!G878-[4]B!G879</f>
        <v>15</v>
      </c>
      <c r="H139" s="189">
        <f>[4]B!AA901-[4]B!AA878-[4]B!AA879</f>
        <v>278</v>
      </c>
      <c r="I139" s="189">
        <f>[4]B!AB901-[4]B!AB878-[4]B!AB879</f>
        <v>471</v>
      </c>
      <c r="J139" s="189">
        <f>[4]B!AC901-[4]B!AC878-[4]B!AC879</f>
        <v>193</v>
      </c>
      <c r="K139" s="189">
        <f>[4]B!AD901-[4]B!AD878-[4]B!AD879</f>
        <v>0</v>
      </c>
      <c r="L139" s="189">
        <f>[4]B!AE901-[4]B!AE878-[4]B!AE879</f>
        <v>0</v>
      </c>
      <c r="M139" s="190">
        <f>[4]B!AF901-[4]B!AF878-[4]B!AF879</f>
        <v>0</v>
      </c>
      <c r="N139" s="189">
        <f>[4]B!AG901-[4]B!AG878-[4]B!AG879</f>
        <v>0</v>
      </c>
      <c r="O139" s="189">
        <f>[4]B!AH901-[4]B!AH878-[4]B!AH879</f>
        <v>0</v>
      </c>
      <c r="P139" s="189">
        <f>[4]B!AI901-[4]B!AI878-[4]B!AI879</f>
        <v>0</v>
      </c>
      <c r="Q139" s="191">
        <f>[4]B!AJ901-[4]B!AJ878-[4]B!AJ879</f>
        <v>0</v>
      </c>
      <c r="R139" s="192"/>
      <c r="S139" s="148">
        <f>[4]B!$AL$901-[4]B!$AL$878-[4]B!$AL$879</f>
        <v>22707420</v>
      </c>
    </row>
    <row r="140" spans="1:19" x14ac:dyDescent="0.2">
      <c r="A140" s="695"/>
      <c r="B140" s="212" t="s">
        <v>220</v>
      </c>
      <c r="C140" s="151">
        <f>[4]B!C878</f>
        <v>0</v>
      </c>
      <c r="D140" s="151">
        <f>[4]B!D878</f>
        <v>0</v>
      </c>
      <c r="E140" s="151">
        <f>[4]B!E878</f>
        <v>0</v>
      </c>
      <c r="F140" s="152">
        <f>[4]B!F878</f>
        <v>0</v>
      </c>
      <c r="G140" s="153">
        <f>[4]B!G878</f>
        <v>0</v>
      </c>
      <c r="H140" s="194">
        <f>[4]B!AA878</f>
        <v>0</v>
      </c>
      <c r="I140" s="194">
        <f>[4]B!AB878</f>
        <v>0</v>
      </c>
      <c r="J140" s="194">
        <f>[4]B!AC878</f>
        <v>0</v>
      </c>
      <c r="K140" s="194">
        <f>[4]B!AD878</f>
        <v>0</v>
      </c>
      <c r="L140" s="194">
        <f>[4]B!AE878</f>
        <v>0</v>
      </c>
      <c r="M140" s="195">
        <f>[4]B!AF878</f>
        <v>0</v>
      </c>
      <c r="N140" s="194">
        <f>[4]B!AG878</f>
        <v>0</v>
      </c>
      <c r="O140" s="194">
        <f>[4]B!AH878</f>
        <v>0</v>
      </c>
      <c r="P140" s="194">
        <f>[4]B!AI878</f>
        <v>0</v>
      </c>
      <c r="Q140" s="196">
        <f>[4]B!AJ878</f>
        <v>0</v>
      </c>
      <c r="R140" s="197"/>
      <c r="S140" s="155">
        <f>[4]B!$AL$878</f>
        <v>0</v>
      </c>
    </row>
    <row r="141" spans="1:19" x14ac:dyDescent="0.2">
      <c r="A141" s="695"/>
      <c r="B141" s="213" t="s">
        <v>221</v>
      </c>
      <c r="C141" s="159">
        <f>[4]B!C879</f>
        <v>124</v>
      </c>
      <c r="D141" s="159">
        <f>[4]B!D879</f>
        <v>121</v>
      </c>
      <c r="E141" s="159">
        <f>[4]B!E879</f>
        <v>121</v>
      </c>
      <c r="F141" s="160">
        <f>[4]B!F879</f>
        <v>0</v>
      </c>
      <c r="G141" s="161">
        <f>[4]B!G879</f>
        <v>3</v>
      </c>
      <c r="H141" s="200">
        <f>[4]B!AA879</f>
        <v>43</v>
      </c>
      <c r="I141" s="200">
        <f>[4]B!AB879</f>
        <v>34</v>
      </c>
      <c r="J141" s="200">
        <f>[4]B!AC879</f>
        <v>47</v>
      </c>
      <c r="K141" s="200">
        <f>[4]B!AD879</f>
        <v>0</v>
      </c>
      <c r="L141" s="200">
        <f>[4]B!AE879</f>
        <v>0</v>
      </c>
      <c r="M141" s="201">
        <f>[4]B!AF879</f>
        <v>0</v>
      </c>
      <c r="N141" s="200">
        <f>[4]B!AG879</f>
        <v>0</v>
      </c>
      <c r="O141" s="200">
        <f>[4]B!AH879</f>
        <v>0</v>
      </c>
      <c r="P141" s="200">
        <f>[4]B!AI879</f>
        <v>0</v>
      </c>
      <c r="Q141" s="202">
        <f>[4]B!AJ879</f>
        <v>0</v>
      </c>
      <c r="R141" s="203"/>
      <c r="S141" s="178">
        <f>[4]B!$AL$879</f>
        <v>3054040</v>
      </c>
    </row>
    <row r="142" spans="1:19" x14ac:dyDescent="0.2">
      <c r="A142" s="142" t="s">
        <v>196</v>
      </c>
      <c r="B142" s="214" t="s">
        <v>222</v>
      </c>
      <c r="C142" s="215">
        <f>[4]B!C943</f>
        <v>0</v>
      </c>
      <c r="D142" s="215">
        <f>[4]B!D943</f>
        <v>0</v>
      </c>
      <c r="E142" s="215">
        <f>[4]B!E943</f>
        <v>0</v>
      </c>
      <c r="F142" s="216">
        <f>[4]B!F943</f>
        <v>0</v>
      </c>
      <c r="G142" s="217">
        <f>[4]B!G943</f>
        <v>0</v>
      </c>
      <c r="H142" s="218">
        <f>[4]B!AA943</f>
        <v>0</v>
      </c>
      <c r="I142" s="218">
        <f>[4]B!AB943</f>
        <v>0</v>
      </c>
      <c r="J142" s="218">
        <f>[4]B!AC943</f>
        <v>0</v>
      </c>
      <c r="K142" s="218">
        <f>[4]B!AD943</f>
        <v>0</v>
      </c>
      <c r="L142" s="218">
        <f>[4]B!AE943</f>
        <v>0</v>
      </c>
      <c r="M142" s="219">
        <f>[4]B!AF943</f>
        <v>0</v>
      </c>
      <c r="N142" s="218">
        <f>[4]B!AG943</f>
        <v>0</v>
      </c>
      <c r="O142" s="218">
        <f>[4]B!AH943</f>
        <v>0</v>
      </c>
      <c r="P142" s="218">
        <f>[4]B!AI943</f>
        <v>48</v>
      </c>
      <c r="Q142" s="220">
        <f>[4]B!AJ943</f>
        <v>0</v>
      </c>
      <c r="R142" s="221"/>
      <c r="S142" s="148">
        <f>[4]B!$AL$943</f>
        <v>0</v>
      </c>
    </row>
    <row r="143" spans="1:19" s="224" customFormat="1" x14ac:dyDescent="0.2">
      <c r="A143" s="157"/>
      <c r="B143" s="222" t="s">
        <v>223</v>
      </c>
      <c r="C143" s="159">
        <f>[4]B!C987</f>
        <v>14</v>
      </c>
      <c r="D143" s="159">
        <f>[4]B!D987</f>
        <v>13</v>
      </c>
      <c r="E143" s="159">
        <f>[4]B!E987</f>
        <v>13</v>
      </c>
      <c r="F143" s="160">
        <f>[4]B!F987</f>
        <v>0</v>
      </c>
      <c r="G143" s="161">
        <f>[4]B!G987</f>
        <v>1</v>
      </c>
      <c r="H143" s="200">
        <f>[4]B!AA987</f>
        <v>4</v>
      </c>
      <c r="I143" s="200">
        <f>[4]B!AB987</f>
        <v>9</v>
      </c>
      <c r="J143" s="200">
        <f>[4]B!AC987</f>
        <v>1</v>
      </c>
      <c r="K143" s="200">
        <f>[4]B!AD987</f>
        <v>0</v>
      </c>
      <c r="L143" s="200">
        <f>[4]B!AE987</f>
        <v>1</v>
      </c>
      <c r="M143" s="201">
        <f>[4]B!AF987</f>
        <v>0</v>
      </c>
      <c r="N143" s="200">
        <f>[4]B!AG987</f>
        <v>0</v>
      </c>
      <c r="O143" s="200">
        <f>[4]B!AH987</f>
        <v>0</v>
      </c>
      <c r="P143" s="200">
        <f>[4]B!AI987</f>
        <v>63</v>
      </c>
      <c r="Q143" s="202">
        <f>[4]B!AJ987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[4]B!C670</f>
        <v>7618</v>
      </c>
      <c r="D144" s="144">
        <f>[4]B!D670</f>
        <v>7539</v>
      </c>
      <c r="E144" s="144">
        <f>[4]B!E670</f>
        <v>7439</v>
      </c>
      <c r="F144" s="145">
        <f>[4]B!F670</f>
        <v>100</v>
      </c>
      <c r="G144" s="146">
        <f>[4]B!G670</f>
        <v>79</v>
      </c>
      <c r="H144" s="189">
        <f>[4]B!AA670</f>
        <v>4175</v>
      </c>
      <c r="I144" s="189">
        <f>[4]B!AB670</f>
        <v>1761</v>
      </c>
      <c r="J144" s="189">
        <f>[4]B!AC670</f>
        <v>1682</v>
      </c>
      <c r="K144" s="189">
        <f>[4]B!AD670</f>
        <v>0</v>
      </c>
      <c r="L144" s="189">
        <f>[4]B!AE670</f>
        <v>0</v>
      </c>
      <c r="M144" s="190">
        <f>[4]B!AF670</f>
        <v>0</v>
      </c>
      <c r="N144" s="189">
        <f>[4]B!AG670</f>
        <v>0</v>
      </c>
      <c r="O144" s="189">
        <f>[4]B!AH670</f>
        <v>0</v>
      </c>
      <c r="P144" s="189">
        <f>[4]B!AI670</f>
        <v>0</v>
      </c>
      <c r="Q144" s="191">
        <f>[4]B!AJ670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[4]B!C1235</f>
        <v>0</v>
      </c>
      <c r="D145" s="226">
        <f>[4]B!D1235</f>
        <v>0</v>
      </c>
      <c r="E145" s="226">
        <f>[4]B!E1235</f>
        <v>0</v>
      </c>
      <c r="F145" s="227">
        <f>[4]B!F1235</f>
        <v>0</v>
      </c>
      <c r="G145" s="228">
        <f>[4]B!G1235</f>
        <v>0</v>
      </c>
      <c r="H145" s="229">
        <f>[4]B!AA1235</f>
        <v>0</v>
      </c>
      <c r="I145" s="229">
        <f>[4]B!AB1235</f>
        <v>0</v>
      </c>
      <c r="J145" s="229">
        <f>[4]B!AC1235</f>
        <v>0</v>
      </c>
      <c r="K145" s="229">
        <f>[4]B!AD1235</f>
        <v>0</v>
      </c>
      <c r="L145" s="229">
        <f>[4]B!AE1235</f>
        <v>0</v>
      </c>
      <c r="M145" s="230">
        <f>[4]B!AF1235</f>
        <v>0</v>
      </c>
      <c r="N145" s="229">
        <f>[4]B!AG1235</f>
        <v>0</v>
      </c>
      <c r="O145" s="229">
        <f>[4]B!AH1235</f>
        <v>0</v>
      </c>
      <c r="P145" s="229">
        <f>[4]B!AI1235</f>
        <v>1055</v>
      </c>
      <c r="Q145" s="231">
        <f>[4]B!AJ1235</f>
        <v>0</v>
      </c>
      <c r="R145" s="232"/>
      <c r="S145" s="233">
        <f>[4]B!$AL$1235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+[4]B!C996+[4]B!C1004+[4]B!C1013+[4]B!C1023+[4]B!C1030+[4]B!C1034+[4]B!C1038+[4]B!C1042+[4]B!C1050+[4]B!C1053+[4]B!C1056+[4]B!C1064</f>
        <v>0</v>
      </c>
      <c r="D150" s="239">
        <f>+[4]B!D996+[4]B!D1004+[4]B!D1013+[4]B!D1023+[4]B!D1030+[4]B!D1034+[4]B!D1038+[4]B!D1042+[4]B!D1050+[4]B!D1053+[4]B!D1056+[4]B!D1064</f>
        <v>0</v>
      </c>
      <c r="E150" s="239">
        <f>+[4]B!E996+[4]B!E1004+[4]B!E1013+[4]B!E1023+[4]B!E1030+[4]B!E1034+[4]B!E1038+[4]B!E1042+[4]B!E1050+[4]B!E1053+[4]B!E1056+[4]B!E1064</f>
        <v>0</v>
      </c>
      <c r="F150" s="239">
        <f>+[4]B!F996+[4]B!F1004+[4]B!F1013+[4]B!F1023+[4]B!F1030+[4]B!F1034+[4]B!F1038+[4]B!F1042+[4]B!F1050+[4]B!F1053+[4]B!F1056+[4]B!F1064</f>
        <v>0</v>
      </c>
      <c r="G150" s="239">
        <f>+[4]B!G996+[4]B!G1004+[4]B!G1013+[4]B!G1023+[4]B!G1030+[4]B!G1034+[4]B!G1038+[4]B!G1042+[4]B!G1050+[4]B!G1053+[4]B!G1056+[4]B!G1064</f>
        <v>0</v>
      </c>
      <c r="H150" s="239">
        <f>+[4]B!AA996+[4]B!AA1004+[4]B!AA1013+[4]B!AA1023+[4]B!AA1030+[4]B!AA1034+[4]B!AA1038+[4]B!AA1042+[4]B!AA1050+[4]B!AA1053+[4]B!AA1056+[4]B!AA1064</f>
        <v>0</v>
      </c>
      <c r="I150" s="239">
        <f>+[4]B!AB996+[4]B!AB1004+[4]B!AB1013+[4]B!AB1023+[4]B!AB1030+[4]B!AB1034+[4]B!AB1038+[4]B!AB1042+[4]B!AB1050+[4]B!AB1053+[4]B!AB1056+[4]B!AB1064</f>
        <v>0</v>
      </c>
      <c r="J150" s="239">
        <f>+[4]B!AC996+[4]B!AC1004+[4]B!AC1013+[4]B!AC1023+[4]B!AC1030+[4]B!AC1034+[4]B!AC1038+[4]B!AC1042+[4]B!AC1050+[4]B!AC1053+[4]B!AC1056+[4]B!AC1064</f>
        <v>0</v>
      </c>
      <c r="K150" s="239">
        <f>+[4]B!AD996+[4]B!AD1004+[4]B!AD1013+[4]B!AD1023+[4]B!AD1030+[4]B!AD1034+[4]B!AD1038+[4]B!AD1042+[4]B!AD1050+[4]B!AD1053+[4]B!AD1056+[4]B!AD1064</f>
        <v>0</v>
      </c>
      <c r="L150" s="239">
        <f>+[4]B!AE996+[4]B!AE1004+[4]B!AE1013+[4]B!AE1023+[4]B!AE1030+[4]B!AE1034+[4]B!AE1038+[4]B!AE1042+[4]B!AE1050+[4]B!AE1053+[4]B!AE1056+[4]B!AE1064</f>
        <v>0</v>
      </c>
      <c r="M150" s="239">
        <f>+[4]B!AF996+[4]B!AF1004+[4]B!AF1013+[4]B!AF1023+[4]B!AF1030+[4]B!AF1034+[4]B!AF1038+[4]B!AF1042+[4]B!AF1050+[4]B!AF1053+[4]B!AF1056+[4]B!AF1064</f>
        <v>0</v>
      </c>
      <c r="N150" s="239">
        <f>+[4]B!AG996+[4]B!AG1004+[4]B!AG1013+[4]B!AG1023+[4]B!AG1030+[4]B!AG1034+[4]B!AG1038+[4]B!AG1042+[4]B!AG1050+[4]B!AG1053+[4]B!AG1056+[4]B!AG1064</f>
        <v>0</v>
      </c>
      <c r="O150" s="239">
        <f>+[4]B!AH996+[4]B!AH1004+[4]B!AH1013+[4]B!AH1023+[4]B!AH1030+[4]B!AH1034+[4]B!AH1038+[4]B!AH1042+[4]B!AH1050+[4]B!AH1053+[4]B!AH1056+[4]B!AH1064</f>
        <v>0</v>
      </c>
      <c r="P150" s="239">
        <f>+[4]B!AI996+[4]B!AI1004+[4]B!AI1013+[4]B!AI1023+[4]B!AI1030+[4]B!AI1034+[4]B!AI1038+[4]B!AI1042+[4]B!AI1050+[4]B!AI1053+[4]B!AI1056+[4]B!AI1064</f>
        <v>38</v>
      </c>
      <c r="Q150" s="239">
        <f>+[4]B!AJ996+[4]B!AJ1004+[4]B!AJ1013+[4]B!AJ1023+[4]B!AJ1030+[4]B!AJ1034+[4]B!AJ1038+[4]B!AJ1042+[4]B!AJ1050+[4]B!AJ1053+[4]B!AJ1056+[4]B!AJ1064</f>
        <v>0</v>
      </c>
      <c r="R150" s="240">
        <f>+[4]B!AL996+[4]B!AL1004+[4]B!AL1013+[4]B!AL1023+[4]B!AL1030+[4]B!AL1034+[4]B!AL1038+[4]B!AL1042+[4]B!AL1050+[4]B!AL1053+[4]B!AL1056+[4]B!AL1064</f>
        <v>0</v>
      </c>
      <c r="U150" s="235"/>
    </row>
    <row r="151" spans="1:24" x14ac:dyDescent="0.2">
      <c r="A151" s="689" t="s">
        <v>230</v>
      </c>
      <c r="B151" s="690"/>
      <c r="C151" s="241">
        <f>[4]B!C1070</f>
        <v>0</v>
      </c>
      <c r="D151" s="242">
        <f>[4]B!D1070</f>
        <v>0</v>
      </c>
      <c r="E151" s="242">
        <f>[4]B!E1070</f>
        <v>0</v>
      </c>
      <c r="F151" s="242">
        <f>[4]B!F1070</f>
        <v>0</v>
      </c>
      <c r="G151" s="242">
        <f>[4]B!G1070</f>
        <v>0</v>
      </c>
      <c r="H151" s="242">
        <f>[4]B!AA1070</f>
        <v>0</v>
      </c>
      <c r="I151" s="242">
        <f>[4]B!AB1070</f>
        <v>0</v>
      </c>
      <c r="J151" s="242">
        <f>[4]B!AC1070</f>
        <v>0</v>
      </c>
      <c r="K151" s="242">
        <f>[4]B!AD1070</f>
        <v>0</v>
      </c>
      <c r="L151" s="242">
        <f>[4]B!AE1070</f>
        <v>0</v>
      </c>
      <c r="M151" s="242">
        <f>[4]B!AF1070</f>
        <v>0</v>
      </c>
      <c r="N151" s="242">
        <f>[4]B!AG1070</f>
        <v>0</v>
      </c>
      <c r="O151" s="242">
        <f>[4]B!AH1070</f>
        <v>0</v>
      </c>
      <c r="P151" s="242">
        <f>[4]B!AI1070</f>
        <v>0</v>
      </c>
      <c r="Q151" s="242">
        <f>[4]B!AJ1070</f>
        <v>0</v>
      </c>
      <c r="R151" s="243">
        <f>[4]B!AL1070</f>
        <v>0</v>
      </c>
      <c r="U151" s="235"/>
    </row>
    <row r="152" spans="1:24" x14ac:dyDescent="0.2">
      <c r="A152" s="683" t="s">
        <v>231</v>
      </c>
      <c r="B152" s="572"/>
      <c r="C152" s="244">
        <f>[4]B!C1080</f>
        <v>0</v>
      </c>
      <c r="D152" s="245">
        <f>[4]B!D1080</f>
        <v>0</v>
      </c>
      <c r="E152" s="245">
        <f>[4]B!E1080</f>
        <v>0</v>
      </c>
      <c r="F152" s="245">
        <f>[4]B!F1080</f>
        <v>0</v>
      </c>
      <c r="G152" s="245">
        <f>[4]B!G1080</f>
        <v>0</v>
      </c>
      <c r="H152" s="245">
        <f>[4]B!AA1080</f>
        <v>0</v>
      </c>
      <c r="I152" s="245">
        <f>[4]B!AB1080</f>
        <v>0</v>
      </c>
      <c r="J152" s="245">
        <f>[4]B!AC1080</f>
        <v>0</v>
      </c>
      <c r="K152" s="245">
        <f>[4]B!AD1080</f>
        <v>0</v>
      </c>
      <c r="L152" s="245">
        <f>[4]B!AE1080</f>
        <v>0</v>
      </c>
      <c r="M152" s="245">
        <f>[4]B!AF1080</f>
        <v>0</v>
      </c>
      <c r="N152" s="245">
        <f>[4]B!AG1080</f>
        <v>0</v>
      </c>
      <c r="O152" s="245">
        <f>[4]B!AH1080</f>
        <v>0</v>
      </c>
      <c r="P152" s="245">
        <f>[4]B!AI1080</f>
        <v>0</v>
      </c>
      <c r="Q152" s="245">
        <f>[4]B!AJ1080</f>
        <v>0</v>
      </c>
      <c r="R152" s="246">
        <f>[4]B!AL1080</f>
        <v>0</v>
      </c>
      <c r="U152" s="235"/>
    </row>
    <row r="153" spans="1:24" x14ac:dyDescent="0.2">
      <c r="A153" s="683" t="s">
        <v>232</v>
      </c>
      <c r="B153" s="572"/>
      <c r="C153" s="244">
        <f>[4]B!C1100</f>
        <v>0</v>
      </c>
      <c r="D153" s="245">
        <f>[4]B!D1100</f>
        <v>0</v>
      </c>
      <c r="E153" s="245">
        <f>[4]B!E1100</f>
        <v>0</v>
      </c>
      <c r="F153" s="245">
        <f>[4]B!F1100</f>
        <v>0</v>
      </c>
      <c r="G153" s="245">
        <f>[4]B!G1100</f>
        <v>0</v>
      </c>
      <c r="H153" s="245">
        <f>[4]B!AA1100</f>
        <v>0</v>
      </c>
      <c r="I153" s="245">
        <f>[4]B!AB1100</f>
        <v>0</v>
      </c>
      <c r="J153" s="245">
        <f>[4]B!AC1100</f>
        <v>0</v>
      </c>
      <c r="K153" s="245">
        <f>[4]B!AD1100</f>
        <v>0</v>
      </c>
      <c r="L153" s="245">
        <f>[4]B!AE1100</f>
        <v>0</v>
      </c>
      <c r="M153" s="245">
        <f>[4]B!AF1100</f>
        <v>0</v>
      </c>
      <c r="N153" s="245">
        <f>[4]B!AG1100</f>
        <v>0</v>
      </c>
      <c r="O153" s="245">
        <f>[4]B!AH1100</f>
        <v>0</v>
      </c>
      <c r="P153" s="245">
        <f>[4]B!AI1100</f>
        <v>0</v>
      </c>
      <c r="Q153" s="245">
        <f>[4]B!AJ1100</f>
        <v>0</v>
      </c>
      <c r="R153" s="246">
        <f>[4]B!AL1100</f>
        <v>0</v>
      </c>
      <c r="U153" s="235"/>
    </row>
    <row r="154" spans="1:24" x14ac:dyDescent="0.2">
      <c r="A154" s="683" t="s">
        <v>233</v>
      </c>
      <c r="B154" s="572"/>
      <c r="C154" s="247">
        <f>[4]B!C1103</f>
        <v>0</v>
      </c>
      <c r="D154" s="248">
        <f>[4]B!D1103</f>
        <v>0</v>
      </c>
      <c r="E154" s="248">
        <f>[4]B!E1103</f>
        <v>0</v>
      </c>
      <c r="F154" s="248">
        <f>[4]B!F1103</f>
        <v>0</v>
      </c>
      <c r="G154" s="248">
        <f>[4]B!G1103</f>
        <v>0</v>
      </c>
      <c r="H154" s="248">
        <f>[4]B!AA1103</f>
        <v>0</v>
      </c>
      <c r="I154" s="248">
        <f>[4]B!AB1103</f>
        <v>0</v>
      </c>
      <c r="J154" s="248">
        <f>[4]B!AC1103</f>
        <v>0</v>
      </c>
      <c r="K154" s="248">
        <f>[4]B!AD1103</f>
        <v>0</v>
      </c>
      <c r="L154" s="248">
        <f>[4]B!AE1103</f>
        <v>0</v>
      </c>
      <c r="M154" s="248">
        <f>[4]B!AF1103</f>
        <v>0</v>
      </c>
      <c r="N154" s="248">
        <f>[4]B!AG1103</f>
        <v>0</v>
      </c>
      <c r="O154" s="248">
        <f>[4]B!AH1103</f>
        <v>0</v>
      </c>
      <c r="P154" s="248">
        <f>[4]B!AI1103</f>
        <v>0</v>
      </c>
      <c r="Q154" s="248">
        <f>[4]B!AJ1103</f>
        <v>0</v>
      </c>
      <c r="R154" s="246">
        <f>[4]B!AL1103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38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[4]B!C2467</f>
        <v>35</v>
      </c>
      <c r="D160" s="421">
        <f>[4]B!D2467</f>
        <v>35</v>
      </c>
      <c r="E160" s="422">
        <f>[4]B!E2467</f>
        <v>35</v>
      </c>
      <c r="F160" s="422">
        <f>[4]B!F2467</f>
        <v>0</v>
      </c>
      <c r="G160" s="422">
        <f>[4]B!G2467</f>
        <v>0</v>
      </c>
      <c r="H160" s="423">
        <f>[4]B!AA2467</f>
        <v>35</v>
      </c>
      <c r="I160" s="423">
        <f>[4]B!AB2467</f>
        <v>0</v>
      </c>
      <c r="J160" s="423">
        <f>[4]B!AC2467</f>
        <v>0</v>
      </c>
      <c r="K160" s="423">
        <f>[4]B!AD2467</f>
        <v>0</v>
      </c>
      <c r="L160" s="423">
        <f>[4]B!AE2467</f>
        <v>0</v>
      </c>
      <c r="M160" s="423">
        <f>[4]B!AF2467</f>
        <v>0</v>
      </c>
      <c r="N160" s="423">
        <f>[4]B!AG2467</f>
        <v>0</v>
      </c>
      <c r="O160" s="423">
        <f>[4]B!AH2467</f>
        <v>0</v>
      </c>
      <c r="P160" s="423">
        <f>[4]B!AI2467</f>
        <v>0</v>
      </c>
      <c r="Q160" s="423">
        <f>[4]B!AJ2467</f>
        <v>0</v>
      </c>
      <c r="R160" s="47">
        <f>[4]B!AL2467</f>
        <v>1971900</v>
      </c>
    </row>
    <row r="161" spans="1:22" x14ac:dyDescent="0.2">
      <c r="A161" s="424">
        <v>1901024</v>
      </c>
      <c r="B161" s="425" t="s">
        <v>237</v>
      </c>
      <c r="C161" s="421">
        <f>[4]B!C2468</f>
        <v>0</v>
      </c>
      <c r="D161" s="421">
        <f>[4]B!D2468</f>
        <v>0</v>
      </c>
      <c r="E161" s="422">
        <f>[4]B!E2468</f>
        <v>0</v>
      </c>
      <c r="F161" s="422">
        <f>[4]B!F2468</f>
        <v>0</v>
      </c>
      <c r="G161" s="422">
        <f>[4]B!G2468</f>
        <v>0</v>
      </c>
      <c r="H161" s="423">
        <f>[4]B!AA2468</f>
        <v>0</v>
      </c>
      <c r="I161" s="423">
        <f>[4]B!AB2468</f>
        <v>0</v>
      </c>
      <c r="J161" s="423">
        <f>[4]B!AC2468</f>
        <v>0</v>
      </c>
      <c r="K161" s="423">
        <f>[4]B!AD2468</f>
        <v>0</v>
      </c>
      <c r="L161" s="423">
        <f>[4]B!AE2468</f>
        <v>0</v>
      </c>
      <c r="M161" s="423">
        <f>[4]B!AF2468</f>
        <v>0</v>
      </c>
      <c r="N161" s="423">
        <f>[4]B!AG2468</f>
        <v>0</v>
      </c>
      <c r="O161" s="423">
        <f>[4]B!AH2468</f>
        <v>0</v>
      </c>
      <c r="P161" s="423">
        <f>[4]B!AI2468</f>
        <v>0</v>
      </c>
      <c r="Q161" s="423">
        <f>[4]B!AJ2468</f>
        <v>0</v>
      </c>
      <c r="R161" s="48">
        <f>[4]B!AL2468</f>
        <v>0</v>
      </c>
    </row>
    <row r="162" spans="1:22" x14ac:dyDescent="0.2">
      <c r="A162" s="424">
        <v>1901025</v>
      </c>
      <c r="B162" s="425" t="s">
        <v>238</v>
      </c>
      <c r="C162" s="421">
        <f>[4]B!C2469</f>
        <v>0</v>
      </c>
      <c r="D162" s="421">
        <f>[4]B!D2469</f>
        <v>0</v>
      </c>
      <c r="E162" s="422">
        <f>[4]B!E2469</f>
        <v>0</v>
      </c>
      <c r="F162" s="422">
        <f>[4]B!F2469</f>
        <v>0</v>
      </c>
      <c r="G162" s="422">
        <f>[4]B!G2469</f>
        <v>0</v>
      </c>
      <c r="H162" s="423">
        <f>[4]B!AA2469</f>
        <v>0</v>
      </c>
      <c r="I162" s="423">
        <f>[4]B!AB2469</f>
        <v>0</v>
      </c>
      <c r="J162" s="423">
        <f>[4]B!AC2469</f>
        <v>0</v>
      </c>
      <c r="K162" s="423">
        <f>[4]B!AD2469</f>
        <v>0</v>
      </c>
      <c r="L162" s="423">
        <f>[4]B!AE2469</f>
        <v>0</v>
      </c>
      <c r="M162" s="423">
        <f>[4]B!AF2469</f>
        <v>0</v>
      </c>
      <c r="N162" s="423">
        <f>[4]B!AG2469</f>
        <v>0</v>
      </c>
      <c r="O162" s="423">
        <f>[4]B!AH2469</f>
        <v>0</v>
      </c>
      <c r="P162" s="423">
        <f>[4]B!AI2469</f>
        <v>0</v>
      </c>
      <c r="Q162" s="423">
        <f>[4]B!AJ2469</f>
        <v>0</v>
      </c>
      <c r="R162" s="48">
        <f>[4]B!AL2469</f>
        <v>0</v>
      </c>
    </row>
    <row r="163" spans="1:22" x14ac:dyDescent="0.2">
      <c r="A163" s="424">
        <v>1901026</v>
      </c>
      <c r="B163" s="425" t="s">
        <v>239</v>
      </c>
      <c r="C163" s="421">
        <f>[4]B!C2470</f>
        <v>0</v>
      </c>
      <c r="D163" s="421">
        <f>[4]B!D2470</f>
        <v>0</v>
      </c>
      <c r="E163" s="422">
        <f>[4]B!E2470</f>
        <v>0</v>
      </c>
      <c r="F163" s="422">
        <f>[4]B!F2470</f>
        <v>0</v>
      </c>
      <c r="G163" s="422">
        <f>[4]B!G2470</f>
        <v>0</v>
      </c>
      <c r="H163" s="423">
        <f>[4]B!AA2470</f>
        <v>0</v>
      </c>
      <c r="I163" s="423">
        <f>[4]B!AB2470</f>
        <v>0</v>
      </c>
      <c r="J163" s="423">
        <f>[4]B!AC2470</f>
        <v>0</v>
      </c>
      <c r="K163" s="423">
        <f>[4]B!AD2470</f>
        <v>0</v>
      </c>
      <c r="L163" s="423">
        <f>[4]B!AE2470</f>
        <v>0</v>
      </c>
      <c r="M163" s="423">
        <f>[4]B!AF2470</f>
        <v>0</v>
      </c>
      <c r="N163" s="423">
        <f>[4]B!AG2470</f>
        <v>0</v>
      </c>
      <c r="O163" s="423">
        <f>[4]B!AH2470</f>
        <v>0</v>
      </c>
      <c r="P163" s="423">
        <f>[4]B!AI2470</f>
        <v>0</v>
      </c>
      <c r="Q163" s="423">
        <f>[4]B!AJ2470</f>
        <v>0</v>
      </c>
      <c r="R163" s="48">
        <f>[4]B!AL2470</f>
        <v>0</v>
      </c>
    </row>
    <row r="164" spans="1:22" x14ac:dyDescent="0.2">
      <c r="A164" s="424">
        <v>1901126</v>
      </c>
      <c r="B164" s="425" t="s">
        <v>240</v>
      </c>
      <c r="C164" s="421">
        <f>[4]B!C2471</f>
        <v>0</v>
      </c>
      <c r="D164" s="421">
        <f>[4]B!D2471</f>
        <v>0</v>
      </c>
      <c r="E164" s="422">
        <f>[4]B!E2471</f>
        <v>0</v>
      </c>
      <c r="F164" s="422">
        <f>[4]B!F2471</f>
        <v>0</v>
      </c>
      <c r="G164" s="422">
        <f>[4]B!G2471</f>
        <v>0</v>
      </c>
      <c r="H164" s="423">
        <f>[4]B!AA2471</f>
        <v>0</v>
      </c>
      <c r="I164" s="423">
        <f>[4]B!AB2471</f>
        <v>0</v>
      </c>
      <c r="J164" s="423">
        <f>[4]B!AC2471</f>
        <v>0</v>
      </c>
      <c r="K164" s="423">
        <f>[4]B!AD2471</f>
        <v>0</v>
      </c>
      <c r="L164" s="423">
        <f>[4]B!AE2471</f>
        <v>0</v>
      </c>
      <c r="M164" s="423">
        <f>[4]B!AF2471</f>
        <v>0</v>
      </c>
      <c r="N164" s="423">
        <f>[4]B!AG2471</f>
        <v>0</v>
      </c>
      <c r="O164" s="423">
        <f>[4]B!AH2471</f>
        <v>0</v>
      </c>
      <c r="P164" s="423">
        <f>[4]B!AI2471</f>
        <v>0</v>
      </c>
      <c r="Q164" s="423">
        <f>[4]B!AJ2471</f>
        <v>0</v>
      </c>
      <c r="R164" s="48">
        <f>[4]B!AL2471</f>
        <v>0</v>
      </c>
    </row>
    <row r="165" spans="1:22" x14ac:dyDescent="0.2">
      <c r="A165" s="424">
        <v>1901027</v>
      </c>
      <c r="B165" s="425" t="s">
        <v>241</v>
      </c>
      <c r="C165" s="421">
        <f>[4]B!C2472</f>
        <v>0</v>
      </c>
      <c r="D165" s="421">
        <f>[4]B!D2472</f>
        <v>0</v>
      </c>
      <c r="E165" s="422">
        <f>[4]B!E2472</f>
        <v>0</v>
      </c>
      <c r="F165" s="422">
        <f>[4]B!F2472</f>
        <v>0</v>
      </c>
      <c r="G165" s="422">
        <f>[4]B!G2472</f>
        <v>0</v>
      </c>
      <c r="H165" s="423">
        <f>[4]B!AA2472</f>
        <v>0</v>
      </c>
      <c r="I165" s="423">
        <f>[4]B!AB2472</f>
        <v>0</v>
      </c>
      <c r="J165" s="423">
        <f>[4]B!AC2472</f>
        <v>0</v>
      </c>
      <c r="K165" s="423">
        <f>[4]B!AD2472</f>
        <v>0</v>
      </c>
      <c r="L165" s="423">
        <f>[4]B!AE2472</f>
        <v>0</v>
      </c>
      <c r="M165" s="423">
        <f>[4]B!AF2472</f>
        <v>0</v>
      </c>
      <c r="N165" s="423">
        <f>[4]B!AG2472</f>
        <v>0</v>
      </c>
      <c r="O165" s="423">
        <f>[4]B!AH2472</f>
        <v>0</v>
      </c>
      <c r="P165" s="423">
        <f>[4]B!AI2472</f>
        <v>0</v>
      </c>
      <c r="Q165" s="423">
        <f>[4]B!AJ2472</f>
        <v>0</v>
      </c>
      <c r="R165" s="48">
        <f>[4]B!AL2472</f>
        <v>0</v>
      </c>
    </row>
    <row r="166" spans="1:22" x14ac:dyDescent="0.2">
      <c r="A166" s="424">
        <v>1901028</v>
      </c>
      <c r="B166" s="425" t="s">
        <v>242</v>
      </c>
      <c r="C166" s="421">
        <f>[4]B!C2473</f>
        <v>0</v>
      </c>
      <c r="D166" s="421">
        <f>[4]B!D2473</f>
        <v>0</v>
      </c>
      <c r="E166" s="422">
        <f>[4]B!E2473</f>
        <v>0</v>
      </c>
      <c r="F166" s="422">
        <f>[4]B!F2473</f>
        <v>0</v>
      </c>
      <c r="G166" s="422">
        <f>[4]B!G2473</f>
        <v>0</v>
      </c>
      <c r="H166" s="423">
        <f>[4]B!AA2473</f>
        <v>0</v>
      </c>
      <c r="I166" s="423">
        <f>[4]B!AB2473</f>
        <v>0</v>
      </c>
      <c r="J166" s="423">
        <f>[4]B!AC2473</f>
        <v>0</v>
      </c>
      <c r="K166" s="423">
        <f>[4]B!AD2473</f>
        <v>0</v>
      </c>
      <c r="L166" s="423">
        <f>[4]B!AE2473</f>
        <v>0</v>
      </c>
      <c r="M166" s="423">
        <f>[4]B!AF2473</f>
        <v>0</v>
      </c>
      <c r="N166" s="423">
        <f>[4]B!AG2473</f>
        <v>0</v>
      </c>
      <c r="O166" s="423">
        <f>[4]B!AH2473</f>
        <v>0</v>
      </c>
      <c r="P166" s="423">
        <f>[4]B!AI2473</f>
        <v>0</v>
      </c>
      <c r="Q166" s="423">
        <f>[4]B!AJ2473</f>
        <v>0</v>
      </c>
      <c r="R166" s="48">
        <f>[4]B!AL2473</f>
        <v>0</v>
      </c>
    </row>
    <row r="167" spans="1:22" x14ac:dyDescent="0.2">
      <c r="A167" s="426">
        <v>1901029</v>
      </c>
      <c r="B167" s="427" t="s">
        <v>243</v>
      </c>
      <c r="C167" s="421">
        <f>[4]B!C2474</f>
        <v>0</v>
      </c>
      <c r="D167" s="421">
        <f>[4]B!D2474</f>
        <v>0</v>
      </c>
      <c r="E167" s="422">
        <f>[4]B!E2474</f>
        <v>0</v>
      </c>
      <c r="F167" s="422">
        <f>[4]B!F2474</f>
        <v>0</v>
      </c>
      <c r="G167" s="422">
        <f>[4]B!G2474</f>
        <v>0</v>
      </c>
      <c r="H167" s="423">
        <f>[4]B!AA2474</f>
        <v>0</v>
      </c>
      <c r="I167" s="423">
        <f>[4]B!AB2474</f>
        <v>0</v>
      </c>
      <c r="J167" s="423">
        <f>[4]B!AC2474</f>
        <v>0</v>
      </c>
      <c r="K167" s="423">
        <f>[4]B!AD2474</f>
        <v>0</v>
      </c>
      <c r="L167" s="423">
        <f>[4]B!AE2474</f>
        <v>0</v>
      </c>
      <c r="M167" s="423">
        <f>[4]B!AF2474</f>
        <v>0</v>
      </c>
      <c r="N167" s="423">
        <f>[4]B!AG2474</f>
        <v>0</v>
      </c>
      <c r="O167" s="423">
        <f>[4]B!AH2474</f>
        <v>0</v>
      </c>
      <c r="P167" s="423">
        <f>[4]B!AI2474</f>
        <v>0</v>
      </c>
      <c r="Q167" s="423">
        <f>[4]B!AJ2474</f>
        <v>0</v>
      </c>
      <c r="R167" s="48">
        <f>[4]B!AL2474</f>
        <v>0</v>
      </c>
    </row>
    <row r="168" spans="1:22" x14ac:dyDescent="0.2">
      <c r="A168" s="426">
        <v>1901031</v>
      </c>
      <c r="B168" s="427" t="s">
        <v>244</v>
      </c>
      <c r="C168" s="421">
        <f>[4]B!C2475</f>
        <v>0</v>
      </c>
      <c r="D168" s="421">
        <f>[4]B!D2475</f>
        <v>0</v>
      </c>
      <c r="E168" s="422">
        <f>[4]B!E2475</f>
        <v>0</v>
      </c>
      <c r="F168" s="422">
        <f>[4]B!F2475</f>
        <v>0</v>
      </c>
      <c r="G168" s="422">
        <f>[4]B!G2475</f>
        <v>0</v>
      </c>
      <c r="H168" s="423">
        <f>[4]B!AA2475</f>
        <v>0</v>
      </c>
      <c r="I168" s="423">
        <f>[4]B!AB2475</f>
        <v>0</v>
      </c>
      <c r="J168" s="423">
        <f>[4]B!AC2475</f>
        <v>0</v>
      </c>
      <c r="K168" s="423">
        <f>[4]B!AD2475</f>
        <v>0</v>
      </c>
      <c r="L168" s="423">
        <f>[4]B!AE2475</f>
        <v>0</v>
      </c>
      <c r="M168" s="423">
        <f>[4]B!AF2475</f>
        <v>0</v>
      </c>
      <c r="N168" s="423">
        <f>[4]B!AG2475</f>
        <v>0</v>
      </c>
      <c r="O168" s="423">
        <f>[4]B!AH2475</f>
        <v>0</v>
      </c>
      <c r="P168" s="423">
        <f>[4]B!AI2475</f>
        <v>0</v>
      </c>
      <c r="Q168" s="423">
        <f>[4]B!AJ2475</f>
        <v>0</v>
      </c>
      <c r="R168" s="48">
        <f>[4]B!AL2475</f>
        <v>0</v>
      </c>
    </row>
    <row r="169" spans="1:22" x14ac:dyDescent="0.2">
      <c r="A169" s="426" t="s">
        <v>245</v>
      </c>
      <c r="B169" s="427" t="s">
        <v>246</v>
      </c>
      <c r="C169" s="421">
        <f>[4]B!C2476</f>
        <v>0</v>
      </c>
      <c r="D169" s="421">
        <f>[4]B!D2476</f>
        <v>0</v>
      </c>
      <c r="E169" s="422">
        <f>[4]B!E2476</f>
        <v>0</v>
      </c>
      <c r="F169" s="422">
        <f>[4]B!F2476</f>
        <v>0</v>
      </c>
      <c r="G169" s="422">
        <f>[4]B!G2476</f>
        <v>0</v>
      </c>
      <c r="H169" s="423">
        <f>[4]B!AA2476</f>
        <v>0</v>
      </c>
      <c r="I169" s="423">
        <f>[4]B!AB2476</f>
        <v>0</v>
      </c>
      <c r="J169" s="423">
        <f>[4]B!AC2476</f>
        <v>0</v>
      </c>
      <c r="K169" s="423">
        <f>[4]B!AD2476</f>
        <v>0</v>
      </c>
      <c r="L169" s="423">
        <f>[4]B!AE2476</f>
        <v>0</v>
      </c>
      <c r="M169" s="423">
        <f>[4]B!AF2476</f>
        <v>0</v>
      </c>
      <c r="N169" s="423">
        <f>[4]B!AG2476</f>
        <v>0</v>
      </c>
      <c r="O169" s="423">
        <f>[4]B!AH2476</f>
        <v>0</v>
      </c>
      <c r="P169" s="423">
        <f>[4]B!AI2476</f>
        <v>0</v>
      </c>
      <c r="Q169" s="423">
        <f>[4]B!AJ2476</f>
        <v>0</v>
      </c>
      <c r="R169" s="48">
        <f>[4]B!AL2476</f>
        <v>0</v>
      </c>
    </row>
    <row r="170" spans="1:22" x14ac:dyDescent="0.2">
      <c r="A170" s="428">
        <v>1901033</v>
      </c>
      <c r="B170" s="429" t="s">
        <v>247</v>
      </c>
      <c r="C170" s="421">
        <f>[4]B!C2477</f>
        <v>0</v>
      </c>
      <c r="D170" s="421">
        <f>[4]B!D2477</f>
        <v>0</v>
      </c>
      <c r="E170" s="422">
        <f>[4]B!E2477</f>
        <v>0</v>
      </c>
      <c r="F170" s="422">
        <f>[4]B!F2477</f>
        <v>0</v>
      </c>
      <c r="G170" s="422">
        <f>[4]B!G2477</f>
        <v>0</v>
      </c>
      <c r="H170" s="423">
        <f>[4]B!AA2477</f>
        <v>0</v>
      </c>
      <c r="I170" s="423">
        <f>[4]B!AB2477</f>
        <v>0</v>
      </c>
      <c r="J170" s="423">
        <f>[4]B!AC2477</f>
        <v>0</v>
      </c>
      <c r="K170" s="423">
        <f>[4]B!AD2477</f>
        <v>0</v>
      </c>
      <c r="L170" s="423">
        <f>[4]B!AE2477</f>
        <v>0</v>
      </c>
      <c r="M170" s="423">
        <f>[4]B!AF2477</f>
        <v>0</v>
      </c>
      <c r="N170" s="423">
        <f>[4]B!AG2477</f>
        <v>0</v>
      </c>
      <c r="O170" s="423">
        <f>[4]B!AH2477</f>
        <v>0</v>
      </c>
      <c r="P170" s="423">
        <f>[4]B!AI2477</f>
        <v>0</v>
      </c>
      <c r="Q170" s="423">
        <f>[4]B!AJ2477</f>
        <v>0</v>
      </c>
      <c r="R170" s="129">
        <f>[4]B!AL2477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35</v>
      </c>
      <c r="D171" s="430">
        <f t="shared" ref="D171:Q171" si="5">SUM(D160:D170)</f>
        <v>35</v>
      </c>
      <c r="E171" s="430">
        <f t="shared" si="5"/>
        <v>35</v>
      </c>
      <c r="F171" s="430">
        <f t="shared" si="5"/>
        <v>0</v>
      </c>
      <c r="G171" s="430">
        <f t="shared" si="5"/>
        <v>0</v>
      </c>
      <c r="H171" s="430">
        <f t="shared" si="5"/>
        <v>35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1971900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[4]B!$C$1408</f>
        <v>0</v>
      </c>
      <c r="D176" s="432">
        <f>[4]B!H1408</f>
        <v>0</v>
      </c>
      <c r="E176" s="433">
        <f>[4]B!I1408</f>
        <v>0</v>
      </c>
      <c r="F176" s="433">
        <f>[4]B!J1408</f>
        <v>0</v>
      </c>
      <c r="G176" s="433">
        <f>[4]B!K1408</f>
        <v>0</v>
      </c>
      <c r="H176" s="433">
        <f>[4]B!L1408</f>
        <v>0</v>
      </c>
      <c r="I176" s="433">
        <f>[4]B!M1408</f>
        <v>0</v>
      </c>
      <c r="J176" s="433">
        <f>[4]B!N1408</f>
        <v>0</v>
      </c>
      <c r="K176" s="434">
        <v>0</v>
      </c>
      <c r="L176" s="433">
        <f>[4]B!AD1408</f>
        <v>0</v>
      </c>
      <c r="M176" s="433">
        <f>[4]B!AE1408</f>
        <v>0</v>
      </c>
      <c r="N176" s="433">
        <f>[4]B!AF1408</f>
        <v>0</v>
      </c>
      <c r="O176" s="433">
        <f>[4]B!AG1408</f>
        <v>0</v>
      </c>
      <c r="P176" s="433">
        <f>[4]B!AH1408</f>
        <v>0</v>
      </c>
      <c r="Q176" s="433">
        <f>[4]B!AI1408</f>
        <v>0</v>
      </c>
      <c r="R176" s="433">
        <f>[4]B!AJ1408</f>
        <v>0</v>
      </c>
      <c r="S176" s="21">
        <f>[4]B!$I$1408</f>
        <v>0</v>
      </c>
      <c r="T176" s="21">
        <f>[4]B!$L$1408</f>
        <v>0</v>
      </c>
      <c r="U176" s="278"/>
      <c r="V176" s="155">
        <f>[4]B!AL1408</f>
        <v>0</v>
      </c>
    </row>
    <row r="177" spans="1:22" x14ac:dyDescent="0.2">
      <c r="A177" s="279" t="s">
        <v>259</v>
      </c>
      <c r="B177" s="280" t="s">
        <v>260</v>
      </c>
      <c r="C177" s="432">
        <f>[4]B!C1542</f>
        <v>93</v>
      </c>
      <c r="D177" s="432">
        <f>[4]B!H1542</f>
        <v>73</v>
      </c>
      <c r="E177" s="434">
        <f>[4]B!I1542</f>
        <v>57</v>
      </c>
      <c r="F177" s="434">
        <f>[4]B!J1542</f>
        <v>16</v>
      </c>
      <c r="G177" s="434">
        <f>[4]B!K1542</f>
        <v>0</v>
      </c>
      <c r="H177" s="434">
        <f>[4]B!L1542</f>
        <v>20</v>
      </c>
      <c r="I177" s="434">
        <f>[4]B!M1542</f>
        <v>0</v>
      </c>
      <c r="J177" s="434">
        <f>[4]B!N1542</f>
        <v>0</v>
      </c>
      <c r="K177" s="434">
        <v>24</v>
      </c>
      <c r="L177" s="434">
        <f>[4]B!AD1542</f>
        <v>0</v>
      </c>
      <c r="M177" s="434">
        <f>[4]B!AE1542</f>
        <v>20</v>
      </c>
      <c r="N177" s="434">
        <f>[4]B!AF1542</f>
        <v>0</v>
      </c>
      <c r="O177" s="434">
        <f>[4]B!AG1542</f>
        <v>0</v>
      </c>
      <c r="P177" s="434">
        <f>[4]B!AH1542</f>
        <v>0</v>
      </c>
      <c r="Q177" s="434">
        <f>[4]B!AI1542</f>
        <v>0</v>
      </c>
      <c r="R177" s="434">
        <f>[4]B!AJ1542</f>
        <v>0</v>
      </c>
      <c r="S177" s="21">
        <f>[4]B!$I$1542</f>
        <v>57</v>
      </c>
      <c r="T177" s="21">
        <f>[4]B!$L$1542</f>
        <v>20</v>
      </c>
      <c r="U177" s="278"/>
      <c r="V177" s="155">
        <f>[4]B!$AL$1542</f>
        <v>29867990</v>
      </c>
    </row>
    <row r="178" spans="1:22" x14ac:dyDescent="0.2">
      <c r="A178" s="279" t="s">
        <v>194</v>
      </c>
      <c r="B178" s="280" t="s">
        <v>261</v>
      </c>
      <c r="C178" s="432">
        <f>[4]B!C1723</f>
        <v>61</v>
      </c>
      <c r="D178" s="432">
        <f>[4]B!H1723</f>
        <v>50</v>
      </c>
      <c r="E178" s="434">
        <f>[4]B!I1723</f>
        <v>28</v>
      </c>
      <c r="F178" s="434">
        <f>[4]B!J1723</f>
        <v>22</v>
      </c>
      <c r="G178" s="434">
        <f>[4]B!K1723</f>
        <v>4</v>
      </c>
      <c r="H178" s="434">
        <f>[4]B!L1723</f>
        <v>3</v>
      </c>
      <c r="I178" s="434">
        <f>[4]B!M1723</f>
        <v>4</v>
      </c>
      <c r="J178" s="434">
        <f>[4]B!N1723</f>
        <v>0</v>
      </c>
      <c r="K178" s="434">
        <v>30</v>
      </c>
      <c r="L178" s="434">
        <f>[4]B!AD1723</f>
        <v>0</v>
      </c>
      <c r="M178" s="434">
        <f>[4]B!AE1723</f>
        <v>0</v>
      </c>
      <c r="N178" s="434">
        <f>[4]B!AF1723</f>
        <v>0</v>
      </c>
      <c r="O178" s="434">
        <f>[4]B!AG1723</f>
        <v>0</v>
      </c>
      <c r="P178" s="434">
        <f>[4]B!AH1723</f>
        <v>0</v>
      </c>
      <c r="Q178" s="434">
        <f>[4]B!AI1723</f>
        <v>0</v>
      </c>
      <c r="R178" s="434">
        <f>[4]B!AJ1723</f>
        <v>0</v>
      </c>
      <c r="S178" s="21">
        <f>[4]B!$I$1723</f>
        <v>28</v>
      </c>
      <c r="T178" s="21">
        <f>[4]B!$L$1723</f>
        <v>3</v>
      </c>
      <c r="U178" s="278"/>
      <c r="V178" s="155">
        <f>[4]B!AL1723</f>
        <v>2261290</v>
      </c>
    </row>
    <row r="179" spans="1:22" x14ac:dyDescent="0.2">
      <c r="A179" s="279" t="s">
        <v>196</v>
      </c>
      <c r="B179" s="280" t="s">
        <v>262</v>
      </c>
      <c r="C179" s="432">
        <f>[4]B!C1787</f>
        <v>10</v>
      </c>
      <c r="D179" s="432">
        <f>[4]B!H1787</f>
        <v>5</v>
      </c>
      <c r="E179" s="434">
        <f>[4]B!I1787</f>
        <v>5</v>
      </c>
      <c r="F179" s="434">
        <f>[4]B!J1787</f>
        <v>0</v>
      </c>
      <c r="G179" s="434">
        <f>[4]B!K1787</f>
        <v>0</v>
      </c>
      <c r="H179" s="434">
        <f>[4]B!L1787</f>
        <v>5</v>
      </c>
      <c r="I179" s="434">
        <f>[4]B!M1787</f>
        <v>0</v>
      </c>
      <c r="J179" s="434">
        <f>[4]B!N1787</f>
        <v>0</v>
      </c>
      <c r="K179" s="434">
        <v>3</v>
      </c>
      <c r="L179" s="434">
        <f>[4]B!AD1787</f>
        <v>0</v>
      </c>
      <c r="M179" s="434">
        <f>[4]B!AE1787</f>
        <v>0</v>
      </c>
      <c r="N179" s="434">
        <f>[4]B!AF1787</f>
        <v>0</v>
      </c>
      <c r="O179" s="434">
        <f>[4]B!AG1787</f>
        <v>0</v>
      </c>
      <c r="P179" s="434">
        <f>[4]B!AH1787</f>
        <v>0</v>
      </c>
      <c r="Q179" s="434">
        <f>[4]B!AI1787</f>
        <v>0</v>
      </c>
      <c r="R179" s="434">
        <f>[4]B!AJ1787</f>
        <v>0</v>
      </c>
      <c r="S179" s="21">
        <f>[4]B!$I$1787</f>
        <v>5</v>
      </c>
      <c r="T179" s="21">
        <f>[4]B!$L$1787</f>
        <v>5</v>
      </c>
      <c r="U179" s="278"/>
      <c r="V179" s="155">
        <f>[4]B!AL1787</f>
        <v>1121560</v>
      </c>
    </row>
    <row r="180" spans="1:22" x14ac:dyDescent="0.2">
      <c r="A180" s="279" t="s">
        <v>198</v>
      </c>
      <c r="B180" s="280" t="s">
        <v>263</v>
      </c>
      <c r="C180" s="432">
        <f>[4]B!C1861</f>
        <v>60</v>
      </c>
      <c r="D180" s="432">
        <f>[4]B!H1861</f>
        <v>45</v>
      </c>
      <c r="E180" s="434">
        <f>[4]B!I1861</f>
        <v>44</v>
      </c>
      <c r="F180" s="434">
        <f>[4]B!J1861</f>
        <v>1</v>
      </c>
      <c r="G180" s="434">
        <f>[4]B!K1861</f>
        <v>0</v>
      </c>
      <c r="H180" s="434">
        <f>[4]B!L1861</f>
        <v>14</v>
      </c>
      <c r="I180" s="434">
        <f>[4]B!M1861</f>
        <v>1</v>
      </c>
      <c r="J180" s="434">
        <f>[4]B!N1861</f>
        <v>0</v>
      </c>
      <c r="K180" s="434">
        <v>47</v>
      </c>
      <c r="L180" s="434">
        <f>[4]B!AD1861</f>
        <v>0</v>
      </c>
      <c r="M180" s="434">
        <f>[4]B!AE1861</f>
        <v>0</v>
      </c>
      <c r="N180" s="434">
        <f>[4]B!AF1861</f>
        <v>0</v>
      </c>
      <c r="O180" s="434">
        <f>[4]B!AG1861</f>
        <v>0</v>
      </c>
      <c r="P180" s="434">
        <f>[4]B!AH1861</f>
        <v>0</v>
      </c>
      <c r="Q180" s="434">
        <f>[4]B!AI1861</f>
        <v>0</v>
      </c>
      <c r="R180" s="434">
        <f>[4]B!AJ1861</f>
        <v>0</v>
      </c>
      <c r="S180" s="21">
        <f>[4]B!$I$1861</f>
        <v>44</v>
      </c>
      <c r="T180" s="21">
        <f>[4]B!$L$1861</f>
        <v>14</v>
      </c>
      <c r="U180" s="278"/>
      <c r="V180" s="155">
        <f>[4]B!AL1861</f>
        <v>4193355</v>
      </c>
    </row>
    <row r="181" spans="1:22" x14ac:dyDescent="0.2">
      <c r="A181" s="279" t="s">
        <v>264</v>
      </c>
      <c r="B181" s="280" t="s">
        <v>265</v>
      </c>
      <c r="C181" s="432">
        <f>[4]B!C1904</f>
        <v>78</v>
      </c>
      <c r="D181" s="432">
        <f>[4]B!H1904</f>
        <v>68</v>
      </c>
      <c r="E181" s="434">
        <f>[4]B!I1904</f>
        <v>64</v>
      </c>
      <c r="F181" s="434">
        <f>[4]B!J1904</f>
        <v>4</v>
      </c>
      <c r="G181" s="434">
        <f>[4]B!K1904</f>
        <v>0</v>
      </c>
      <c r="H181" s="434">
        <f>[4]B!L1904</f>
        <v>6</v>
      </c>
      <c r="I181" s="434">
        <f>[4]B!M1904</f>
        <v>3</v>
      </c>
      <c r="J181" s="434">
        <f>[4]B!N1904</f>
        <v>1</v>
      </c>
      <c r="K181" s="434">
        <v>78</v>
      </c>
      <c r="L181" s="434">
        <f>[4]B!AD1904</f>
        <v>0</v>
      </c>
      <c r="M181" s="434">
        <f>[4]B!AE1904</f>
        <v>0</v>
      </c>
      <c r="N181" s="434">
        <f>[4]B!AF1904</f>
        <v>0</v>
      </c>
      <c r="O181" s="434">
        <f>[4]B!AG1904</f>
        <v>0</v>
      </c>
      <c r="P181" s="434">
        <f>[4]B!AH1904</f>
        <v>0</v>
      </c>
      <c r="Q181" s="434">
        <f>[4]B!AI1904</f>
        <v>0</v>
      </c>
      <c r="R181" s="434">
        <f>[4]B!AJ1904</f>
        <v>0</v>
      </c>
      <c r="S181" s="21">
        <f>[4]B!$I$1904</f>
        <v>64</v>
      </c>
      <c r="T181" s="21">
        <f>[4]B!$L$1904</f>
        <v>6</v>
      </c>
      <c r="U181" s="278"/>
      <c r="V181" s="155">
        <f>[4]B!AL1904</f>
        <v>5006905</v>
      </c>
    </row>
    <row r="182" spans="1:22" x14ac:dyDescent="0.2">
      <c r="A182" s="279" t="s">
        <v>205</v>
      </c>
      <c r="B182" s="280" t="s">
        <v>266</v>
      </c>
      <c r="C182" s="435">
        <f>[4]B!C2063</f>
        <v>16</v>
      </c>
      <c r="D182" s="435">
        <f>[4]B!H2063</f>
        <v>16</v>
      </c>
      <c r="E182" s="434">
        <f>[4]B!I2063</f>
        <v>9</v>
      </c>
      <c r="F182" s="434">
        <f>[4]B!J2063</f>
        <v>7</v>
      </c>
      <c r="G182" s="434">
        <f>[4]B!K2063</f>
        <v>0</v>
      </c>
      <c r="H182" s="434">
        <f>[4]B!L2063</f>
        <v>0</v>
      </c>
      <c r="I182" s="434">
        <f>[4]B!M2063</f>
        <v>0</v>
      </c>
      <c r="J182" s="434">
        <f>[4]B!N2063</f>
        <v>0</v>
      </c>
      <c r="K182" s="434">
        <v>0</v>
      </c>
      <c r="L182" s="434">
        <f>[4]B!AD2063</f>
        <v>0</v>
      </c>
      <c r="M182" s="434">
        <f>[4]B!AE2063</f>
        <v>0</v>
      </c>
      <c r="N182" s="434">
        <f>[4]B!AF2063</f>
        <v>0</v>
      </c>
      <c r="O182" s="434">
        <f>[4]B!AG2063</f>
        <v>0</v>
      </c>
      <c r="P182" s="434">
        <f>[4]B!AH2063</f>
        <v>0</v>
      </c>
      <c r="Q182" s="434">
        <f>[4]B!AI2063</f>
        <v>0</v>
      </c>
      <c r="R182" s="434">
        <f>[4]B!AJ2063</f>
        <v>0</v>
      </c>
      <c r="S182" s="21">
        <f>[4]B!$I$2063</f>
        <v>9</v>
      </c>
      <c r="T182" s="21">
        <f>[4]B!$L$2063</f>
        <v>0</v>
      </c>
      <c r="U182" s="278"/>
      <c r="V182" s="155">
        <f>[4]B!AL2063</f>
        <v>14863740</v>
      </c>
    </row>
    <row r="183" spans="1:22" x14ac:dyDescent="0.2">
      <c r="A183" s="279" t="s">
        <v>267</v>
      </c>
      <c r="B183" s="280" t="s">
        <v>268</v>
      </c>
      <c r="C183" s="435">
        <f>[4]B!C2165</f>
        <v>3</v>
      </c>
      <c r="D183" s="435">
        <f>[4]B!H2165</f>
        <v>1</v>
      </c>
      <c r="E183" s="434">
        <f>[4]B!I2165</f>
        <v>1</v>
      </c>
      <c r="F183" s="434">
        <f>[4]B!J2165</f>
        <v>0</v>
      </c>
      <c r="G183" s="434">
        <f>[4]B!K2165</f>
        <v>0</v>
      </c>
      <c r="H183" s="434">
        <f>[4]B!L2165</f>
        <v>2</v>
      </c>
      <c r="I183" s="434">
        <f>[4]B!M2165</f>
        <v>0</v>
      </c>
      <c r="J183" s="434">
        <f>[4]B!N2165</f>
        <v>0</v>
      </c>
      <c r="K183" s="434">
        <v>2</v>
      </c>
      <c r="L183" s="434">
        <f>[4]B!AD2165</f>
        <v>0</v>
      </c>
      <c r="M183" s="434">
        <f>[4]B!AE2165</f>
        <v>0</v>
      </c>
      <c r="N183" s="434">
        <f>[4]B!AF2165</f>
        <v>0</v>
      </c>
      <c r="O183" s="434">
        <f>[4]B!AG2165</f>
        <v>0</v>
      </c>
      <c r="P183" s="434">
        <f>[4]B!AH2165</f>
        <v>0</v>
      </c>
      <c r="Q183" s="434">
        <f>[4]B!AI2165</f>
        <v>0</v>
      </c>
      <c r="R183" s="434">
        <f>[4]B!AJ2165</f>
        <v>0</v>
      </c>
      <c r="S183" s="21">
        <f>[4]B!$I$2165</f>
        <v>1</v>
      </c>
      <c r="T183" s="21">
        <f>[4]B!$L$2165</f>
        <v>2</v>
      </c>
      <c r="U183" s="278"/>
      <c r="V183" s="155">
        <f>[4]B!AL2165</f>
        <v>256630</v>
      </c>
    </row>
    <row r="184" spans="1:22" x14ac:dyDescent="0.2">
      <c r="A184" s="279" t="s">
        <v>269</v>
      </c>
      <c r="B184" s="280" t="s">
        <v>270</v>
      </c>
      <c r="C184" s="435">
        <f>[4]B!C2396</f>
        <v>222</v>
      </c>
      <c r="D184" s="435">
        <f>[4]B!H2396</f>
        <v>175</v>
      </c>
      <c r="E184" s="434">
        <f>[4]B!I2396</f>
        <v>155</v>
      </c>
      <c r="F184" s="434">
        <f>[4]B!J2396</f>
        <v>20</v>
      </c>
      <c r="G184" s="434">
        <f>[4]B!K2396</f>
        <v>4</v>
      </c>
      <c r="H184" s="434">
        <f>[4]B!L2396</f>
        <v>38</v>
      </c>
      <c r="I184" s="434">
        <f>[4]B!M2396</f>
        <v>5</v>
      </c>
      <c r="J184" s="434">
        <f>[4]B!N2396</f>
        <v>0</v>
      </c>
      <c r="K184" s="436"/>
      <c r="L184" s="434">
        <f>[4]B!AD2396</f>
        <v>0</v>
      </c>
      <c r="M184" s="434">
        <f>[4]B!AE2396</f>
        <v>0</v>
      </c>
      <c r="N184" s="434">
        <f>[4]B!AF2396</f>
        <v>0</v>
      </c>
      <c r="O184" s="434">
        <f>[4]B!AG2396</f>
        <v>0</v>
      </c>
      <c r="P184" s="434">
        <f>[4]B!AH2396</f>
        <v>0</v>
      </c>
      <c r="Q184" s="434">
        <f>[4]B!AI2396</f>
        <v>0</v>
      </c>
      <c r="R184" s="434">
        <f>[4]B!AJ2396</f>
        <v>0</v>
      </c>
      <c r="S184" s="21">
        <f>[4]B!$I$2396</f>
        <v>155</v>
      </c>
      <c r="T184" s="21">
        <f>[4]B!$L$2396</f>
        <v>38</v>
      </c>
      <c r="U184" s="278"/>
      <c r="V184" s="155">
        <f>[4]B!AL2396</f>
        <v>59423160</v>
      </c>
    </row>
    <row r="185" spans="1:22" x14ac:dyDescent="0.2">
      <c r="A185" s="279" t="s">
        <v>271</v>
      </c>
      <c r="B185" s="280" t="s">
        <v>272</v>
      </c>
      <c r="C185" s="432">
        <f>[4]B!C2436</f>
        <v>13</v>
      </c>
      <c r="D185" s="432">
        <f>[4]B!H2436</f>
        <v>9</v>
      </c>
      <c r="E185" s="434">
        <f>[4]B!I2436</f>
        <v>3</v>
      </c>
      <c r="F185" s="434">
        <f>[4]B!J2436</f>
        <v>6</v>
      </c>
      <c r="G185" s="434">
        <f>[4]B!K2436</f>
        <v>0</v>
      </c>
      <c r="H185" s="434">
        <f>[4]B!L2436</f>
        <v>2</v>
      </c>
      <c r="I185" s="434">
        <f>[4]B!M2436</f>
        <v>2</v>
      </c>
      <c r="J185" s="434">
        <f>[4]B!N2436</f>
        <v>0</v>
      </c>
      <c r="K185" s="434">
        <v>0</v>
      </c>
      <c r="L185" s="434">
        <f>[4]B!AD2436</f>
        <v>0</v>
      </c>
      <c r="M185" s="434">
        <f>[4]B!AE2436</f>
        <v>0</v>
      </c>
      <c r="N185" s="434">
        <f>[4]B!AF2436</f>
        <v>0</v>
      </c>
      <c r="O185" s="434">
        <f>[4]B!AG2436</f>
        <v>0</v>
      </c>
      <c r="P185" s="434">
        <f>[4]B!AH2436</f>
        <v>0</v>
      </c>
      <c r="Q185" s="434">
        <f>[4]B!AI2436</f>
        <v>0</v>
      </c>
      <c r="R185" s="434">
        <f>[4]B!AJ2436</f>
        <v>0</v>
      </c>
      <c r="S185" s="21">
        <f>[4]B!$I$2436</f>
        <v>3</v>
      </c>
      <c r="T185" s="21">
        <f>[4]B!$L$2436</f>
        <v>2</v>
      </c>
      <c r="U185" s="278"/>
      <c r="V185" s="155">
        <f>[4]B!AL2436</f>
        <v>1002470</v>
      </c>
    </row>
    <row r="186" spans="1:22" x14ac:dyDescent="0.2">
      <c r="A186" s="279" t="s">
        <v>273</v>
      </c>
      <c r="B186" s="280" t="s">
        <v>274</v>
      </c>
      <c r="C186" s="432">
        <f>[4]B!C2559</f>
        <v>66</v>
      </c>
      <c r="D186" s="432">
        <f>[4]B!H2559</f>
        <v>55</v>
      </c>
      <c r="E186" s="434">
        <f>[4]B!I2559</f>
        <v>30</v>
      </c>
      <c r="F186" s="434">
        <f>[4]B!J2559</f>
        <v>25</v>
      </c>
      <c r="G186" s="434">
        <f>[4]B!K2559</f>
        <v>0</v>
      </c>
      <c r="H186" s="434">
        <f>[4]B!L2559</f>
        <v>9</v>
      </c>
      <c r="I186" s="434">
        <f>[4]B!M2559</f>
        <v>2</v>
      </c>
      <c r="J186" s="434">
        <f>[4]B!N2559</f>
        <v>0</v>
      </c>
      <c r="K186" s="433">
        <v>0</v>
      </c>
      <c r="L186" s="434">
        <f>[4]B!AD2559</f>
        <v>0</v>
      </c>
      <c r="M186" s="434">
        <f>[4]B!AE2559</f>
        <v>0</v>
      </c>
      <c r="N186" s="434">
        <f>[4]B!AF2559</f>
        <v>0</v>
      </c>
      <c r="O186" s="434">
        <f>[4]B!AG2559</f>
        <v>0</v>
      </c>
      <c r="P186" s="434">
        <f>[4]B!AH2559</f>
        <v>0</v>
      </c>
      <c r="Q186" s="434">
        <f>[4]B!AI2559</f>
        <v>0</v>
      </c>
      <c r="R186" s="434">
        <f>[4]B!AJ2559</f>
        <v>0</v>
      </c>
      <c r="S186" s="21">
        <f>[4]B!$I$2559</f>
        <v>30</v>
      </c>
      <c r="T186" s="21">
        <f>[4]B!$L$2559</f>
        <v>9</v>
      </c>
      <c r="U186" s="278"/>
      <c r="V186" s="155">
        <f>[4]B!AL2559</f>
        <v>8692420</v>
      </c>
    </row>
    <row r="187" spans="1:22" x14ac:dyDescent="0.2">
      <c r="A187" s="279" t="s">
        <v>275</v>
      </c>
      <c r="B187" s="280" t="s">
        <v>276</v>
      </c>
      <c r="C187" s="432">
        <f>[4]B!C2598</f>
        <v>22</v>
      </c>
      <c r="D187" s="432">
        <f>[4]B!H2598</f>
        <v>21</v>
      </c>
      <c r="E187" s="434">
        <f>[4]B!I2598</f>
        <v>21</v>
      </c>
      <c r="F187" s="434">
        <f>[4]B!J2598</f>
        <v>0</v>
      </c>
      <c r="G187" s="434">
        <f>[4]B!K2598</f>
        <v>0</v>
      </c>
      <c r="H187" s="434">
        <f>[4]B!L2598</f>
        <v>1</v>
      </c>
      <c r="I187" s="434">
        <f>[4]B!M2598</f>
        <v>0</v>
      </c>
      <c r="J187" s="434">
        <f>[4]B!N2598</f>
        <v>0</v>
      </c>
      <c r="K187" s="433">
        <v>4</v>
      </c>
      <c r="L187" s="434">
        <f>[4]B!AD2598</f>
        <v>0</v>
      </c>
      <c r="M187" s="434">
        <f>[4]B!AE2598</f>
        <v>2</v>
      </c>
      <c r="N187" s="434">
        <f>[4]B!AF2598</f>
        <v>0</v>
      </c>
      <c r="O187" s="434">
        <f>[4]B!AG2598</f>
        <v>0</v>
      </c>
      <c r="P187" s="434">
        <f>[4]B!AH2598</f>
        <v>0</v>
      </c>
      <c r="Q187" s="434">
        <f>[4]B!AI2598</f>
        <v>0</v>
      </c>
      <c r="R187" s="434">
        <f>[4]B!AJ2598</f>
        <v>0</v>
      </c>
      <c r="S187" s="21">
        <f>[4]B!$I$2598</f>
        <v>21</v>
      </c>
      <c r="T187" s="21">
        <f>[4]B!$L$2598</f>
        <v>1</v>
      </c>
      <c r="U187" s="278"/>
      <c r="V187" s="155">
        <f>[4]B!AL2598</f>
        <v>5338115</v>
      </c>
    </row>
    <row r="188" spans="1:22" x14ac:dyDescent="0.2">
      <c r="A188" s="279" t="s">
        <v>277</v>
      </c>
      <c r="B188" s="280" t="s">
        <v>278</v>
      </c>
      <c r="C188" s="432">
        <f>[4]B!C2639</f>
        <v>51</v>
      </c>
      <c r="D188" s="432">
        <f>[4]B!H2639</f>
        <v>44</v>
      </c>
      <c r="E188" s="434">
        <f>[4]B!I2639</f>
        <v>35</v>
      </c>
      <c r="F188" s="434">
        <f>[4]B!J2639</f>
        <v>9</v>
      </c>
      <c r="G188" s="434">
        <f>[4]B!K2639</f>
        <v>0</v>
      </c>
      <c r="H188" s="434">
        <f>[4]B!L2639</f>
        <v>4</v>
      </c>
      <c r="I188" s="434">
        <f>[4]B!M2639</f>
        <v>3</v>
      </c>
      <c r="J188" s="434">
        <f>[4]B!N2639</f>
        <v>0</v>
      </c>
      <c r="K188" s="433">
        <v>0</v>
      </c>
      <c r="L188" s="434">
        <f>[4]B!AD2639</f>
        <v>0</v>
      </c>
      <c r="M188" s="434">
        <f>[4]B!AE2639</f>
        <v>0</v>
      </c>
      <c r="N188" s="434">
        <f>[4]B!AF2639</f>
        <v>0</v>
      </c>
      <c r="O188" s="434">
        <f>[4]B!AG2639</f>
        <v>0</v>
      </c>
      <c r="P188" s="434">
        <f>[4]B!AH2639</f>
        <v>0</v>
      </c>
      <c r="Q188" s="434">
        <f>[4]B!AI2639</f>
        <v>0</v>
      </c>
      <c r="R188" s="434">
        <f>[4]B!AJ2639</f>
        <v>0</v>
      </c>
      <c r="S188" s="21">
        <f>[4]B!$I$2639</f>
        <v>35</v>
      </c>
      <c r="T188" s="21">
        <f>[4]B!$L$2639</f>
        <v>4</v>
      </c>
      <c r="U188" s="278"/>
      <c r="V188" s="155">
        <f>[4]B!AL2639</f>
        <v>8526710</v>
      </c>
    </row>
    <row r="189" spans="1:22" x14ac:dyDescent="0.2">
      <c r="A189" s="281" t="s">
        <v>279</v>
      </c>
      <c r="B189" s="280" t="s">
        <v>280</v>
      </c>
      <c r="C189" s="432">
        <f>SUM(C190:C192)</f>
        <v>74</v>
      </c>
      <c r="D189" s="432">
        <f t="shared" ref="D189:Q189" si="6">SUM(D190:D192)</f>
        <v>74</v>
      </c>
      <c r="E189" s="432">
        <f>SUM(E190:E192)</f>
        <v>28</v>
      </c>
      <c r="F189" s="432">
        <f>SUM(F190:F192)</f>
        <v>46</v>
      </c>
      <c r="G189" s="432">
        <f t="shared" si="6"/>
        <v>0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28</v>
      </c>
      <c r="T189" s="432">
        <f>SUM(T190:T192)</f>
        <v>0</v>
      </c>
      <c r="U189" s="278"/>
      <c r="V189" s="432">
        <f>SUM(V190:V192)</f>
        <v>4891880</v>
      </c>
    </row>
    <row r="190" spans="1:22" x14ac:dyDescent="0.2">
      <c r="A190" s="282"/>
      <c r="B190" s="283" t="s">
        <v>281</v>
      </c>
      <c r="C190" s="433">
        <f>[4]B!C2645</f>
        <v>74</v>
      </c>
      <c r="D190" s="433">
        <f>[4]B!H2645</f>
        <v>74</v>
      </c>
      <c r="E190" s="433">
        <f>[4]B!I2645</f>
        <v>28</v>
      </c>
      <c r="F190" s="433">
        <f>[4]B!J2645</f>
        <v>46</v>
      </c>
      <c r="G190" s="433">
        <f>[4]B!K2645</f>
        <v>0</v>
      </c>
      <c r="H190" s="433">
        <f>[4]B!L2645</f>
        <v>0</v>
      </c>
      <c r="I190" s="433">
        <f>[4]B!M2645</f>
        <v>0</v>
      </c>
      <c r="J190" s="433">
        <f>[4]B!N2645</f>
        <v>0</v>
      </c>
      <c r="K190" s="436"/>
      <c r="L190" s="433">
        <f>[4]B!AD2645</f>
        <v>0</v>
      </c>
      <c r="M190" s="433">
        <f>[4]B!AE2645</f>
        <v>0</v>
      </c>
      <c r="N190" s="433">
        <f>[4]B!AF2645</f>
        <v>0</v>
      </c>
      <c r="O190" s="433">
        <f>[4]B!AG2645</f>
        <v>0</v>
      </c>
      <c r="P190" s="433">
        <f>[4]B!AH2645</f>
        <v>0</v>
      </c>
      <c r="Q190" s="433">
        <f>[4]B!AI2645</f>
        <v>0</v>
      </c>
      <c r="R190" s="433">
        <f>[4]B!AJ2645</f>
        <v>0</v>
      </c>
      <c r="S190" s="21">
        <f>[4]B!$I$2645</f>
        <v>28</v>
      </c>
      <c r="T190" s="21">
        <f>[4]B!$L$2645</f>
        <v>0</v>
      </c>
      <c r="U190" s="284"/>
      <c r="V190" s="155">
        <f>[4]B!AL2645</f>
        <v>4891880</v>
      </c>
    </row>
    <row r="191" spans="1:22" x14ac:dyDescent="0.2">
      <c r="A191" s="282"/>
      <c r="B191" s="283" t="s">
        <v>282</v>
      </c>
      <c r="C191" s="433">
        <f>[4]B!C2646</f>
        <v>0</v>
      </c>
      <c r="D191" s="433">
        <f>[4]B!H2646</f>
        <v>0</v>
      </c>
      <c r="E191" s="433">
        <f>[4]B!I2646</f>
        <v>0</v>
      </c>
      <c r="F191" s="433">
        <f>[4]B!J2646</f>
        <v>0</v>
      </c>
      <c r="G191" s="433">
        <f>[4]B!K2646</f>
        <v>0</v>
      </c>
      <c r="H191" s="433">
        <f>[4]B!L2646</f>
        <v>0</v>
      </c>
      <c r="I191" s="433">
        <f>[4]B!M2646</f>
        <v>0</v>
      </c>
      <c r="J191" s="433">
        <f>[4]B!N2646</f>
        <v>0</v>
      </c>
      <c r="K191" s="436"/>
      <c r="L191" s="433">
        <f>[4]B!AD2646</f>
        <v>0</v>
      </c>
      <c r="M191" s="433">
        <f>[4]B!AE2646</f>
        <v>0</v>
      </c>
      <c r="N191" s="433">
        <f>[4]B!AF2646</f>
        <v>0</v>
      </c>
      <c r="O191" s="433">
        <f>[4]B!AG2646</f>
        <v>0</v>
      </c>
      <c r="P191" s="433">
        <f>[4]B!AH2646</f>
        <v>0</v>
      </c>
      <c r="Q191" s="433">
        <f>[4]B!AI2646</f>
        <v>0</v>
      </c>
      <c r="R191" s="433">
        <f>[4]B!AJ2646</f>
        <v>0</v>
      </c>
      <c r="S191" s="21">
        <f>[4]B!$I$2646</f>
        <v>0</v>
      </c>
      <c r="T191" s="21">
        <f>[4]B!$L$2646</f>
        <v>0</v>
      </c>
      <c r="U191" s="284"/>
      <c r="V191" s="155">
        <f>[4]B!AL2646</f>
        <v>0</v>
      </c>
    </row>
    <row r="192" spans="1:22" x14ac:dyDescent="0.2">
      <c r="A192" s="282"/>
      <c r="B192" s="283" t="s">
        <v>283</v>
      </c>
      <c r="C192" s="433">
        <f>SUM([4]B!C2647:C2651)</f>
        <v>0</v>
      </c>
      <c r="D192" s="433">
        <f>SUM([4]B!H2647:H2651)</f>
        <v>0</v>
      </c>
      <c r="E192" s="433">
        <f>SUM([4]B!I2647:I2651)</f>
        <v>0</v>
      </c>
      <c r="F192" s="433">
        <f>SUM([4]B!J2647:J2651)</f>
        <v>0</v>
      </c>
      <c r="G192" s="433">
        <f>SUM([4]B!K2647:K2651)</f>
        <v>0</v>
      </c>
      <c r="H192" s="433">
        <f>SUM([4]B!L2647:L2651)</f>
        <v>0</v>
      </c>
      <c r="I192" s="433">
        <f>SUM([4]B!M2647:M2651)</f>
        <v>0</v>
      </c>
      <c r="J192" s="433">
        <f>SUM([4]B!N2647:N2651)</f>
        <v>0</v>
      </c>
      <c r="K192" s="436"/>
      <c r="L192" s="433">
        <f>SUM([4]B!AD2647:AD2651)</f>
        <v>0</v>
      </c>
      <c r="M192" s="433">
        <f>SUM([4]B!AE2647:AE2651)</f>
        <v>0</v>
      </c>
      <c r="N192" s="433">
        <f>SUM([4]B!AF2647:AF2651)</f>
        <v>0</v>
      </c>
      <c r="O192" s="433">
        <f>SUM([4]B!AG2647:AG2651)</f>
        <v>0</v>
      </c>
      <c r="P192" s="433">
        <f>SUM([4]B!AH2647:AH2651)</f>
        <v>0</v>
      </c>
      <c r="Q192" s="433">
        <f>SUM([4]B!AI2647:AI2651)</f>
        <v>0</v>
      </c>
      <c r="R192" s="433">
        <f>SUM([4]B!AJ2647:AJ2651)</f>
        <v>0</v>
      </c>
      <c r="S192" s="433">
        <f>SUM([4]B!I2647:I2651)</f>
        <v>0</v>
      </c>
      <c r="T192" s="433">
        <f>SUM([4]B!L2647:L2651)</f>
        <v>0</v>
      </c>
      <c r="U192" s="284"/>
      <c r="V192" s="433">
        <f>SUM([4]B!AL2647:AL2651)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+[4]B!C2889</f>
        <v>102</v>
      </c>
      <c r="D193" s="432">
        <f>+[4]B!H2889</f>
        <v>87</v>
      </c>
      <c r="E193" s="437">
        <f>+[4]B!I2889</f>
        <v>77</v>
      </c>
      <c r="F193" s="437">
        <f>+[4]B!J2889</f>
        <v>10</v>
      </c>
      <c r="G193" s="437">
        <f>+[4]B!K2889</f>
        <v>4</v>
      </c>
      <c r="H193" s="437">
        <f>+[4]B!L2889</f>
        <v>10</v>
      </c>
      <c r="I193" s="437">
        <f>+[4]B!M2889</f>
        <v>1</v>
      </c>
      <c r="J193" s="437">
        <f>+[4]B!N2889</f>
        <v>0</v>
      </c>
      <c r="K193" s="433">
        <v>8</v>
      </c>
      <c r="L193" s="434">
        <f>+[4]B!AD2889</f>
        <v>0</v>
      </c>
      <c r="M193" s="434">
        <f>+[4]B!AE2889</f>
        <v>0</v>
      </c>
      <c r="N193" s="434">
        <f>+[4]B!AF2889</f>
        <v>0</v>
      </c>
      <c r="O193" s="434">
        <f>+[4]B!AG2889</f>
        <v>0</v>
      </c>
      <c r="P193" s="434">
        <f>+[4]B!AH2889</f>
        <v>0</v>
      </c>
      <c r="Q193" s="434">
        <f>+[4]B!AI2889</f>
        <v>0</v>
      </c>
      <c r="R193" s="434">
        <f>+[4]B!AJ2889</f>
        <v>0</v>
      </c>
      <c r="S193" s="21">
        <f>[4]B!$I$2889</f>
        <v>77</v>
      </c>
      <c r="T193" s="21">
        <f>[4]B!$L$2889</f>
        <v>10</v>
      </c>
      <c r="U193" s="284"/>
      <c r="V193" s="156">
        <f>[4]B!$AL$2889</f>
        <v>27345530</v>
      </c>
    </row>
    <row r="194" spans="1:28" x14ac:dyDescent="0.2">
      <c r="A194" s="279" t="s">
        <v>286</v>
      </c>
      <c r="B194" s="280" t="s">
        <v>287</v>
      </c>
      <c r="C194" s="435">
        <f>+[4]B!C3105</f>
        <v>138</v>
      </c>
      <c r="D194" s="435">
        <f>+[4]B!H3105</f>
        <v>56</v>
      </c>
      <c r="E194" s="434">
        <f>+[4]B!I3105</f>
        <v>55</v>
      </c>
      <c r="F194" s="434">
        <f>+[4]B!J3105</f>
        <v>1</v>
      </c>
      <c r="G194" s="434">
        <f>+[4]B!K3105</f>
        <v>0</v>
      </c>
      <c r="H194" s="434">
        <f>+[4]B!L3105</f>
        <v>82</v>
      </c>
      <c r="I194" s="434">
        <f>+[4]B!M3105</f>
        <v>0</v>
      </c>
      <c r="J194" s="434">
        <f>+[4]B!N3105</f>
        <v>0</v>
      </c>
      <c r="K194" s="434">
        <v>136</v>
      </c>
      <c r="L194" s="434">
        <f>+[4]B!AD3094</f>
        <v>0</v>
      </c>
      <c r="M194" s="434">
        <f>+[4]B!AE3094</f>
        <v>0</v>
      </c>
      <c r="N194" s="434">
        <f>+[4]B!AF3094</f>
        <v>0</v>
      </c>
      <c r="O194" s="434">
        <f>+[4]B!AG3094</f>
        <v>0</v>
      </c>
      <c r="P194" s="434">
        <f>+[4]B!AH3094</f>
        <v>0</v>
      </c>
      <c r="Q194" s="434">
        <f>+[4]B!AI3094</f>
        <v>0</v>
      </c>
      <c r="R194" s="434">
        <f>+[4]B!AJ3094</f>
        <v>0</v>
      </c>
      <c r="S194" s="434">
        <f>+[4]B!I3094</f>
        <v>54</v>
      </c>
      <c r="T194" s="434">
        <f>+[4]B!L3094</f>
        <v>82</v>
      </c>
      <c r="U194" s="284"/>
      <c r="V194" s="434">
        <f>+[4]B!AL3094</f>
        <v>1998490</v>
      </c>
    </row>
    <row r="195" spans="1:28" x14ac:dyDescent="0.2">
      <c r="A195" s="285" t="s">
        <v>286</v>
      </c>
      <c r="B195" s="286" t="s">
        <v>288</v>
      </c>
      <c r="C195" s="438">
        <f>+[4]B!C2894</f>
        <v>4</v>
      </c>
      <c r="D195" s="432">
        <f>+[4]B!H2894</f>
        <v>2</v>
      </c>
      <c r="E195" s="433">
        <f>+[4]B!I2894</f>
        <v>2</v>
      </c>
      <c r="F195" s="433">
        <f>+[4]B!J2894</f>
        <v>0</v>
      </c>
      <c r="G195" s="433">
        <f>+[4]B!K2894</f>
        <v>0</v>
      </c>
      <c r="H195" s="433">
        <f>+[4]B!L2894</f>
        <v>2</v>
      </c>
      <c r="I195" s="433">
        <f>+[4]B!M2894</f>
        <v>0</v>
      </c>
      <c r="J195" s="433">
        <f>+[4]B!N2894</f>
        <v>0</v>
      </c>
      <c r="K195" s="439"/>
      <c r="L195" s="440">
        <f>+[4]B!AD2894</f>
        <v>0</v>
      </c>
      <c r="M195" s="440">
        <f>+[4]B!AE2894</f>
        <v>0</v>
      </c>
      <c r="N195" s="440">
        <f>+[4]B!AF2894</f>
        <v>0</v>
      </c>
      <c r="O195" s="440">
        <f>+[4]B!AG2894</f>
        <v>0</v>
      </c>
      <c r="P195" s="440">
        <f>+[4]B!AH2894</f>
        <v>0</v>
      </c>
      <c r="Q195" s="440">
        <f>+[4]B!AI2894</f>
        <v>0</v>
      </c>
      <c r="R195" s="440">
        <f>+[4]B!AJ2894</f>
        <v>0</v>
      </c>
      <c r="S195" s="278"/>
      <c r="T195" s="278"/>
      <c r="U195" s="60">
        <f>+[4]B!C2894</f>
        <v>4</v>
      </c>
      <c r="V195" s="287">
        <f>+[4]B!AL2894*0.75</f>
        <v>218820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1013</v>
      </c>
      <c r="D196" s="441">
        <f t="shared" si="7"/>
        <v>781</v>
      </c>
      <c r="E196" s="441">
        <f t="shared" si="7"/>
        <v>614</v>
      </c>
      <c r="F196" s="441">
        <f t="shared" si="7"/>
        <v>167</v>
      </c>
      <c r="G196" s="441">
        <f t="shared" si="7"/>
        <v>12</v>
      </c>
      <c r="H196" s="441">
        <f t="shared" si="7"/>
        <v>198</v>
      </c>
      <c r="I196" s="441">
        <f t="shared" si="7"/>
        <v>21</v>
      </c>
      <c r="J196" s="441">
        <f t="shared" si="7"/>
        <v>1</v>
      </c>
      <c r="K196" s="441">
        <f t="shared" ref="K196" si="8">SUM(K176:K195)</f>
        <v>332</v>
      </c>
      <c r="L196" s="441">
        <f t="shared" ref="L196:R196" si="9">SUM(L176:L189)+L193+L194+L195</f>
        <v>0</v>
      </c>
      <c r="M196" s="441">
        <f t="shared" si="9"/>
        <v>22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611</v>
      </c>
      <c r="T196" s="441">
        <f>SUM(T176:T189)+T193+T194</f>
        <v>196</v>
      </c>
      <c r="U196" s="441">
        <f>SUM(U195)</f>
        <v>4</v>
      </c>
      <c r="V196" s="441">
        <f>SUM(V176:V189)+V193+V194+V195</f>
        <v>175009065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336</v>
      </c>
      <c r="D200" s="444">
        <v>193</v>
      </c>
      <c r="E200" s="445">
        <f>SUM([4]B!P1408,[4]B!P1542,[4]B!P1723,[4]B!P1787,[4]B!P1861,[4]B!P1904,[4]B!P2052,[4]B!P2062,[4]B!P2162,[4]B!P2164,[4]B!P2389,[4]B!P2395,[4]B!P2436,[4]B!P2559,[4]B!P2598,[4]B!P2639,[4]B!P2654,[4]B!P2882,[4]B!P2894,[4]B!P3094)</f>
        <v>64</v>
      </c>
      <c r="F200" s="446">
        <f>SUM([4]B!Q1408,[4]B!Q1542,[4]B!Q1723,[4]B!Q1787,[4]B!Q1861,[4]B!Q1904,[4]B!Q2052,[4]B!Q2062,[4]B!Q2162,[4]B!Q2164,[4]B!Q2389,[4]B!Q2395,[4]B!Q2436,[4]B!Q2559,[4]B!Q2598,[4]B!Q2639,[4]B!Q2654,[4]B!Q2882,[4]B!Q2894,[4]B!Q3094)</f>
        <v>272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181</v>
      </c>
      <c r="D201" s="449">
        <v>150</v>
      </c>
      <c r="E201" s="450">
        <f>SUM([4]B!S1408,[4]B!S1542,[4]B!S1723,[4]B!S1787,[4]B!S1861,[4]B!S1904,[4]B!S2052,[4]B!S2062,[4]B!S2162,[4]B!S2164,[4]B!S2389,[4]B!S2395,[4]B!S2436,[4]B!S2559,[4]B!S2598,[4]B!S2639,[4]B!S2654,[4]B!S2882,[4]B!S2894,[4]B!S3094)</f>
        <v>33</v>
      </c>
      <c r="F201" s="451">
        <f>SUM([4]B!T1408,[4]B!T1542,[4]B!T1723,[4]B!T1787,[4]B!T1861,[4]B!T1904,[4]B!T2052,[4]B!T2062,[4]B!T2162,[4]B!T2164,[4]B!T2389,[4]B!T2395,[4]B!T2436,[4]B!T2559,[4]B!T2598,[4]B!T2639,[4]B!T2654,[4]B!T2882,[4]B!T2894,[4]B!T3094)</f>
        <v>148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163</v>
      </c>
      <c r="D202" s="453">
        <v>160</v>
      </c>
      <c r="E202" s="454">
        <f>SUM([4]B!Y1408,[4]B!Y1542,[4]B!Y1723,[4]B!Y1787,[4]B!Y1861,[4]B!Y1904,[4]B!Y2052,[4]B!Y2062,[4]B!Y2162,[4]B!Y2164,[4]B!Y2389,[4]B!Y2395,[4]B!Y2436,[4]B!Y2559,[4]B!Y2598,[4]B!Y2639,[4]B!Y2654,[4]B!Y2882,[4]B!Y2894,[4]B!Y3094)</f>
        <v>7</v>
      </c>
      <c r="F202" s="454">
        <f>SUM([4]B!Z1408,[4]B!Z1542,[4]B!Z1723,[4]B!Z1787,[4]B!Z1861,[4]B!Z1904,[4]B!Z2052,[4]B!Z2062,[4]B!Z2162,[4]B!Z2164,[4]B!Z2389,[4]B!Z2395,[4]B!Z2436,[4]B!Z2559,[4]B!Z2598,[4]B!Z2639,[4]B!Z2654,[4]B!Z2882,[4]B!Z2894,[4]B!Z3094)</f>
        <v>156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1</v>
      </c>
      <c r="D203" s="455">
        <v>1</v>
      </c>
      <c r="E203" s="456">
        <f>SUM([4]B!V1408,[4]B!V1542,[4]B!V1723,[4]B!V1787,[4]B!V1861,[4]B!V1904,[4]B!V2052,[4]B!V2062,[4]B!V2162,[4]B!V2164,[4]B!V2389,[4]B!V2395,[4]B!V2436,[4]B!V2559,[4]B!V2598,[4]B!V2639,[4]B!V2654,[4]B!V2882,[4]B!V2894,[4]B!V3094)</f>
        <v>0</v>
      </c>
      <c r="F203" s="456">
        <f>SUM([4]B!W1408,[4]B!W1542,[4]B!W1723,[4]B!W1787,[4]B!W1861,[4]B!W1904,[4]B!W2052,[4]B!W2062,[4]B!W2162,[4]B!W2164,[4]B!W2389,[4]B!W2395,[4]B!W2436,[4]B!W2559,[4]B!W2598,[4]B!W2639,[4]B!W2654,[4]B!W2882,[4]B!W2894,[4]B!W3094)</f>
        <v>1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[4]B!C2886</f>
        <v>7</v>
      </c>
      <c r="D207" s="299">
        <f>[4]B!I2886</f>
        <v>7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SUM([4]B!C2885+[4]B!C2887)</f>
        <v>1</v>
      </c>
      <c r="D208" s="301">
        <f>[4]B!I2885+[4]B!I2887</f>
        <v>1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+[4]B!C1325</f>
        <v>32</v>
      </c>
      <c r="D213" s="305">
        <f>+[4]B!D1325</f>
        <v>32</v>
      </c>
      <c r="E213" s="305">
        <f>+[4]B!E1325</f>
        <v>32</v>
      </c>
      <c r="F213" s="305">
        <f>+[4]B!F1325</f>
        <v>0</v>
      </c>
      <c r="G213" s="305">
        <f>+[4]B!G1325</f>
        <v>0</v>
      </c>
      <c r="H213" s="305">
        <f>+[4]B!AA1325</f>
        <v>8</v>
      </c>
      <c r="I213" s="305">
        <f>+[4]B!AB1325</f>
        <v>24</v>
      </c>
      <c r="J213" s="305">
        <f>+[4]B!AC1325</f>
        <v>0</v>
      </c>
      <c r="K213" s="305">
        <f>+[4]B!AD1325</f>
        <v>0</v>
      </c>
      <c r="L213" s="305">
        <f>+[4]B!AE1325</f>
        <v>0</v>
      </c>
      <c r="M213" s="305">
        <f>+[4]B!AF1325</f>
        <v>0</v>
      </c>
      <c r="N213" s="305">
        <f>+[4]B!AG1325</f>
        <v>0</v>
      </c>
      <c r="O213" s="305">
        <f>+[4]B!AH1325</f>
        <v>0</v>
      </c>
      <c r="P213" s="305">
        <f>+[4]B!AI1325</f>
        <v>0</v>
      </c>
      <c r="Q213" s="305">
        <f>+[4]B!AJ1325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+[4]B!C1457</f>
        <v>399</v>
      </c>
      <c r="D214" s="307">
        <f>+[4]B!D1457</f>
        <v>393</v>
      </c>
      <c r="E214" s="307">
        <f>+[4]B!E1457</f>
        <v>392</v>
      </c>
      <c r="F214" s="307">
        <f>+[4]B!F1457</f>
        <v>1</v>
      </c>
      <c r="G214" s="307">
        <f>+[4]B!G1457</f>
        <v>6</v>
      </c>
      <c r="H214" s="459">
        <f>+[4]B!AA1457</f>
        <v>29</v>
      </c>
      <c r="I214" s="459">
        <f>+[4]B!AB1457</f>
        <v>370</v>
      </c>
      <c r="J214" s="459">
        <f>+[4]B!AC1457</f>
        <v>0</v>
      </c>
      <c r="K214" s="459">
        <f>+[4]B!AD1457</f>
        <v>0</v>
      </c>
      <c r="L214" s="459">
        <f>+[4]B!AE1457</f>
        <v>0</v>
      </c>
      <c r="M214" s="459">
        <f>+[4]B!AF1457</f>
        <v>0</v>
      </c>
      <c r="N214" s="459">
        <f>+[4]B!AG1457</f>
        <v>0</v>
      </c>
      <c r="O214" s="459">
        <f>+[4]B!AH1457</f>
        <v>0</v>
      </c>
      <c r="P214" s="459">
        <f>+[4]B!AI1457</f>
        <v>152</v>
      </c>
      <c r="Q214" s="460">
        <f>+[4]B!AJ1457</f>
        <v>0</v>
      </c>
    </row>
    <row r="215" spans="1:22" x14ac:dyDescent="0.2">
      <c r="A215" s="585" t="s">
        <v>310</v>
      </c>
      <c r="B215" s="586"/>
      <c r="C215" s="306">
        <f>+[4]B!C1613</f>
        <v>1035</v>
      </c>
      <c r="D215" s="307">
        <f>+[4]B!D1613</f>
        <v>1034</v>
      </c>
      <c r="E215" s="307">
        <f>+[4]B!E1613</f>
        <v>1034</v>
      </c>
      <c r="F215" s="307">
        <f>+[4]B!F1613</f>
        <v>0</v>
      </c>
      <c r="G215" s="307">
        <f>+[4]B!G1613</f>
        <v>1</v>
      </c>
      <c r="H215" s="459">
        <f>+[4]B!AA1613</f>
        <v>816</v>
      </c>
      <c r="I215" s="459">
        <f>+[4]B!AB1613</f>
        <v>218</v>
      </c>
      <c r="J215" s="459">
        <f>+[4]B!AC1613</f>
        <v>1</v>
      </c>
      <c r="K215" s="459">
        <f>+[4]B!AD1613</f>
        <v>0</v>
      </c>
      <c r="L215" s="459">
        <f>+[4]B!AE1613</f>
        <v>59</v>
      </c>
      <c r="M215" s="459">
        <f>+[4]B!AF1613</f>
        <v>0</v>
      </c>
      <c r="N215" s="459">
        <f>+[4]B!AG1613</f>
        <v>0</v>
      </c>
      <c r="O215" s="459">
        <f>+[4]B!AH1613</f>
        <v>0</v>
      </c>
      <c r="P215" s="459">
        <f>+[4]B!AI1613</f>
        <v>0</v>
      </c>
      <c r="Q215" s="460">
        <f>+[4]B!AJ1613</f>
        <v>0</v>
      </c>
    </row>
    <row r="216" spans="1:22" x14ac:dyDescent="0.2">
      <c r="A216" s="585" t="s">
        <v>311</v>
      </c>
      <c r="B216" s="586"/>
      <c r="C216" s="306">
        <f>[4]B!C1725</f>
        <v>7</v>
      </c>
      <c r="D216" s="307">
        <f>[4]B!D1725</f>
        <v>7</v>
      </c>
      <c r="E216" s="307">
        <f>[4]B!E1725</f>
        <v>7</v>
      </c>
      <c r="F216" s="307">
        <f>[4]B!F1725</f>
        <v>0</v>
      </c>
      <c r="G216" s="307">
        <f>[4]B!G1725</f>
        <v>0</v>
      </c>
      <c r="H216" s="459">
        <f>[4]B!AA1725</f>
        <v>0</v>
      </c>
      <c r="I216" s="459">
        <f>[4]B!AB1725</f>
        <v>7</v>
      </c>
      <c r="J216" s="459">
        <f>[4]B!AC1725</f>
        <v>0</v>
      </c>
      <c r="K216" s="459">
        <f>[4]B!AD1725</f>
        <v>0</v>
      </c>
      <c r="L216" s="459">
        <f>[4]B!AE1725</f>
        <v>0</v>
      </c>
      <c r="M216" s="459">
        <f>[4]B!AF1725</f>
        <v>0</v>
      </c>
      <c r="N216" s="459">
        <f>[4]B!AG1725</f>
        <v>0</v>
      </c>
      <c r="O216" s="459">
        <f>[4]B!AH1725</f>
        <v>0</v>
      </c>
      <c r="P216" s="459">
        <f>[4]B!AI1725</f>
        <v>0</v>
      </c>
      <c r="Q216" s="460">
        <f>[4]B!AJ1725</f>
        <v>0</v>
      </c>
    </row>
    <row r="217" spans="1:22" x14ac:dyDescent="0.2">
      <c r="A217" s="585" t="s">
        <v>312</v>
      </c>
      <c r="B217" s="586"/>
      <c r="C217" s="306">
        <f>[4]B!C1878</f>
        <v>1</v>
      </c>
      <c r="D217" s="307">
        <f>[4]B!D1878</f>
        <v>1</v>
      </c>
      <c r="E217" s="307">
        <f>[4]B!E1878</f>
        <v>1</v>
      </c>
      <c r="F217" s="307">
        <f>[4]B!F1878</f>
        <v>0</v>
      </c>
      <c r="G217" s="307">
        <f>[4]B!G1878</f>
        <v>0</v>
      </c>
      <c r="H217" s="459">
        <f>[4]B!AA1878</f>
        <v>0</v>
      </c>
      <c r="I217" s="459">
        <f>[4]B!AB1878</f>
        <v>1</v>
      </c>
      <c r="J217" s="459">
        <f>[4]B!AC1878</f>
        <v>0</v>
      </c>
      <c r="K217" s="459">
        <f>[4]B!AD1878</f>
        <v>0</v>
      </c>
      <c r="L217" s="459">
        <f>[4]B!AE1878</f>
        <v>0</v>
      </c>
      <c r="M217" s="459">
        <f>[4]B!AF1878</f>
        <v>0</v>
      </c>
      <c r="N217" s="459">
        <f>[4]B!AG1878</f>
        <v>0</v>
      </c>
      <c r="O217" s="459">
        <f>[4]B!AH1878</f>
        <v>0</v>
      </c>
      <c r="P217" s="459">
        <f>[4]B!AI1878</f>
        <v>0</v>
      </c>
      <c r="Q217" s="460">
        <f>[4]B!AJ1878</f>
        <v>0</v>
      </c>
    </row>
    <row r="218" spans="1:22" x14ac:dyDescent="0.2">
      <c r="A218" s="585" t="s">
        <v>313</v>
      </c>
      <c r="B218" s="586"/>
      <c r="C218" s="306">
        <f>+[4]B!C1978</f>
        <v>1012</v>
      </c>
      <c r="D218" s="307">
        <f>+[4]B!D1978</f>
        <v>994</v>
      </c>
      <c r="E218" s="307">
        <f>+[4]B!E1978</f>
        <v>991</v>
      </c>
      <c r="F218" s="307">
        <f>+[4]B!F1978</f>
        <v>3</v>
      </c>
      <c r="G218" s="307">
        <f>+[4]B!G1978</f>
        <v>18</v>
      </c>
      <c r="H218" s="459">
        <f>+[4]B!AA1978</f>
        <v>287</v>
      </c>
      <c r="I218" s="459">
        <f>+[4]B!AB1978</f>
        <v>476</v>
      </c>
      <c r="J218" s="459">
        <f>+[4]B!AC1978</f>
        <v>249</v>
      </c>
      <c r="K218" s="459">
        <f>+[4]B!AD1978</f>
        <v>0</v>
      </c>
      <c r="L218" s="459">
        <f>+[4]B!AE1978</f>
        <v>0</v>
      </c>
      <c r="M218" s="459">
        <f>+[4]B!AF1978</f>
        <v>0</v>
      </c>
      <c r="N218" s="459">
        <f>+[4]B!AG1978</f>
        <v>0</v>
      </c>
      <c r="O218" s="459">
        <f>+[4]B!AH1978</f>
        <v>0</v>
      </c>
      <c r="P218" s="459">
        <f>+[4]B!AI1978</f>
        <v>0</v>
      </c>
      <c r="Q218" s="460">
        <f>+[4]B!AJ1978</f>
        <v>0</v>
      </c>
    </row>
    <row r="219" spans="1:22" x14ac:dyDescent="0.2">
      <c r="A219" s="585" t="s">
        <v>314</v>
      </c>
      <c r="B219" s="586"/>
      <c r="C219" s="306">
        <f>+[4]B!C2207</f>
        <v>26987</v>
      </c>
      <c r="D219" s="307">
        <f>+[4]B!D2207</f>
        <v>26914</v>
      </c>
      <c r="E219" s="307">
        <f>+[4]B!E2207</f>
        <v>26501</v>
      </c>
      <c r="F219" s="307">
        <f>+[4]B!F2207</f>
        <v>413</v>
      </c>
      <c r="G219" s="307">
        <f>+[4]B!G2207</f>
        <v>73</v>
      </c>
      <c r="H219" s="459">
        <f>+[4]B!AA2207</f>
        <v>26029</v>
      </c>
      <c r="I219" s="459">
        <f>+[4]B!AB2207</f>
        <v>19</v>
      </c>
      <c r="J219" s="459">
        <f>+[4]B!AC2207</f>
        <v>939</v>
      </c>
      <c r="K219" s="459">
        <f>+[4]B!AD2207</f>
        <v>0</v>
      </c>
      <c r="L219" s="459">
        <f>+[4]B!AE2207</f>
        <v>0</v>
      </c>
      <c r="M219" s="459">
        <f>+[4]B!AF2207</f>
        <v>0</v>
      </c>
      <c r="N219" s="459">
        <f>+[4]B!AG2207</f>
        <v>0</v>
      </c>
      <c r="O219" s="459">
        <f>+[4]B!AH2207</f>
        <v>0</v>
      </c>
      <c r="P219" s="459">
        <f>+[4]B!AI2207</f>
        <v>0</v>
      </c>
      <c r="Q219" s="460">
        <f>+[4]B!AJ2207</f>
        <v>0</v>
      </c>
    </row>
    <row r="220" spans="1:22" x14ac:dyDescent="0.2">
      <c r="A220" s="585" t="s">
        <v>315</v>
      </c>
      <c r="B220" s="586"/>
      <c r="C220" s="306">
        <f>+[4]B!C2277</f>
        <v>313</v>
      </c>
      <c r="D220" s="307">
        <f>+[4]B!D2277</f>
        <v>313</v>
      </c>
      <c r="E220" s="307">
        <f>+[4]B!E2277</f>
        <v>313</v>
      </c>
      <c r="F220" s="307">
        <f>+[4]B!F2277</f>
        <v>0</v>
      </c>
      <c r="G220" s="307">
        <f>+[4]B!G2277</f>
        <v>0</v>
      </c>
      <c r="H220" s="459">
        <f>+[4]B!AA2277</f>
        <v>124</v>
      </c>
      <c r="I220" s="459">
        <f>+[4]B!AB2277</f>
        <v>167</v>
      </c>
      <c r="J220" s="459">
        <f>+[4]B!AC2277</f>
        <v>22</v>
      </c>
      <c r="K220" s="459">
        <f>+[4]B!AD2277</f>
        <v>0</v>
      </c>
      <c r="L220" s="459">
        <f>+[4]B!AE2277</f>
        <v>0</v>
      </c>
      <c r="M220" s="459">
        <f>+[4]B!AF2277</f>
        <v>0</v>
      </c>
      <c r="N220" s="459">
        <f>+[4]B!AG2277</f>
        <v>0</v>
      </c>
      <c r="O220" s="459">
        <f>+[4]B!AH2277</f>
        <v>0</v>
      </c>
      <c r="P220" s="459">
        <f>+[4]B!AI2277</f>
        <v>0</v>
      </c>
      <c r="Q220" s="460">
        <f>+[4]B!AJ2277</f>
        <v>0</v>
      </c>
    </row>
    <row r="221" spans="1:22" x14ac:dyDescent="0.2">
      <c r="A221" s="585" t="s">
        <v>316</v>
      </c>
      <c r="B221" s="586"/>
      <c r="C221" s="306">
        <f>+[4]B!C2464</f>
        <v>352</v>
      </c>
      <c r="D221" s="307">
        <f>+[4]B!D2464</f>
        <v>348</v>
      </c>
      <c r="E221" s="307">
        <f>+[4]B!E2464</f>
        <v>294</v>
      </c>
      <c r="F221" s="307">
        <f>+[4]B!F2464</f>
        <v>54</v>
      </c>
      <c r="G221" s="307">
        <f>+[4]B!G2464</f>
        <v>4</v>
      </c>
      <c r="H221" s="459">
        <f>+[4]B!AA2464</f>
        <v>228</v>
      </c>
      <c r="I221" s="459">
        <f>+[4]B!AB2464</f>
        <v>3</v>
      </c>
      <c r="J221" s="459">
        <f>+[4]B!AC2464</f>
        <v>121</v>
      </c>
      <c r="K221" s="459">
        <f>+[4]B!AD2464</f>
        <v>0</v>
      </c>
      <c r="L221" s="459">
        <f>+[4]B!AE2464</f>
        <v>0</v>
      </c>
      <c r="M221" s="459">
        <f>+[4]B!AF2464</f>
        <v>0</v>
      </c>
      <c r="N221" s="459">
        <f>+[4]B!AG2464</f>
        <v>0</v>
      </c>
      <c r="O221" s="459">
        <f>+[4]B!AH2464</f>
        <v>0</v>
      </c>
      <c r="P221" s="459">
        <f>+[4]B!AI2464</f>
        <v>0</v>
      </c>
      <c r="Q221" s="460">
        <f>+[4]B!AJ2464</f>
        <v>0</v>
      </c>
    </row>
    <row r="222" spans="1:22" x14ac:dyDescent="0.2">
      <c r="A222" s="585" t="s">
        <v>317</v>
      </c>
      <c r="B222" s="586"/>
      <c r="C222" s="306">
        <f>SUM([4]B!C2641:C2643)+[4]B!C2591</f>
        <v>1478</v>
      </c>
      <c r="D222" s="307">
        <f>SUM([4]B!D2641:D2643)+[4]B!D2591</f>
        <v>1478</v>
      </c>
      <c r="E222" s="307">
        <f>SUM([4]B!E2641:E2643)+[4]B!E2591</f>
        <v>1000</v>
      </c>
      <c r="F222" s="307">
        <f>SUM([4]B!F2641:F2643)+[4]B!F2591</f>
        <v>478</v>
      </c>
      <c r="G222" s="307">
        <f>SUM([4]B!G2641:G2643)+[4]B!G2591</f>
        <v>0</v>
      </c>
      <c r="H222" s="307">
        <f>SUM([4]B!AA2641:AA2643)+[4]B!AA2591</f>
        <v>1234</v>
      </c>
      <c r="I222" s="307">
        <f>SUM([4]B!AB2641:AB2643)+[4]B!AB2591</f>
        <v>196</v>
      </c>
      <c r="J222" s="307">
        <f>SUM([4]B!AC2641:AC2643)+[4]B!AC2591</f>
        <v>48</v>
      </c>
      <c r="K222" s="307">
        <f>SUM([4]B!AD2641:AD2643)+[4]B!AD2591</f>
        <v>0</v>
      </c>
      <c r="L222" s="307">
        <f>SUM([4]B!AE2641:AE2643)+[4]B!AE2591</f>
        <v>20</v>
      </c>
      <c r="M222" s="307">
        <f>SUM([4]B!AF2641:AF2643)+[4]B!AF2591</f>
        <v>0</v>
      </c>
      <c r="N222" s="307">
        <f>SUM([4]B!AG2641:AG2643)+[4]B!AG2591</f>
        <v>0</v>
      </c>
      <c r="O222" s="307">
        <f>SUM([4]B!AH2641:AH2643)+[4]B!AH2591</f>
        <v>0</v>
      </c>
      <c r="P222" s="307">
        <f>SUM([4]B!AI2641:AI2643)+[4]B!AI2591</f>
        <v>0</v>
      </c>
      <c r="Q222" s="307">
        <f>SUM([4]B!AJ2641:AJ2643)+[4]B!AJ2591</f>
        <v>0</v>
      </c>
    </row>
    <row r="223" spans="1:22" x14ac:dyDescent="0.2">
      <c r="A223" s="585" t="s">
        <v>285</v>
      </c>
      <c r="B223" s="586"/>
      <c r="C223" s="306">
        <f>+[4]B!C2673</f>
        <v>335</v>
      </c>
      <c r="D223" s="307">
        <f>+[4]B!D2673</f>
        <v>335</v>
      </c>
      <c r="E223" s="307">
        <f>+[4]B!E2673</f>
        <v>335</v>
      </c>
      <c r="F223" s="307">
        <f>+[4]B!F2673</f>
        <v>0</v>
      </c>
      <c r="G223" s="307">
        <f>+[4]B!G2673</f>
        <v>0</v>
      </c>
      <c r="H223" s="459">
        <f>+[4]B!AA2673</f>
        <v>0</v>
      </c>
      <c r="I223" s="459">
        <f>+[4]B!AB2673</f>
        <v>274</v>
      </c>
      <c r="J223" s="459">
        <f>+[4]B!AC2673</f>
        <v>61</v>
      </c>
      <c r="K223" s="459">
        <f>+[4]B!AD2673</f>
        <v>0</v>
      </c>
      <c r="L223" s="459">
        <f>+[4]B!AE2673</f>
        <v>0</v>
      </c>
      <c r="M223" s="459">
        <f>+[4]B!AF2673</f>
        <v>0</v>
      </c>
      <c r="N223" s="459">
        <f>+[4]B!AG2673</f>
        <v>0</v>
      </c>
      <c r="O223" s="459">
        <f>+[4]B!AH2673</f>
        <v>0</v>
      </c>
      <c r="P223" s="459">
        <f>+[4]B!AI2673</f>
        <v>0</v>
      </c>
      <c r="Q223" s="460">
        <f>+[4]B!AJ2673</f>
        <v>0</v>
      </c>
    </row>
    <row r="224" spans="1:22" x14ac:dyDescent="0.2">
      <c r="A224" s="587" t="s">
        <v>318</v>
      </c>
      <c r="B224" s="588"/>
      <c r="C224" s="308">
        <f>+[4]B!C1174</f>
        <v>10818</v>
      </c>
      <c r="D224" s="309">
        <f>+[4]B!D1174</f>
        <v>10818</v>
      </c>
      <c r="E224" s="309">
        <f>+[4]B!E1174</f>
        <v>10818</v>
      </c>
      <c r="F224" s="309">
        <f>+[4]B!F1174</f>
        <v>0</v>
      </c>
      <c r="G224" s="309">
        <f>+[4]B!G1174</f>
        <v>0</v>
      </c>
      <c r="H224" s="450">
        <f>+[4]B!AA1174</f>
        <v>8425</v>
      </c>
      <c r="I224" s="450">
        <f>+[4]B!AB1174</f>
        <v>2393</v>
      </c>
      <c r="J224" s="450">
        <f>+[4]B!AC1174</f>
        <v>0</v>
      </c>
      <c r="K224" s="450">
        <f>+[4]B!AD1174</f>
        <v>0</v>
      </c>
      <c r="L224" s="450">
        <f>+[4]B!AE1174</f>
        <v>0</v>
      </c>
      <c r="M224" s="450">
        <f>+[4]B!AF1174</f>
        <v>0</v>
      </c>
      <c r="N224" s="450">
        <f>+[4]B!AG1174</f>
        <v>0</v>
      </c>
      <c r="O224" s="450">
        <f>+[4]B!AH1174</f>
        <v>0</v>
      </c>
      <c r="P224" s="450">
        <f>+[4]B!AI1174</f>
        <v>0</v>
      </c>
      <c r="Q224" s="451">
        <f>+[4]B!AJ1174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42769</v>
      </c>
      <c r="D225" s="461">
        <f>SUM(D213:D224)</f>
        <v>42667</v>
      </c>
      <c r="E225" s="461">
        <f t="shared" si="10"/>
        <v>41718</v>
      </c>
      <c r="F225" s="461">
        <f t="shared" si="10"/>
        <v>949</v>
      </c>
      <c r="G225" s="461">
        <f t="shared" si="10"/>
        <v>102</v>
      </c>
      <c r="H225" s="461">
        <f t="shared" si="10"/>
        <v>37180</v>
      </c>
      <c r="I225" s="461">
        <f t="shared" si="10"/>
        <v>4148</v>
      </c>
      <c r="J225" s="461">
        <f t="shared" si="10"/>
        <v>1441</v>
      </c>
      <c r="K225" s="461">
        <f t="shared" si="10"/>
        <v>0</v>
      </c>
      <c r="L225" s="461">
        <f t="shared" si="10"/>
        <v>79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152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[4]B!C1268</f>
        <v>80</v>
      </c>
      <c r="D228" s="463">
        <f>[4]B!E1268</f>
        <v>80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[4]B!C2964</f>
        <v>41</v>
      </c>
      <c r="D229" s="463">
        <f>[4]B!E2964</f>
        <v>41</v>
      </c>
      <c r="E229" s="48">
        <f>[4]B!AL2964</f>
        <v>1553900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[4]B!C2970</f>
        <v>798</v>
      </c>
      <c r="D230" s="463">
        <f>[4]B!E2970</f>
        <v>615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[4]B!C150</f>
        <v>1710</v>
      </c>
      <c r="D231" s="463">
        <f>[4]B!E150</f>
        <v>1674</v>
      </c>
      <c r="E231" s="464">
        <f>[4]B!AL150</f>
        <v>1506600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[4]B!C156</f>
        <v>0</v>
      </c>
      <c r="D232" s="463">
        <f>[4]B!E156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[4]B!C154</f>
        <v>722</v>
      </c>
      <c r="D233" s="463">
        <f>[4]B!E154</f>
        <v>722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[4]B!C155</f>
        <v>34</v>
      </c>
      <c r="D234" s="463">
        <f>[4]B!E155</f>
        <v>31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[4]B!C2960</f>
        <v>17</v>
      </c>
      <c r="D235" s="463">
        <f>[4]B!E2960</f>
        <v>17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3402</v>
      </c>
      <c r="D236" s="466">
        <f>SUM(D228:D235)</f>
        <v>3180</v>
      </c>
      <c r="E236" s="467">
        <f>SUM(E228:E235)</f>
        <v>3060500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2065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41917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564</v>
      </c>
      <c r="D244" s="342">
        <v>541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9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",[5]NOMBRE!B2," - ","( ",[5]NOMBRE!C2,[5]NOMBRE!D2,[5]NOMBRE!E2,[5]NOMBRE!F2,[5]NOMBRE!G2," )")</f>
        <v>COMUNA: LINARES - ( 07401 )</v>
      </c>
      <c r="B2" s="2"/>
    </row>
    <row r="3" spans="1:14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" x14ac:dyDescent="0.2">
      <c r="A4" s="1" t="str">
        <f>CONCATENATE("MES: ",[5]NOMBRE!B6," - ","( ",[5]NOMBRE!C6,[5]NOMBRE!D6," )")</f>
        <v>MES: ABRIL - ( 04 )</v>
      </c>
    </row>
    <row r="5" spans="1:14" s="3" customFormat="1" x14ac:dyDescent="0.2">
      <c r="A5" s="1" t="str">
        <f>CONCATENATE("AÑO: ",[5]NOMBRE!B7)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12537</v>
      </c>
      <c r="D10" s="13">
        <f>SUM(D11:D17)</f>
        <v>12375</v>
      </c>
      <c r="E10" s="14">
        <f>SUM(E11:E17)</f>
        <v>119274030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[5]B!C54</f>
        <v>0</v>
      </c>
      <c r="D11" s="17">
        <f>[5]B!E54</f>
        <v>0</v>
      </c>
      <c r="E11" s="18">
        <f>[5]B!AL54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SUM([5]B!C$6:C$51)</f>
        <v>7960</v>
      </c>
      <c r="D12" s="20">
        <f>SUM([5]B!E$6:E$51)</f>
        <v>7960</v>
      </c>
      <c r="E12" s="21">
        <f>SUM([5]B!AL$6:AL$51)</f>
        <v>76575200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[5]B!C56</f>
        <v>4390</v>
      </c>
      <c r="D13" s="20">
        <f>[5]B!E56</f>
        <v>4279</v>
      </c>
      <c r="E13" s="21">
        <f>[5]B!AL56</f>
        <v>41163980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[5]B!C55</f>
        <v>87</v>
      </c>
      <c r="D14" s="20">
        <f>[5]B!E55</f>
        <v>36</v>
      </c>
      <c r="E14" s="21">
        <f>[5]B!AL55</f>
        <v>642600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[5]B!C$119</f>
        <v>92</v>
      </c>
      <c r="D15" s="20">
        <f>[5]B!E$119</f>
        <v>92</v>
      </c>
      <c r="E15" s="21">
        <f>[5]B!AL$119</f>
        <v>736000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+[5]B!C$126</f>
        <v>5</v>
      </c>
      <c r="D16" s="20">
        <f>+[5]B!E$126</f>
        <v>5</v>
      </c>
      <c r="E16" s="21">
        <f>+[5]B!AL$126</f>
        <v>40000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[5]B!C$1241</f>
        <v>3</v>
      </c>
      <c r="D17" s="26">
        <f>[5]B!E$1241</f>
        <v>3</v>
      </c>
      <c r="E17" s="27">
        <f>[5]B!AL$1241</f>
        <v>116250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3845</v>
      </c>
      <c r="D18" s="30">
        <f>SUM(D19:D29)</f>
        <v>3841</v>
      </c>
      <c r="E18" s="31">
        <f>SUM(E19:E29)</f>
        <v>7887050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+[5]B!C$63</f>
        <v>1268</v>
      </c>
      <c r="D19" s="34">
        <f>+[5]B!E$63</f>
        <v>1268</v>
      </c>
      <c r="E19" s="35">
        <f>+[5]B!AL$63</f>
        <v>1902000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+[5]B!C$60</f>
        <v>0</v>
      </c>
      <c r="D20" s="36">
        <f>+[5]B!E$60</f>
        <v>0</v>
      </c>
      <c r="E20" s="37">
        <f>+[5]B!AL$60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+[5]B!C$61</f>
        <v>0</v>
      </c>
      <c r="D21" s="36">
        <f>+[5]B!E$61</f>
        <v>0</v>
      </c>
      <c r="E21" s="37">
        <f>+[5]B!AL$61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+[5]B!C$62</f>
        <v>177</v>
      </c>
      <c r="D22" s="36">
        <f>+[5]B!E$62</f>
        <v>177</v>
      </c>
      <c r="E22" s="37">
        <f>+[5]B!AL$62</f>
        <v>361080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+[5]B!C$64</f>
        <v>896</v>
      </c>
      <c r="D23" s="36">
        <f>+[5]B!E$64</f>
        <v>892</v>
      </c>
      <c r="E23" s="37">
        <f>+[5]B!AL$64</f>
        <v>1338000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+[5]B!C$65</f>
        <v>654</v>
      </c>
      <c r="D24" s="36">
        <f>+[5]B!E$65</f>
        <v>654</v>
      </c>
      <c r="E24" s="37">
        <f>+[5]B!AL$65</f>
        <v>981000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+[5]B!C$1237</f>
        <v>430</v>
      </c>
      <c r="D25" s="36">
        <f>+[5]B!E$1237</f>
        <v>430</v>
      </c>
      <c r="E25" s="37">
        <f>+[5]B!AL$1237</f>
        <v>1578100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+[5]B!C$1238</f>
        <v>403</v>
      </c>
      <c r="D26" s="36">
        <f>+[5]B!E$1238</f>
        <v>403</v>
      </c>
      <c r="E26" s="37">
        <f>+[5]B!AL$1238</f>
        <v>1479010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+[5]B!C$1239</f>
        <v>17</v>
      </c>
      <c r="D27" s="36">
        <f>+[5]B!E$1239</f>
        <v>17</v>
      </c>
      <c r="E27" s="37">
        <f>+[5]B!AL$1239</f>
        <v>247860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+[5]B!C$1240</f>
        <v>0</v>
      </c>
      <c r="D28" s="36">
        <f>+[5]B!E$1240</f>
        <v>0</v>
      </c>
      <c r="E28" s="37">
        <f>+[5]B!AL$1240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+[5]B!C$121</f>
        <v>0</v>
      </c>
      <c r="D29" s="20">
        <f>+[5]B!E$121</f>
        <v>0</v>
      </c>
      <c r="E29" s="21">
        <f>+[5]B!AL$121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920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+[5]B!C$67</f>
        <v>461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+[5]B!C$68</f>
        <v>459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+[5]B!C$1242</f>
        <v>0</v>
      </c>
      <c r="D34" s="46">
        <f>[5]B!$E$1242</f>
        <v>0</v>
      </c>
      <c r="E34" s="47">
        <f>[5]B!$AL$1242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+[5]B!C$1243</f>
        <v>0</v>
      </c>
      <c r="D35" s="20">
        <f>[5]B!$E$1243</f>
        <v>0</v>
      </c>
      <c r="E35" s="48">
        <f>[5]B!$AL$1243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+[5]B!C$1251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1063</v>
      </c>
      <c r="D38" s="30">
        <f>SUM(D39:D44)</f>
        <v>1063</v>
      </c>
      <c r="E38" s="31">
        <f>SUM(E39:E44)</f>
        <v>2273770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[5]B!C128</f>
        <v>34</v>
      </c>
      <c r="D39" s="54">
        <f>[5]B!E128</f>
        <v>34</v>
      </c>
      <c r="E39" s="54">
        <f>[5]B!AL128</f>
        <v>167620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[5]B!C131</f>
        <v>386</v>
      </c>
      <c r="D40" s="21">
        <f>[5]B!E131</f>
        <v>386</v>
      </c>
      <c r="E40" s="21">
        <f>[5]B!AL131</f>
        <v>1046060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[5]B!C129</f>
        <v>0</v>
      </c>
      <c r="D41" s="21">
        <f>[5]B!E129</f>
        <v>0</v>
      </c>
      <c r="E41" s="21">
        <f>[5]B!AL129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[5]B!C130</f>
        <v>363</v>
      </c>
      <c r="D42" s="21">
        <f>[5]B!E130</f>
        <v>363</v>
      </c>
      <c r="E42" s="21">
        <f>[5]B!AL130</f>
        <v>301290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[5]B!C132</f>
        <v>218</v>
      </c>
      <c r="D43" s="21">
        <f>[5]B!E132</f>
        <v>218</v>
      </c>
      <c r="E43" s="21">
        <f>[5]B!AL132</f>
        <v>590780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[5]B!C133</f>
        <v>62</v>
      </c>
      <c r="D44" s="21">
        <f>[5]B!E133</f>
        <v>62</v>
      </c>
      <c r="E44" s="21">
        <f>[5]B!AL133</f>
        <v>168020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1106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[5]B!C135</f>
        <v>1106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400</v>
      </c>
      <c r="D47" s="31">
        <f>SUM(D48:D52)</f>
        <v>400</v>
      </c>
      <c r="E47" s="31">
        <f>SUM(E48:E52)</f>
        <v>613000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[5]B!C141</f>
        <v>32</v>
      </c>
      <c r="D48" s="21">
        <f>[5]B!E141</f>
        <v>32</v>
      </c>
      <c r="E48" s="54">
        <f>[5]B!AL141</f>
        <v>75200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[5]B!C139</f>
        <v>34</v>
      </c>
      <c r="D49" s="21">
        <f>[5]B!E139</f>
        <v>34</v>
      </c>
      <c r="E49" s="21">
        <f>[5]B!AL139</f>
        <v>79900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[5]B!C140</f>
        <v>327</v>
      </c>
      <c r="D50" s="21">
        <f>[5]B!E140</f>
        <v>327</v>
      </c>
      <c r="E50" s="21">
        <f>[5]B!AL140</f>
        <v>441450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[5]B!C142</f>
        <v>0</v>
      </c>
      <c r="D51" s="21">
        <f>[5]B!E142</f>
        <v>0</v>
      </c>
      <c r="E51" s="21">
        <f>[5]B!AL142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[5]B!C143</f>
        <v>7</v>
      </c>
      <c r="D52" s="21">
        <f>[5]B!E143</f>
        <v>7</v>
      </c>
      <c r="E52" s="21">
        <f>[5]B!AL143</f>
        <v>16450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1024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[5]B!C145</f>
        <v>1024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[5]B!C146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20895</v>
      </c>
      <c r="D56" s="31">
        <f>D10+D18+D33+D38+D47</f>
        <v>17679</v>
      </c>
      <c r="E56" s="68">
        <f>E10+E18+E33+E38+E47</f>
        <v>130047850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[5]B!C$199</f>
        <v>978</v>
      </c>
      <c r="D60" s="75">
        <f>[5]B!E199</f>
        <v>975</v>
      </c>
      <c r="E60" s="48">
        <f>[5]B!$AL$199</f>
        <v>41837250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[5]B!C$200</f>
        <v>2288</v>
      </c>
      <c r="D61" s="75">
        <f>[5]B!E200</f>
        <v>2284</v>
      </c>
      <c r="E61" s="48">
        <f>[5]B!$AL$200</f>
        <v>110340040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[5]B!C$201</f>
        <v>636</v>
      </c>
      <c r="D62" s="75">
        <f>[5]B!E201</f>
        <v>634</v>
      </c>
      <c r="E62" s="48">
        <f>[5]B!$AL$201</f>
        <v>56958560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[5]B!C$202</f>
        <v>108</v>
      </c>
      <c r="D63" s="75">
        <f>[5]B!E202</f>
        <v>108</v>
      </c>
      <c r="E63" s="48">
        <f>[5]B!$AL$202</f>
        <v>9702720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[5]B!C$203</f>
        <v>0</v>
      </c>
      <c r="D64" s="75">
        <f>[5]B!E203</f>
        <v>0</v>
      </c>
      <c r="E64" s="48">
        <f>[5]B!$AL$203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[5]B!C$204</f>
        <v>369</v>
      </c>
      <c r="D65" s="75">
        <f>[5]B!E204</f>
        <v>368</v>
      </c>
      <c r="E65" s="48">
        <f>[5]B!$AL$204</f>
        <v>68444320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[5]B!C$205</f>
        <v>0</v>
      </c>
      <c r="D66" s="75">
        <f>[5]B!E205</f>
        <v>0</v>
      </c>
      <c r="E66" s="48">
        <f>[5]B!$AL$205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[5]B!C$206</f>
        <v>0</v>
      </c>
      <c r="D67" s="75">
        <f>[5]B!E206</f>
        <v>0</v>
      </c>
      <c r="E67" s="48">
        <f>[5]B!$AL$206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[5]B!C$207</f>
        <v>415</v>
      </c>
      <c r="D68" s="75">
        <f>[5]B!E207</f>
        <v>414</v>
      </c>
      <c r="E68" s="48">
        <f>[5]B!$AL$207</f>
        <v>17789580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[5]B!C$208</f>
        <v>75</v>
      </c>
      <c r="D69" s="75">
        <f>[5]B!E208</f>
        <v>75</v>
      </c>
      <c r="E69" s="48">
        <f>[5]B!$AL$208</f>
        <v>650250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[5]B!C$209</f>
        <v>66</v>
      </c>
      <c r="D70" s="75">
        <f>[5]B!E209</f>
        <v>66</v>
      </c>
      <c r="E70" s="48">
        <f>[5]B!$AL$209</f>
        <v>5320260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[5]B!C$210</f>
        <v>0</v>
      </c>
      <c r="D71" s="75">
        <f>[5]B!E210</f>
        <v>0</v>
      </c>
      <c r="E71" s="48">
        <f>[5]B!$AL$210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[5]B!C$211</f>
        <v>0</v>
      </c>
      <c r="D72" s="75">
        <f>[5]B!E211</f>
        <v>0</v>
      </c>
      <c r="E72" s="48">
        <f>[5]B!$AL$211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[5]B!C$212</f>
        <v>0</v>
      </c>
      <c r="D73" s="75">
        <f>[5]B!E212</f>
        <v>0</v>
      </c>
      <c r="E73" s="48">
        <f>[5]B!$AL$212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[5]B!C$213</f>
        <v>259</v>
      </c>
      <c r="D74" s="75">
        <f>[5]B!E213</f>
        <v>259</v>
      </c>
      <c r="E74" s="48">
        <f>[5]B!$AL$213</f>
        <v>16599310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[5]B!C$214</f>
        <v>486</v>
      </c>
      <c r="D75" s="75">
        <f>[5]B!E214</f>
        <v>486</v>
      </c>
      <c r="E75" s="48">
        <f>[5]B!$AL$214</f>
        <v>51880500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5680</v>
      </c>
      <c r="D76" s="80">
        <f>SUM(D60:D75)</f>
        <v>5669</v>
      </c>
      <c r="E76" s="68">
        <f>SUM(E60:E75)</f>
        <v>379522790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+[5]B!C3170</f>
        <v>6</v>
      </c>
      <c r="D79" s="87">
        <f>+[5]B!E$3170</f>
        <v>6</v>
      </c>
      <c r="E79" s="88">
        <f>+[5]B!AL$3170</f>
        <v>56040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+[5]B!C3171</f>
        <v>0</v>
      </c>
      <c r="D80" s="90">
        <f>+[5]B!E$3171</f>
        <v>0</v>
      </c>
      <c r="E80" s="91">
        <f>+[5]B!AL$3171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+[5]B!C3172</f>
        <v>1</v>
      </c>
      <c r="D81" s="90">
        <f>+[5]B!E$3172</f>
        <v>1</v>
      </c>
      <c r="E81" s="91">
        <f>+[5]B!AL$3172</f>
        <v>18730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+[5]B!C3173</f>
        <v>0</v>
      </c>
      <c r="D82" s="90">
        <f>+[5]B!E$3173</f>
        <v>0</v>
      </c>
      <c r="E82" s="91">
        <f>+[5]B!AL$3173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+[5]B!C3174</f>
        <v>0</v>
      </c>
      <c r="D83" s="93">
        <f>+[5]B!E$3174</f>
        <v>0</v>
      </c>
      <c r="E83" s="94">
        <f>+[5]B!AL$3174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7</v>
      </c>
      <c r="D84" s="96">
        <f>SUM(D79:D83)</f>
        <v>7</v>
      </c>
      <c r="E84" s="68">
        <f>SUM(E79:E83)</f>
        <v>74770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+[5]B!C2972</f>
        <v>111</v>
      </c>
      <c r="D87" s="87">
        <f>+[5]B!E$2972</f>
        <v>111</v>
      </c>
      <c r="E87" s="88">
        <f>+[5]B!AL$2972</f>
        <v>2771670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+[5]B!C2973</f>
        <v>237</v>
      </c>
      <c r="D88" s="90">
        <f>+[5]B!E$2973</f>
        <v>237</v>
      </c>
      <c r="E88" s="91">
        <f>+[5]B!AL$2973</f>
        <v>18616350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+[5]B!C$2974</f>
        <v>0</v>
      </c>
      <c r="D89" s="90">
        <f>+[5]B!E$2974</f>
        <v>0</v>
      </c>
      <c r="E89" s="91">
        <f>+[5]B!AL$2974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+[5]B!C$2975</f>
        <v>629</v>
      </c>
      <c r="D90" s="90">
        <f>+[5]B!E$2975</f>
        <v>617</v>
      </c>
      <c r="E90" s="91">
        <f>+[5]B!AL$2975</f>
        <v>2116310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+[5]B!C$2976</f>
        <v>0</v>
      </c>
      <c r="D91" s="90">
        <f>+[5]B!E$2976</f>
        <v>0</v>
      </c>
      <c r="E91" s="91">
        <f>+[5]B!AL$2976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+[5]B!C$2977</f>
        <v>0</v>
      </c>
      <c r="D92" s="90">
        <f>+[5]B!E$2977</f>
        <v>0</v>
      </c>
      <c r="E92" s="91">
        <f>+[5]B!AL$2977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+[5]B!C$2978</f>
        <v>0</v>
      </c>
      <c r="D93" s="93">
        <f>+[5]B!E$2978</f>
        <v>0</v>
      </c>
      <c r="E93" s="94">
        <f>+[5]B!AL$2978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977</v>
      </c>
      <c r="D94" s="101">
        <f>SUM(D87:D93)</f>
        <v>965</v>
      </c>
      <c r="E94" s="68">
        <f>SUM(E87:E93)</f>
        <v>23504330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+[5]B!C2652</f>
        <v>38</v>
      </c>
      <c r="D97" s="110">
        <f>[5]B!$E$2652</f>
        <v>32</v>
      </c>
      <c r="E97" s="47">
        <f>[5]B!$AL$2652</f>
        <v>5590400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+[5]B!C2653</f>
        <v>0</v>
      </c>
      <c r="D98" s="111">
        <f>[5]B!$E$2653</f>
        <v>0</v>
      </c>
      <c r="E98" s="48">
        <f>[5]B!$AL$2653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38</v>
      </c>
      <c r="D99" s="96">
        <f>SUM(D97:D98)</f>
        <v>32</v>
      </c>
      <c r="E99" s="68">
        <f>SUM(E97:E98)</f>
        <v>5590400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[5]B!$C$2997</f>
        <v>1084</v>
      </c>
      <c r="D102" s="114">
        <f>[5]B!$E$2997</f>
        <v>1084</v>
      </c>
      <c r="E102" s="47">
        <f>[5]B!$AL$2997</f>
        <v>4962420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+[5]B!$C$3016</f>
        <v>702</v>
      </c>
      <c r="D103" s="114">
        <f>[5]B!$E$3016</f>
        <v>702</v>
      </c>
      <c r="E103" s="48">
        <f>[5]B!$AL$3016</f>
        <v>5730540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[5]B!$C$3034</f>
        <v>185</v>
      </c>
      <c r="D104" s="114">
        <f>[5]B!$E$3034</f>
        <v>185</v>
      </c>
      <c r="E104" s="48">
        <f>[5]B!$AL$3034</f>
        <v>1764950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[5]B!$C$3066</f>
        <v>107</v>
      </c>
      <c r="D105" s="114">
        <f>[5]B!$E$3066</f>
        <v>107</v>
      </c>
      <c r="E105" s="48">
        <f>[5]B!$AL$3066</f>
        <v>5933630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[5]B!C3094</f>
        <v>118</v>
      </c>
      <c r="D106" s="114">
        <f>[5]B!I3094</f>
        <v>58</v>
      </c>
      <c r="E106" s="48">
        <f>[5]B!AL3094</f>
        <v>1890380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[5]B!$C$3155</f>
        <v>1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2197</v>
      </c>
      <c r="D108" s="121">
        <f>SUM(D102:D106)</f>
        <v>2136</v>
      </c>
      <c r="E108" s="68">
        <f>SUM(E102:E106)</f>
        <v>20281920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+[5]B!C$3158</f>
        <v>448</v>
      </c>
      <c r="D111" s="127">
        <f>+[5]B!E$3158</f>
        <v>448</v>
      </c>
      <c r="E111" s="48">
        <f>[5]B!AL3158</f>
        <v>11719680</v>
      </c>
    </row>
    <row r="112" spans="1:22" s="126" customFormat="1" x14ac:dyDescent="0.2">
      <c r="A112" s="397" t="s">
        <v>162</v>
      </c>
      <c r="B112" s="92" t="s">
        <v>163</v>
      </c>
      <c r="C112" s="128">
        <f>+[5]B!C$3159</f>
        <v>47</v>
      </c>
      <c r="D112" s="128">
        <f>+[5]B!E$3159</f>
        <v>47</v>
      </c>
      <c r="E112" s="129">
        <f>[5]B!AL3159</f>
        <v>15413180</v>
      </c>
    </row>
    <row r="113" spans="1:19" s="126" customFormat="1" x14ac:dyDescent="0.2">
      <c r="A113" s="412"/>
      <c r="B113" s="95" t="s">
        <v>158</v>
      </c>
      <c r="C113" s="130">
        <f>SUM(C111:C112)</f>
        <v>495</v>
      </c>
      <c r="D113" s="130">
        <f>SUM(D111:D112)</f>
        <v>495</v>
      </c>
      <c r="E113" s="131">
        <f>SUM(E111:E112)</f>
        <v>27132860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+[5]B!$C$1219</f>
        <v>1049</v>
      </c>
      <c r="D116" s="133">
        <f>[5]B!$E$1219</f>
        <v>1048</v>
      </c>
      <c r="E116" s="131">
        <f>[5]B!$AL$1219</f>
        <v>8747820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132955</v>
      </c>
      <c r="D121" s="136">
        <f t="shared" ref="D121:P121" si="0">+D122+D123+D124+D125+D126+D127+D131+D132+D133</f>
        <v>131851</v>
      </c>
      <c r="E121" s="30">
        <f t="shared" si="0"/>
        <v>131851</v>
      </c>
      <c r="F121" s="137">
        <f t="shared" si="0"/>
        <v>0</v>
      </c>
      <c r="G121" s="138">
        <f t="shared" si="0"/>
        <v>1104</v>
      </c>
      <c r="H121" s="30">
        <f t="shared" si="0"/>
        <v>37995</v>
      </c>
      <c r="I121" s="30">
        <f t="shared" si="0"/>
        <v>51722</v>
      </c>
      <c r="J121" s="30">
        <f t="shared" si="0"/>
        <v>43238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697</v>
      </c>
      <c r="Q121" s="137">
        <f>+Q122+Q123+Q124+Q125+Q126+Q127+Q131+Q132+Q133</f>
        <v>0</v>
      </c>
      <c r="R121" s="136">
        <v>0</v>
      </c>
      <c r="S121" s="140">
        <f>SUM(S122:S126,S127,S131:S133)</f>
        <v>423444390</v>
      </c>
    </row>
    <row r="122" spans="1:19" x14ac:dyDescent="0.2">
      <c r="A122" s="142" t="s">
        <v>190</v>
      </c>
      <c r="B122" s="143" t="s">
        <v>191</v>
      </c>
      <c r="C122" s="144">
        <f>[5]B!C298</f>
        <v>51738</v>
      </c>
      <c r="D122" s="144">
        <f>[5]B!D298</f>
        <v>51133</v>
      </c>
      <c r="E122" s="144">
        <f>[5]B!E298</f>
        <v>51133</v>
      </c>
      <c r="F122" s="145">
        <f>[5]B!F298</f>
        <v>0</v>
      </c>
      <c r="G122" s="146">
        <f>[5]B!G298</f>
        <v>605</v>
      </c>
      <c r="H122" s="144">
        <f>[5]B!AA298</f>
        <v>19018</v>
      </c>
      <c r="I122" s="144">
        <f>[5]B!AB298</f>
        <v>13837</v>
      </c>
      <c r="J122" s="144">
        <f>[5]B!AC298</f>
        <v>18883</v>
      </c>
      <c r="K122" s="144">
        <f>[5]B!AD298</f>
        <v>0</v>
      </c>
      <c r="L122" s="144">
        <f>[5]B!AE298</f>
        <v>0</v>
      </c>
      <c r="M122" s="146">
        <f>[5]B!AF298</f>
        <v>0</v>
      </c>
      <c r="N122" s="144">
        <f>[5]B!AG298</f>
        <v>0</v>
      </c>
      <c r="O122" s="144">
        <f>[5]B!AH298</f>
        <v>0</v>
      </c>
      <c r="P122" s="144">
        <f>[5]B!AI298</f>
        <v>1</v>
      </c>
      <c r="Q122" s="145">
        <f>[5]B!AJ298</f>
        <v>0</v>
      </c>
      <c r="R122" s="147"/>
      <c r="S122" s="148">
        <f>[5]B!$AL$298</f>
        <v>102937540</v>
      </c>
    </row>
    <row r="123" spans="1:19" x14ac:dyDescent="0.2">
      <c r="A123" s="149" t="s">
        <v>192</v>
      </c>
      <c r="B123" s="494" t="s">
        <v>193</v>
      </c>
      <c r="C123" s="151">
        <f>[5]B!C379</f>
        <v>62284</v>
      </c>
      <c r="D123" s="151">
        <f>[5]B!D379</f>
        <v>61882</v>
      </c>
      <c r="E123" s="151">
        <f>[5]B!E379</f>
        <v>61882</v>
      </c>
      <c r="F123" s="152">
        <f>[5]B!F379</f>
        <v>0</v>
      </c>
      <c r="G123" s="153">
        <f>[5]B!G379</f>
        <v>402</v>
      </c>
      <c r="H123" s="151">
        <f>[5]B!AA379</f>
        <v>16326</v>
      </c>
      <c r="I123" s="151">
        <f>[5]B!AB379</f>
        <v>26062</v>
      </c>
      <c r="J123" s="151">
        <f>[5]B!AC379</f>
        <v>19896</v>
      </c>
      <c r="K123" s="151">
        <f>[5]B!AD379</f>
        <v>0</v>
      </c>
      <c r="L123" s="151">
        <f>[5]B!AE379</f>
        <v>0</v>
      </c>
      <c r="M123" s="153">
        <f>[5]B!AF379</f>
        <v>0</v>
      </c>
      <c r="N123" s="151">
        <f>[5]B!AG379</f>
        <v>0</v>
      </c>
      <c r="O123" s="151">
        <f>[5]B!AH379</f>
        <v>0</v>
      </c>
      <c r="P123" s="151">
        <f>[5]B!AI379</f>
        <v>87</v>
      </c>
      <c r="Q123" s="152">
        <f>[5]B!AJ379</f>
        <v>0</v>
      </c>
      <c r="R123" s="154"/>
      <c r="S123" s="155">
        <f>[5]B!$AL$379</f>
        <v>111456170</v>
      </c>
    </row>
    <row r="124" spans="1:19" x14ac:dyDescent="0.2">
      <c r="A124" s="149" t="s">
        <v>194</v>
      </c>
      <c r="B124" s="494" t="s">
        <v>195</v>
      </c>
      <c r="C124" s="151">
        <f>[5]B!C425</f>
        <v>4033</v>
      </c>
      <c r="D124" s="151">
        <f>[5]B!D425</f>
        <v>4016</v>
      </c>
      <c r="E124" s="151">
        <f>[5]B!E425</f>
        <v>4016</v>
      </c>
      <c r="F124" s="152">
        <f>[5]B!F425</f>
        <v>0</v>
      </c>
      <c r="G124" s="153">
        <f>[5]B!G425</f>
        <v>17</v>
      </c>
      <c r="H124" s="151">
        <f>[5]B!AA425</f>
        <v>208</v>
      </c>
      <c r="I124" s="151">
        <f>[5]B!AB425</f>
        <v>3734</v>
      </c>
      <c r="J124" s="151">
        <f>[5]B!AC425</f>
        <v>91</v>
      </c>
      <c r="K124" s="151">
        <f>[5]B!AD425</f>
        <v>0</v>
      </c>
      <c r="L124" s="151">
        <f>[5]B!AE425</f>
        <v>0</v>
      </c>
      <c r="M124" s="153">
        <f>[5]B!AF425</f>
        <v>0</v>
      </c>
      <c r="N124" s="151">
        <f>[5]B!AG425</f>
        <v>0</v>
      </c>
      <c r="O124" s="151">
        <f>[5]B!AH425</f>
        <v>0</v>
      </c>
      <c r="P124" s="151">
        <f>[5]B!AI425</f>
        <v>47</v>
      </c>
      <c r="Q124" s="152">
        <f>[5]B!AJ425</f>
        <v>0</v>
      </c>
      <c r="R124" s="154"/>
      <c r="S124" s="155">
        <f>[5]B!$AL$425</f>
        <v>21627610</v>
      </c>
    </row>
    <row r="125" spans="1:19" x14ac:dyDescent="0.2">
      <c r="A125" s="149" t="s">
        <v>196</v>
      </c>
      <c r="B125" s="494" t="s">
        <v>197</v>
      </c>
      <c r="C125" s="151">
        <f>[5]B!C440</f>
        <v>0</v>
      </c>
      <c r="D125" s="151">
        <f>[5]B!D440</f>
        <v>0</v>
      </c>
      <c r="E125" s="151">
        <f>[5]B!E440</f>
        <v>0</v>
      </c>
      <c r="F125" s="152">
        <f>[5]B!F440</f>
        <v>0</v>
      </c>
      <c r="G125" s="153">
        <f>[5]B!G440</f>
        <v>0</v>
      </c>
      <c r="H125" s="151">
        <f>[5]B!AA440</f>
        <v>0</v>
      </c>
      <c r="I125" s="151">
        <f>[5]B!AB440</f>
        <v>0</v>
      </c>
      <c r="J125" s="151">
        <f>[5]B!AC440</f>
        <v>0</v>
      </c>
      <c r="K125" s="151">
        <f>[5]B!AD440</f>
        <v>0</v>
      </c>
      <c r="L125" s="151">
        <f>[5]B!AE440</f>
        <v>0</v>
      </c>
      <c r="M125" s="153">
        <f>[5]B!AF440</f>
        <v>0</v>
      </c>
      <c r="N125" s="151">
        <f>[5]B!AG440</f>
        <v>0</v>
      </c>
      <c r="O125" s="151">
        <f>[5]B!AH440</f>
        <v>0</v>
      </c>
      <c r="P125" s="151">
        <f>[5]B!AI440</f>
        <v>4</v>
      </c>
      <c r="Q125" s="152">
        <f>[5]B!AJ440</f>
        <v>0</v>
      </c>
      <c r="R125" s="156"/>
      <c r="S125" s="151">
        <f>[5]B!AL440</f>
        <v>0</v>
      </c>
    </row>
    <row r="126" spans="1:19" x14ac:dyDescent="0.2">
      <c r="A126" s="157" t="s">
        <v>198</v>
      </c>
      <c r="B126" s="158" t="s">
        <v>199</v>
      </c>
      <c r="C126" s="159">
        <f>[5]B!C520</f>
        <v>4200</v>
      </c>
      <c r="D126" s="159">
        <f>[5]B!D520</f>
        <v>4172</v>
      </c>
      <c r="E126" s="159">
        <f>[5]B!E520</f>
        <v>4172</v>
      </c>
      <c r="F126" s="160">
        <f>[5]B!F520</f>
        <v>0</v>
      </c>
      <c r="G126" s="161">
        <f>[5]B!G520</f>
        <v>28</v>
      </c>
      <c r="H126" s="159">
        <f>[5]B!AA520</f>
        <v>1288</v>
      </c>
      <c r="I126" s="159">
        <f>[5]B!AB520</f>
        <v>1324</v>
      </c>
      <c r="J126" s="159">
        <f>[5]B!AC520</f>
        <v>1588</v>
      </c>
      <c r="K126" s="159">
        <f>[5]B!AD520</f>
        <v>0</v>
      </c>
      <c r="L126" s="159">
        <f>[5]B!AE520</f>
        <v>0</v>
      </c>
      <c r="M126" s="161">
        <f>[5]B!AF520</f>
        <v>0</v>
      </c>
      <c r="N126" s="159">
        <f>[5]B!AG520</f>
        <v>0</v>
      </c>
      <c r="O126" s="159">
        <f>[5]B!AH520</f>
        <v>0</v>
      </c>
      <c r="P126" s="159">
        <f>[5]B!AI520</f>
        <v>442</v>
      </c>
      <c r="Q126" s="160">
        <f>[5]B!AJ520</f>
        <v>0</v>
      </c>
      <c r="R126" s="162"/>
      <c r="S126" s="156">
        <f>[5]B!$AL$520</f>
        <v>27205840</v>
      </c>
    </row>
    <row r="127" spans="1:19" x14ac:dyDescent="0.2">
      <c r="A127" s="712" t="s">
        <v>200</v>
      </c>
      <c r="B127" s="4" t="s">
        <v>201</v>
      </c>
      <c r="C127" s="163">
        <f>SUM(C128:C130)</f>
        <v>7365</v>
      </c>
      <c r="D127" s="164">
        <f>SUM(D128:D130)</f>
        <v>7348</v>
      </c>
      <c r="E127" s="164">
        <f t="shared" ref="E127:P127" si="1">SUM(E128:E130)</f>
        <v>7348</v>
      </c>
      <c r="F127" s="165">
        <f t="shared" si="1"/>
        <v>0</v>
      </c>
      <c r="G127" s="166">
        <f t="shared" si="1"/>
        <v>17</v>
      </c>
      <c r="H127" s="164">
        <f t="shared" si="1"/>
        <v>913</v>
      </c>
      <c r="I127" s="164">
        <f t="shared" si="1"/>
        <v>4792</v>
      </c>
      <c r="J127" s="164">
        <f t="shared" si="1"/>
        <v>1660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55</v>
      </c>
      <c r="Q127" s="168">
        <f>SUM(Q128:Q130)</f>
        <v>0</v>
      </c>
      <c r="R127" s="169">
        <v>0</v>
      </c>
      <c r="S127" s="170">
        <f>SUM(S128:S130)</f>
        <v>153477820</v>
      </c>
    </row>
    <row r="128" spans="1:19" x14ac:dyDescent="0.2">
      <c r="A128" s="712"/>
      <c r="B128" s="171" t="s">
        <v>202</v>
      </c>
      <c r="C128" s="144">
        <f>[5]B!C580</f>
        <v>4071</v>
      </c>
      <c r="D128" s="144">
        <f>[5]B!D580</f>
        <v>4058</v>
      </c>
      <c r="E128" s="144">
        <f>[5]B!E580</f>
        <v>4058</v>
      </c>
      <c r="F128" s="145">
        <f>[5]B!F580</f>
        <v>0</v>
      </c>
      <c r="G128" s="146">
        <f>[5]B!G580</f>
        <v>13</v>
      </c>
      <c r="H128" s="144">
        <f>[5]B!AA580</f>
        <v>732</v>
      </c>
      <c r="I128" s="144">
        <f>[5]B!AB580</f>
        <v>2824</v>
      </c>
      <c r="J128" s="144">
        <f>[5]B!AC580</f>
        <v>515</v>
      </c>
      <c r="K128" s="144">
        <f>[5]B!AD580</f>
        <v>0</v>
      </c>
      <c r="L128" s="144">
        <f>[5]B!AE580</f>
        <v>0</v>
      </c>
      <c r="M128" s="146">
        <f>[5]B!AF580</f>
        <v>0</v>
      </c>
      <c r="N128" s="144">
        <f>[5]B!AG580</f>
        <v>0</v>
      </c>
      <c r="O128" s="144">
        <f>[5]B!AH580</f>
        <v>0</v>
      </c>
      <c r="P128" s="144">
        <f>[5]B!AI580</f>
        <v>8</v>
      </c>
      <c r="Q128" s="145">
        <f>[5]B!AJ580</f>
        <v>0</v>
      </c>
      <c r="R128" s="147"/>
      <c r="S128" s="148">
        <f>[5]B!$AL$580</f>
        <v>18127800</v>
      </c>
    </row>
    <row r="129" spans="1:19" x14ac:dyDescent="0.2">
      <c r="A129" s="712"/>
      <c r="B129" s="491" t="s">
        <v>203</v>
      </c>
      <c r="C129" s="151">
        <f>[5]B!C600</f>
        <v>41</v>
      </c>
      <c r="D129" s="151">
        <f>[5]B!D600</f>
        <v>41</v>
      </c>
      <c r="E129" s="151">
        <f>[5]B!E600</f>
        <v>41</v>
      </c>
      <c r="F129" s="152">
        <f>[5]B!F600</f>
        <v>0</v>
      </c>
      <c r="G129" s="153">
        <f>[5]B!G600</f>
        <v>0</v>
      </c>
      <c r="H129" s="151">
        <f>[5]B!AA600</f>
        <v>1</v>
      </c>
      <c r="I129" s="151">
        <f>[5]B!AB600</f>
        <v>40</v>
      </c>
      <c r="J129" s="151">
        <f>[5]B!AC600</f>
        <v>0</v>
      </c>
      <c r="K129" s="151">
        <f>[5]B!AD600</f>
        <v>0</v>
      </c>
      <c r="L129" s="151">
        <f>[5]B!AE600</f>
        <v>0</v>
      </c>
      <c r="M129" s="153">
        <f>[5]B!AF600</f>
        <v>0</v>
      </c>
      <c r="N129" s="151">
        <f>[5]B!AG600</f>
        <v>0</v>
      </c>
      <c r="O129" s="151">
        <f>[5]B!AH600</f>
        <v>0</v>
      </c>
      <c r="P129" s="151">
        <f>[5]B!AI600</f>
        <v>2</v>
      </c>
      <c r="Q129" s="152">
        <f>[5]B!AJ600</f>
        <v>0</v>
      </c>
      <c r="R129" s="154"/>
      <c r="S129" s="155">
        <f>[5]B!$AL$600</f>
        <v>148180</v>
      </c>
    </row>
    <row r="130" spans="1:19" x14ac:dyDescent="0.2">
      <c r="A130" s="713"/>
      <c r="B130" s="173" t="s">
        <v>204</v>
      </c>
      <c r="C130" s="174">
        <f>[5]B!C649</f>
        <v>3253</v>
      </c>
      <c r="D130" s="174">
        <f>[5]B!D649</f>
        <v>3249</v>
      </c>
      <c r="E130" s="174">
        <f>[5]B!E649</f>
        <v>3249</v>
      </c>
      <c r="F130" s="175">
        <f>[5]B!F649</f>
        <v>0</v>
      </c>
      <c r="G130" s="176">
        <f>[5]B!G649</f>
        <v>4</v>
      </c>
      <c r="H130" s="174">
        <f>[5]B!AA649</f>
        <v>180</v>
      </c>
      <c r="I130" s="174">
        <f>[5]B!AB649</f>
        <v>1928</v>
      </c>
      <c r="J130" s="174">
        <f>[5]B!AC649</f>
        <v>1145</v>
      </c>
      <c r="K130" s="174">
        <f>[5]B!AD649</f>
        <v>0</v>
      </c>
      <c r="L130" s="174">
        <f>[5]B!AE649</f>
        <v>0</v>
      </c>
      <c r="M130" s="176">
        <f>[5]B!AF649</f>
        <v>0</v>
      </c>
      <c r="N130" s="174">
        <f>[5]B!AG649</f>
        <v>0</v>
      </c>
      <c r="O130" s="174">
        <f>[5]B!AH649</f>
        <v>0</v>
      </c>
      <c r="P130" s="174">
        <f>[5]B!AI649</f>
        <v>45</v>
      </c>
      <c r="Q130" s="175">
        <f>[5]B!AJ649</f>
        <v>0</v>
      </c>
      <c r="R130" s="177"/>
      <c r="S130" s="178">
        <f>[5]B!$AL$649</f>
        <v>135201840</v>
      </c>
    </row>
    <row r="131" spans="1:19" x14ac:dyDescent="0.2">
      <c r="A131" s="142" t="s">
        <v>205</v>
      </c>
      <c r="B131" s="143" t="s">
        <v>206</v>
      </c>
      <c r="C131" s="144">
        <f>[5]B!C659</f>
        <v>363</v>
      </c>
      <c r="D131" s="144">
        <f>[5]B!D659</f>
        <v>339</v>
      </c>
      <c r="E131" s="144">
        <f>[5]B!E659</f>
        <v>339</v>
      </c>
      <c r="F131" s="145">
        <f>[5]B!F659</f>
        <v>0</v>
      </c>
      <c r="G131" s="146">
        <f>[5]B!G659</f>
        <v>24</v>
      </c>
      <c r="H131" s="144">
        <f>[5]B!AA659</f>
        <v>2</v>
      </c>
      <c r="I131" s="144">
        <f>[5]B!AB659</f>
        <v>5</v>
      </c>
      <c r="J131" s="144">
        <f>[5]B!AC659</f>
        <v>356</v>
      </c>
      <c r="K131" s="144">
        <f>[5]B!AD659</f>
        <v>0</v>
      </c>
      <c r="L131" s="144">
        <f>[5]B!AE659</f>
        <v>0</v>
      </c>
      <c r="M131" s="146">
        <f>[5]B!AF659</f>
        <v>0</v>
      </c>
      <c r="N131" s="144">
        <f>[5]B!AG659</f>
        <v>0</v>
      </c>
      <c r="O131" s="144">
        <f>[5]B!AH659</f>
        <v>0</v>
      </c>
      <c r="P131" s="144">
        <f>[5]B!AI659</f>
        <v>0</v>
      </c>
      <c r="Q131" s="145">
        <f>[5]B!AJ659</f>
        <v>0</v>
      </c>
      <c r="R131" s="147"/>
      <c r="S131" s="179">
        <f>[5]B!$AL$659</f>
        <v>844330</v>
      </c>
    </row>
    <row r="132" spans="1:19" s="182" customFormat="1" x14ac:dyDescent="0.2">
      <c r="A132" s="149" t="s">
        <v>207</v>
      </c>
      <c r="B132" s="493" t="s">
        <v>208</v>
      </c>
      <c r="C132" s="151">
        <f>[5]B!C720</f>
        <v>140</v>
      </c>
      <c r="D132" s="151">
        <f>[5]B!D720</f>
        <v>139</v>
      </c>
      <c r="E132" s="151">
        <f>[5]B!E720</f>
        <v>139</v>
      </c>
      <c r="F132" s="152">
        <f>[5]B!F720</f>
        <v>0</v>
      </c>
      <c r="G132" s="153">
        <f>[5]B!G720</f>
        <v>1</v>
      </c>
      <c r="H132" s="151">
        <f>[5]B!AA720</f>
        <v>28</v>
      </c>
      <c r="I132" s="151">
        <f>[5]B!AB720</f>
        <v>84</v>
      </c>
      <c r="J132" s="151">
        <f>[5]B!AC720</f>
        <v>28</v>
      </c>
      <c r="K132" s="151">
        <f>[5]B!AD720</f>
        <v>0</v>
      </c>
      <c r="L132" s="151">
        <f>[5]B!AE720</f>
        <v>0</v>
      </c>
      <c r="M132" s="153">
        <f>[5]B!AF720</f>
        <v>0</v>
      </c>
      <c r="N132" s="151">
        <f>[5]B!AG720</f>
        <v>0</v>
      </c>
      <c r="O132" s="151">
        <f>[5]B!AH720</f>
        <v>0</v>
      </c>
      <c r="P132" s="151">
        <f>[5]B!AI720</f>
        <v>52</v>
      </c>
      <c r="Q132" s="152">
        <f>[5]B!AJ720</f>
        <v>0</v>
      </c>
      <c r="R132" s="154"/>
      <c r="S132" s="181">
        <f>[5]B!$AL$720</f>
        <v>267880</v>
      </c>
    </row>
    <row r="133" spans="1:19" x14ac:dyDescent="0.2">
      <c r="A133" s="149" t="s">
        <v>209</v>
      </c>
      <c r="B133" s="493" t="s">
        <v>210</v>
      </c>
      <c r="C133" s="159">
        <f>[5]B!C763</f>
        <v>2832</v>
      </c>
      <c r="D133" s="159">
        <f>[5]B!D763</f>
        <v>2822</v>
      </c>
      <c r="E133" s="159">
        <f>[5]B!E763</f>
        <v>2822</v>
      </c>
      <c r="F133" s="160">
        <f>[5]B!F763</f>
        <v>0</v>
      </c>
      <c r="G133" s="161">
        <f>[5]B!G763</f>
        <v>10</v>
      </c>
      <c r="H133" s="159">
        <f>[5]B!AA763</f>
        <v>212</v>
      </c>
      <c r="I133" s="159">
        <f>[5]B!AB763</f>
        <v>1884</v>
      </c>
      <c r="J133" s="159">
        <f>[5]B!AC763</f>
        <v>736</v>
      </c>
      <c r="K133" s="159">
        <f>[5]B!AD763</f>
        <v>0</v>
      </c>
      <c r="L133" s="159">
        <f>[5]B!AE763</f>
        <v>0</v>
      </c>
      <c r="M133" s="161">
        <f>[5]B!AF763</f>
        <v>0</v>
      </c>
      <c r="N133" s="159">
        <f>[5]B!AG763</f>
        <v>0</v>
      </c>
      <c r="O133" s="159">
        <f>[5]B!AH763</f>
        <v>0</v>
      </c>
      <c r="P133" s="159">
        <f>[5]B!AI763</f>
        <v>9</v>
      </c>
      <c r="Q133" s="160">
        <f>[5]B!AJ763</f>
        <v>0</v>
      </c>
      <c r="R133" s="162"/>
      <c r="S133" s="155">
        <f>[5]B!$AL$763</f>
        <v>5627200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4907</v>
      </c>
      <c r="D134" s="184">
        <f t="shared" si="2"/>
        <v>4718</v>
      </c>
      <c r="E134" s="164">
        <f t="shared" si="2"/>
        <v>4718</v>
      </c>
      <c r="F134" s="165">
        <f t="shared" si="2"/>
        <v>0</v>
      </c>
      <c r="G134" s="166">
        <f t="shared" si="2"/>
        <v>189</v>
      </c>
      <c r="H134" s="164">
        <f t="shared" si="2"/>
        <v>953</v>
      </c>
      <c r="I134" s="164">
        <f t="shared" si="2"/>
        <v>1255</v>
      </c>
      <c r="J134" s="164">
        <f t="shared" si="2"/>
        <v>2699</v>
      </c>
      <c r="K134" s="164">
        <f t="shared" si="2"/>
        <v>0</v>
      </c>
      <c r="L134" s="164">
        <f t="shared" si="2"/>
        <v>5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111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96155000</v>
      </c>
    </row>
    <row r="135" spans="1:19" x14ac:dyDescent="0.2">
      <c r="A135" s="142" t="s">
        <v>212</v>
      </c>
      <c r="B135" s="188" t="s">
        <v>213</v>
      </c>
      <c r="C135" s="144">
        <f>[5]B!C823</f>
        <v>3364</v>
      </c>
      <c r="D135" s="144">
        <f>[5]B!D823</f>
        <v>3203</v>
      </c>
      <c r="E135" s="144">
        <f>[5]B!E823</f>
        <v>3203</v>
      </c>
      <c r="F135" s="145">
        <f>[5]B!F823</f>
        <v>0</v>
      </c>
      <c r="G135" s="146">
        <f>[5]B!G823</f>
        <v>161</v>
      </c>
      <c r="H135" s="189">
        <f>[5]B!AA823</f>
        <v>516</v>
      </c>
      <c r="I135" s="189">
        <f>[5]B!AB823</f>
        <v>772</v>
      </c>
      <c r="J135" s="189">
        <f>[5]B!AC823</f>
        <v>2076</v>
      </c>
      <c r="K135" s="189">
        <f>[5]B!AD823</f>
        <v>0</v>
      </c>
      <c r="L135" s="189">
        <f>[5]B!AE823</f>
        <v>0</v>
      </c>
      <c r="M135" s="190">
        <f>[5]B!AF823</f>
        <v>0</v>
      </c>
      <c r="N135" s="189">
        <f>[5]B!AG823</f>
        <v>0</v>
      </c>
      <c r="O135" s="189">
        <f>[5]B!AH823</f>
        <v>0</v>
      </c>
      <c r="P135" s="189">
        <f>[5]B!AI823</f>
        <v>0</v>
      </c>
      <c r="Q135" s="191">
        <f>[5]B!AJ823</f>
        <v>0</v>
      </c>
      <c r="R135" s="192"/>
      <c r="S135" s="148">
        <f>[5]B!$AL$823</f>
        <v>37645260</v>
      </c>
    </row>
    <row r="136" spans="1:19" x14ac:dyDescent="0.2">
      <c r="A136" s="157" t="s">
        <v>214</v>
      </c>
      <c r="B136" s="193" t="s">
        <v>215</v>
      </c>
      <c r="C136" s="151">
        <f>[5]B!C846</f>
        <v>4</v>
      </c>
      <c r="D136" s="151">
        <f>[5]B!D846</f>
        <v>4</v>
      </c>
      <c r="E136" s="151">
        <f>[5]B!E846</f>
        <v>4</v>
      </c>
      <c r="F136" s="152">
        <f>[5]B!F846</f>
        <v>0</v>
      </c>
      <c r="G136" s="153">
        <f>[5]B!G846</f>
        <v>0</v>
      </c>
      <c r="H136" s="194">
        <f>[5]B!AA846</f>
        <v>0</v>
      </c>
      <c r="I136" s="194">
        <f>[5]B!AB846</f>
        <v>4</v>
      </c>
      <c r="J136" s="194">
        <f>[5]B!AC846</f>
        <v>0</v>
      </c>
      <c r="K136" s="194">
        <f>[5]B!AD846</f>
        <v>0</v>
      </c>
      <c r="L136" s="194">
        <f>[5]B!AE846</f>
        <v>0</v>
      </c>
      <c r="M136" s="195">
        <f>[5]B!AF846</f>
        <v>0</v>
      </c>
      <c r="N136" s="194">
        <f>[5]B!AG846</f>
        <v>0</v>
      </c>
      <c r="O136" s="194">
        <f>[5]B!AH846</f>
        <v>0</v>
      </c>
      <c r="P136" s="194">
        <f>[5]B!AI846</f>
        <v>0</v>
      </c>
      <c r="Q136" s="196">
        <f>[5]B!AJ846</f>
        <v>0</v>
      </c>
      <c r="R136" s="197"/>
      <c r="S136" s="155">
        <f>[5]B!$AL$846</f>
        <v>84680</v>
      </c>
    </row>
    <row r="137" spans="1:19" x14ac:dyDescent="0.2">
      <c r="A137" s="198" t="s">
        <v>216</v>
      </c>
      <c r="B137" s="199" t="s">
        <v>217</v>
      </c>
      <c r="C137" s="159">
        <f>[5]B!C876</f>
        <v>485</v>
      </c>
      <c r="D137" s="159">
        <f>[5]B!D876</f>
        <v>465</v>
      </c>
      <c r="E137" s="159">
        <f>[5]B!E876</f>
        <v>465</v>
      </c>
      <c r="F137" s="160">
        <f>[5]B!F876</f>
        <v>0</v>
      </c>
      <c r="G137" s="161">
        <f>[5]B!G876</f>
        <v>20</v>
      </c>
      <c r="H137" s="200">
        <f>[5]B!AA876</f>
        <v>67</v>
      </c>
      <c r="I137" s="200">
        <f>[5]B!AB876</f>
        <v>46</v>
      </c>
      <c r="J137" s="200">
        <f>[5]B!AC876</f>
        <v>372</v>
      </c>
      <c r="K137" s="200">
        <f>[5]B!AD876</f>
        <v>0</v>
      </c>
      <c r="L137" s="200">
        <f>[5]B!AE876</f>
        <v>0</v>
      </c>
      <c r="M137" s="201">
        <f>[5]B!AF876</f>
        <v>0</v>
      </c>
      <c r="N137" s="200">
        <f>[5]B!AG876</f>
        <v>0</v>
      </c>
      <c r="O137" s="200">
        <f>[5]B!AH876</f>
        <v>0</v>
      </c>
      <c r="P137" s="200">
        <f>[5]B!AI876</f>
        <v>92</v>
      </c>
      <c r="Q137" s="202">
        <f>[5]B!AJ876</f>
        <v>0</v>
      </c>
      <c r="R137" s="203"/>
      <c r="S137" s="178">
        <f>[5]B!$AL$876</f>
        <v>35822860</v>
      </c>
    </row>
    <row r="138" spans="1:19" x14ac:dyDescent="0.2">
      <c r="A138" s="695" t="s">
        <v>194</v>
      </c>
      <c r="B138" s="188" t="s">
        <v>218</v>
      </c>
      <c r="C138" s="204">
        <f>SUM(C139:C141)</f>
        <v>1033</v>
      </c>
      <c r="D138" s="46">
        <f>SUM(D139:D141)</f>
        <v>1025</v>
      </c>
      <c r="E138" s="46">
        <f t="shared" ref="E138:P138" si="3">SUM(E139:E141)</f>
        <v>1025</v>
      </c>
      <c r="F138" s="34">
        <f t="shared" si="3"/>
        <v>0</v>
      </c>
      <c r="G138" s="205">
        <f t="shared" si="3"/>
        <v>8</v>
      </c>
      <c r="H138" s="206">
        <f t="shared" si="3"/>
        <v>368</v>
      </c>
      <c r="I138" s="206">
        <f t="shared" si="3"/>
        <v>415</v>
      </c>
      <c r="J138" s="206">
        <f t="shared" si="3"/>
        <v>250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22602200</v>
      </c>
    </row>
    <row r="139" spans="1:19" x14ac:dyDescent="0.2">
      <c r="A139" s="695"/>
      <c r="B139" s="212" t="s">
        <v>219</v>
      </c>
      <c r="C139" s="144">
        <f>[5]B!C901-[5]B!C878-[5]B!C879</f>
        <v>895</v>
      </c>
      <c r="D139" s="144">
        <f>[5]B!D901-[5]B!D878-[5]B!D879</f>
        <v>890</v>
      </c>
      <c r="E139" s="144">
        <f>[5]B!E901-[5]B!E878-[5]B!E879</f>
        <v>890</v>
      </c>
      <c r="F139" s="145">
        <f>[5]B!F901-[5]B!F878-[5]B!F879</f>
        <v>0</v>
      </c>
      <c r="G139" s="146">
        <f>[5]B!G901-[5]B!G878-[5]B!G879</f>
        <v>5</v>
      </c>
      <c r="H139" s="189">
        <f>[5]B!AA901-[5]B!AA878-[5]B!AA879</f>
        <v>328</v>
      </c>
      <c r="I139" s="189">
        <f>[5]B!AB901-[5]B!AB878-[5]B!AB879</f>
        <v>372</v>
      </c>
      <c r="J139" s="189">
        <f>[5]B!AC901-[5]B!AC878-[5]B!AC879</f>
        <v>195</v>
      </c>
      <c r="K139" s="189">
        <f>[5]B!AD901-[5]B!AD878-[5]B!AD879</f>
        <v>0</v>
      </c>
      <c r="L139" s="189">
        <f>[5]B!AE901-[5]B!AE878-[5]B!AE879</f>
        <v>0</v>
      </c>
      <c r="M139" s="190">
        <f>[5]B!AF901-[5]B!AF878-[5]B!AF879</f>
        <v>0</v>
      </c>
      <c r="N139" s="189">
        <f>[5]B!AG901-[5]B!AG878-[5]B!AG879</f>
        <v>0</v>
      </c>
      <c r="O139" s="189">
        <f>[5]B!AH901-[5]B!AH878-[5]B!AH879</f>
        <v>0</v>
      </c>
      <c r="P139" s="189">
        <f>[5]B!AI901-[5]B!AI878-[5]B!AI879</f>
        <v>0</v>
      </c>
      <c r="Q139" s="191">
        <f>[5]B!AJ901-[5]B!AJ878-[5]B!AJ879</f>
        <v>0</v>
      </c>
      <c r="R139" s="192"/>
      <c r="S139" s="148">
        <f>[5]B!$AL$901-[5]B!$AL$878-[5]B!$AL$879</f>
        <v>19194800</v>
      </c>
    </row>
    <row r="140" spans="1:19" x14ac:dyDescent="0.2">
      <c r="A140" s="695"/>
      <c r="B140" s="212" t="s">
        <v>220</v>
      </c>
      <c r="C140" s="151">
        <f>[5]B!C878</f>
        <v>0</v>
      </c>
      <c r="D140" s="151">
        <f>[5]B!D878</f>
        <v>0</v>
      </c>
      <c r="E140" s="151">
        <f>[5]B!E878</f>
        <v>0</v>
      </c>
      <c r="F140" s="152">
        <f>[5]B!F878</f>
        <v>0</v>
      </c>
      <c r="G140" s="153">
        <f>[5]B!G878</f>
        <v>0</v>
      </c>
      <c r="H140" s="194">
        <f>[5]B!AA878</f>
        <v>0</v>
      </c>
      <c r="I140" s="194">
        <f>[5]B!AB878</f>
        <v>0</v>
      </c>
      <c r="J140" s="194">
        <f>[5]B!AC878</f>
        <v>0</v>
      </c>
      <c r="K140" s="194">
        <f>[5]B!AD878</f>
        <v>0</v>
      </c>
      <c r="L140" s="194">
        <f>[5]B!AE878</f>
        <v>0</v>
      </c>
      <c r="M140" s="195">
        <f>[5]B!AF878</f>
        <v>0</v>
      </c>
      <c r="N140" s="194">
        <f>[5]B!AG878</f>
        <v>0</v>
      </c>
      <c r="O140" s="194">
        <f>[5]B!AH878</f>
        <v>0</v>
      </c>
      <c r="P140" s="194">
        <f>[5]B!AI878</f>
        <v>0</v>
      </c>
      <c r="Q140" s="196">
        <f>[5]B!AJ878</f>
        <v>0</v>
      </c>
      <c r="R140" s="197"/>
      <c r="S140" s="155">
        <f>[5]B!$AL$878</f>
        <v>0</v>
      </c>
    </row>
    <row r="141" spans="1:19" x14ac:dyDescent="0.2">
      <c r="A141" s="695"/>
      <c r="B141" s="213" t="s">
        <v>221</v>
      </c>
      <c r="C141" s="159">
        <f>[5]B!C879</f>
        <v>138</v>
      </c>
      <c r="D141" s="159">
        <f>[5]B!D879</f>
        <v>135</v>
      </c>
      <c r="E141" s="159">
        <f>[5]B!E879</f>
        <v>135</v>
      </c>
      <c r="F141" s="160">
        <f>[5]B!F879</f>
        <v>0</v>
      </c>
      <c r="G141" s="161">
        <f>[5]B!G879</f>
        <v>3</v>
      </c>
      <c r="H141" s="200">
        <f>[5]B!AA879</f>
        <v>40</v>
      </c>
      <c r="I141" s="200">
        <f>[5]B!AB879</f>
        <v>43</v>
      </c>
      <c r="J141" s="200">
        <f>[5]B!AC879</f>
        <v>55</v>
      </c>
      <c r="K141" s="200">
        <f>[5]B!AD879</f>
        <v>0</v>
      </c>
      <c r="L141" s="200">
        <f>[5]B!AE879</f>
        <v>0</v>
      </c>
      <c r="M141" s="201">
        <f>[5]B!AF879</f>
        <v>0</v>
      </c>
      <c r="N141" s="200">
        <f>[5]B!AG879</f>
        <v>0</v>
      </c>
      <c r="O141" s="200">
        <f>[5]B!AH879</f>
        <v>0</v>
      </c>
      <c r="P141" s="200">
        <f>[5]B!AI879</f>
        <v>0</v>
      </c>
      <c r="Q141" s="202">
        <f>[5]B!AJ879</f>
        <v>0</v>
      </c>
      <c r="R141" s="203"/>
      <c r="S141" s="178">
        <f>[5]B!$AL$879</f>
        <v>3407400</v>
      </c>
    </row>
    <row r="142" spans="1:19" x14ac:dyDescent="0.2">
      <c r="A142" s="142" t="s">
        <v>196</v>
      </c>
      <c r="B142" s="214" t="s">
        <v>222</v>
      </c>
      <c r="C142" s="215">
        <f>[5]B!C943</f>
        <v>0</v>
      </c>
      <c r="D142" s="215">
        <f>[5]B!D943</f>
        <v>0</v>
      </c>
      <c r="E142" s="215">
        <f>[5]B!E943</f>
        <v>0</v>
      </c>
      <c r="F142" s="216">
        <f>[5]B!F943</f>
        <v>0</v>
      </c>
      <c r="G142" s="217">
        <f>[5]B!G943</f>
        <v>0</v>
      </c>
      <c r="H142" s="218">
        <f>[5]B!AA943</f>
        <v>0</v>
      </c>
      <c r="I142" s="218">
        <f>[5]B!AB943</f>
        <v>0</v>
      </c>
      <c r="J142" s="218">
        <f>[5]B!AC943</f>
        <v>0</v>
      </c>
      <c r="K142" s="218">
        <f>[5]B!AD943</f>
        <v>0</v>
      </c>
      <c r="L142" s="218">
        <f>[5]B!AE943</f>
        <v>0</v>
      </c>
      <c r="M142" s="219">
        <f>[5]B!AF943</f>
        <v>0</v>
      </c>
      <c r="N142" s="218">
        <f>[5]B!AG943</f>
        <v>0</v>
      </c>
      <c r="O142" s="218">
        <f>[5]B!AH943</f>
        <v>0</v>
      </c>
      <c r="P142" s="218">
        <f>[5]B!AI943</f>
        <v>19</v>
      </c>
      <c r="Q142" s="220">
        <f>[5]B!AJ943</f>
        <v>0</v>
      </c>
      <c r="R142" s="221"/>
      <c r="S142" s="148">
        <f>[5]B!$AL$943</f>
        <v>0</v>
      </c>
    </row>
    <row r="143" spans="1:19" s="224" customFormat="1" x14ac:dyDescent="0.2">
      <c r="A143" s="157"/>
      <c r="B143" s="222" t="s">
        <v>223</v>
      </c>
      <c r="C143" s="159">
        <f>[5]B!C987</f>
        <v>21</v>
      </c>
      <c r="D143" s="159">
        <f>[5]B!D987</f>
        <v>21</v>
      </c>
      <c r="E143" s="159">
        <f>[5]B!E987</f>
        <v>21</v>
      </c>
      <c r="F143" s="160">
        <f>[5]B!F987</f>
        <v>0</v>
      </c>
      <c r="G143" s="161">
        <f>[5]B!G987</f>
        <v>0</v>
      </c>
      <c r="H143" s="200">
        <f>[5]B!AA987</f>
        <v>2</v>
      </c>
      <c r="I143" s="200">
        <f>[5]B!AB987</f>
        <v>18</v>
      </c>
      <c r="J143" s="200">
        <f>[5]B!AC987</f>
        <v>1</v>
      </c>
      <c r="K143" s="200">
        <f>[5]B!AD987</f>
        <v>0</v>
      </c>
      <c r="L143" s="200">
        <f>[5]B!AE987</f>
        <v>5</v>
      </c>
      <c r="M143" s="201">
        <f>[5]B!AF987</f>
        <v>0</v>
      </c>
      <c r="N143" s="200">
        <f>[5]B!AG987</f>
        <v>0</v>
      </c>
      <c r="O143" s="200">
        <f>[5]B!AH987</f>
        <v>0</v>
      </c>
      <c r="P143" s="200">
        <f>[5]B!AI987</f>
        <v>0</v>
      </c>
      <c r="Q143" s="202">
        <f>[5]B!AJ987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[5]B!C670</f>
        <v>7201</v>
      </c>
      <c r="D144" s="144">
        <f>[5]B!D670</f>
        <v>7107</v>
      </c>
      <c r="E144" s="144">
        <f>[5]B!E670</f>
        <v>7019</v>
      </c>
      <c r="F144" s="145">
        <f>[5]B!F670</f>
        <v>88</v>
      </c>
      <c r="G144" s="146">
        <f>[5]B!G670</f>
        <v>94</v>
      </c>
      <c r="H144" s="189">
        <f>[5]B!AA670</f>
        <v>3946</v>
      </c>
      <c r="I144" s="189">
        <f>[5]B!AB670</f>
        <v>1701</v>
      </c>
      <c r="J144" s="189">
        <f>[5]B!AC670</f>
        <v>1554</v>
      </c>
      <c r="K144" s="189">
        <f>[5]B!AD670</f>
        <v>0</v>
      </c>
      <c r="L144" s="189">
        <f>[5]B!AE670</f>
        <v>0</v>
      </c>
      <c r="M144" s="190">
        <f>[5]B!AF670</f>
        <v>0</v>
      </c>
      <c r="N144" s="189">
        <f>[5]B!AG670</f>
        <v>0</v>
      </c>
      <c r="O144" s="189">
        <f>[5]B!AH670</f>
        <v>0</v>
      </c>
      <c r="P144" s="189">
        <f>[5]B!AI670</f>
        <v>0</v>
      </c>
      <c r="Q144" s="191">
        <f>[5]B!AJ670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[5]B!C1235</f>
        <v>0</v>
      </c>
      <c r="D145" s="226">
        <f>[5]B!D1235</f>
        <v>0</v>
      </c>
      <c r="E145" s="226">
        <f>[5]B!E1235</f>
        <v>0</v>
      </c>
      <c r="F145" s="227">
        <f>[5]B!F1235</f>
        <v>0</v>
      </c>
      <c r="G145" s="228">
        <f>[5]B!G1235</f>
        <v>0</v>
      </c>
      <c r="H145" s="229">
        <f>[5]B!AA1235</f>
        <v>0</v>
      </c>
      <c r="I145" s="229">
        <f>[5]B!AB1235</f>
        <v>0</v>
      </c>
      <c r="J145" s="229">
        <f>[5]B!AC1235</f>
        <v>0</v>
      </c>
      <c r="K145" s="229">
        <f>[5]B!AD1235</f>
        <v>0</v>
      </c>
      <c r="L145" s="229">
        <f>[5]B!AE1235</f>
        <v>0</v>
      </c>
      <c r="M145" s="230">
        <f>[5]B!AF1235</f>
        <v>0</v>
      </c>
      <c r="N145" s="229">
        <f>[5]B!AG1235</f>
        <v>0</v>
      </c>
      <c r="O145" s="229">
        <f>[5]B!AH1235</f>
        <v>0</v>
      </c>
      <c r="P145" s="229">
        <f>[5]B!AI1235</f>
        <v>1804</v>
      </c>
      <c r="Q145" s="231">
        <f>[5]B!AJ1235</f>
        <v>0</v>
      </c>
      <c r="R145" s="232"/>
      <c r="S145" s="233">
        <f>[5]B!$AL$1235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+[5]B!C996+[5]B!C1004+[5]B!C1013+[5]B!C1023+[5]B!C1030+[5]B!C1034+[5]B!C1038+[5]B!C1042+[5]B!C1050+[5]B!C1053+[5]B!C1056+[5]B!C1064</f>
        <v>0</v>
      </c>
      <c r="D150" s="239">
        <f>+[5]B!D996+[5]B!D1004+[5]B!D1013+[5]B!D1023+[5]B!D1030+[5]B!D1034+[5]B!D1038+[5]B!D1042+[5]B!D1050+[5]B!D1053+[5]B!D1056+[5]B!D1064</f>
        <v>0</v>
      </c>
      <c r="E150" s="239">
        <f>+[5]B!E996+[5]B!E1004+[5]B!E1013+[5]B!E1023+[5]B!E1030+[5]B!E1034+[5]B!E1038+[5]B!E1042+[5]B!E1050+[5]B!E1053+[5]B!E1056+[5]B!E1064</f>
        <v>0</v>
      </c>
      <c r="F150" s="239">
        <f>+[5]B!F996+[5]B!F1004+[5]B!F1013+[5]B!F1023+[5]B!F1030+[5]B!F1034+[5]B!F1038+[5]B!F1042+[5]B!F1050+[5]B!F1053+[5]B!F1056+[5]B!F1064</f>
        <v>0</v>
      </c>
      <c r="G150" s="239">
        <f>+[5]B!G996+[5]B!G1004+[5]B!G1013+[5]B!G1023+[5]B!G1030+[5]B!G1034+[5]B!G1038+[5]B!G1042+[5]B!G1050+[5]B!G1053+[5]B!G1056+[5]B!G1064</f>
        <v>0</v>
      </c>
      <c r="H150" s="239">
        <f>+[5]B!AA996+[5]B!AA1004+[5]B!AA1013+[5]B!AA1023+[5]B!AA1030+[5]B!AA1034+[5]B!AA1038+[5]B!AA1042+[5]B!AA1050+[5]B!AA1053+[5]B!AA1056+[5]B!AA1064</f>
        <v>0</v>
      </c>
      <c r="I150" s="239">
        <f>+[5]B!AB996+[5]B!AB1004+[5]B!AB1013+[5]B!AB1023+[5]B!AB1030+[5]B!AB1034+[5]B!AB1038+[5]B!AB1042+[5]B!AB1050+[5]B!AB1053+[5]B!AB1056+[5]B!AB1064</f>
        <v>0</v>
      </c>
      <c r="J150" s="239">
        <f>+[5]B!AC996+[5]B!AC1004+[5]B!AC1013+[5]B!AC1023+[5]B!AC1030+[5]B!AC1034+[5]B!AC1038+[5]B!AC1042+[5]B!AC1050+[5]B!AC1053+[5]B!AC1056+[5]B!AC1064</f>
        <v>0</v>
      </c>
      <c r="K150" s="239">
        <f>+[5]B!AD996+[5]B!AD1004+[5]B!AD1013+[5]B!AD1023+[5]B!AD1030+[5]B!AD1034+[5]B!AD1038+[5]B!AD1042+[5]B!AD1050+[5]B!AD1053+[5]B!AD1056+[5]B!AD1064</f>
        <v>0</v>
      </c>
      <c r="L150" s="239">
        <f>+[5]B!AE996+[5]B!AE1004+[5]B!AE1013+[5]B!AE1023+[5]B!AE1030+[5]B!AE1034+[5]B!AE1038+[5]B!AE1042+[5]B!AE1050+[5]B!AE1053+[5]B!AE1056+[5]B!AE1064</f>
        <v>0</v>
      </c>
      <c r="M150" s="239">
        <f>+[5]B!AF996+[5]B!AF1004+[5]B!AF1013+[5]B!AF1023+[5]B!AF1030+[5]B!AF1034+[5]B!AF1038+[5]B!AF1042+[5]B!AF1050+[5]B!AF1053+[5]B!AF1056+[5]B!AF1064</f>
        <v>0</v>
      </c>
      <c r="N150" s="239">
        <f>+[5]B!AG996+[5]B!AG1004+[5]B!AG1013+[5]B!AG1023+[5]B!AG1030+[5]B!AG1034+[5]B!AG1038+[5]B!AG1042+[5]B!AG1050+[5]B!AG1053+[5]B!AG1056+[5]B!AG1064</f>
        <v>0</v>
      </c>
      <c r="O150" s="239">
        <f>+[5]B!AH996+[5]B!AH1004+[5]B!AH1013+[5]B!AH1023+[5]B!AH1030+[5]B!AH1034+[5]B!AH1038+[5]B!AH1042+[5]B!AH1050+[5]B!AH1053+[5]B!AH1056+[5]B!AH1064</f>
        <v>0</v>
      </c>
      <c r="P150" s="239">
        <f>+[5]B!AI996+[5]B!AI1004+[5]B!AI1013+[5]B!AI1023+[5]B!AI1030+[5]B!AI1034+[5]B!AI1038+[5]B!AI1042+[5]B!AI1050+[5]B!AI1053+[5]B!AI1056+[5]B!AI1064</f>
        <v>38</v>
      </c>
      <c r="Q150" s="239">
        <f>+[5]B!AJ996+[5]B!AJ1004+[5]B!AJ1013+[5]B!AJ1023+[5]B!AJ1030+[5]B!AJ1034+[5]B!AJ1038+[5]B!AJ1042+[5]B!AJ1050+[5]B!AJ1053+[5]B!AJ1056+[5]B!AJ1064</f>
        <v>0</v>
      </c>
      <c r="R150" s="240">
        <f>+[5]B!AL996+[5]B!AL1004+[5]B!AL1013+[5]B!AL1023+[5]B!AL1030+[5]B!AL1034+[5]B!AL1038+[5]B!AL1042+[5]B!AL1050+[5]B!AL1053+[5]B!AL1056+[5]B!AL1064</f>
        <v>0</v>
      </c>
      <c r="U150" s="235"/>
    </row>
    <row r="151" spans="1:24" x14ac:dyDescent="0.2">
      <c r="A151" s="689" t="s">
        <v>230</v>
      </c>
      <c r="B151" s="690"/>
      <c r="C151" s="241">
        <f>[5]B!C1070</f>
        <v>0</v>
      </c>
      <c r="D151" s="242">
        <f>[5]B!D1070</f>
        <v>0</v>
      </c>
      <c r="E151" s="242">
        <f>[5]B!E1070</f>
        <v>0</v>
      </c>
      <c r="F151" s="242">
        <f>[5]B!F1070</f>
        <v>0</v>
      </c>
      <c r="G151" s="242">
        <f>[5]B!G1070</f>
        <v>0</v>
      </c>
      <c r="H151" s="242">
        <f>[5]B!AA1070</f>
        <v>0</v>
      </c>
      <c r="I151" s="242">
        <f>[5]B!AB1070</f>
        <v>0</v>
      </c>
      <c r="J151" s="242">
        <f>[5]B!AC1070</f>
        <v>0</v>
      </c>
      <c r="K151" s="242">
        <f>[5]B!AD1070</f>
        <v>0</v>
      </c>
      <c r="L151" s="242">
        <f>[5]B!AE1070</f>
        <v>0</v>
      </c>
      <c r="M151" s="242">
        <f>[5]B!AF1070</f>
        <v>0</v>
      </c>
      <c r="N151" s="242">
        <f>[5]B!AG1070</f>
        <v>0</v>
      </c>
      <c r="O151" s="242">
        <f>[5]B!AH1070</f>
        <v>0</v>
      </c>
      <c r="P151" s="242">
        <f>[5]B!AI1070</f>
        <v>0</v>
      </c>
      <c r="Q151" s="242">
        <f>[5]B!AJ1070</f>
        <v>0</v>
      </c>
      <c r="R151" s="243">
        <f>[5]B!AL1070</f>
        <v>0</v>
      </c>
      <c r="U151" s="235"/>
    </row>
    <row r="152" spans="1:24" x14ac:dyDescent="0.2">
      <c r="A152" s="683" t="s">
        <v>231</v>
      </c>
      <c r="B152" s="572"/>
      <c r="C152" s="244">
        <f>[5]B!C1080</f>
        <v>0</v>
      </c>
      <c r="D152" s="245">
        <f>[5]B!D1080</f>
        <v>0</v>
      </c>
      <c r="E152" s="245">
        <f>[5]B!E1080</f>
        <v>0</v>
      </c>
      <c r="F152" s="245">
        <f>[5]B!F1080</f>
        <v>0</v>
      </c>
      <c r="G152" s="245">
        <f>[5]B!G1080</f>
        <v>0</v>
      </c>
      <c r="H152" s="245">
        <f>[5]B!AA1080</f>
        <v>0</v>
      </c>
      <c r="I152" s="245">
        <f>[5]B!AB1080</f>
        <v>0</v>
      </c>
      <c r="J152" s="245">
        <f>[5]B!AC1080</f>
        <v>0</v>
      </c>
      <c r="K152" s="245">
        <f>[5]B!AD1080</f>
        <v>0</v>
      </c>
      <c r="L152" s="245">
        <f>[5]B!AE1080</f>
        <v>0</v>
      </c>
      <c r="M152" s="245">
        <f>[5]B!AF1080</f>
        <v>0</v>
      </c>
      <c r="N152" s="245">
        <f>[5]B!AG1080</f>
        <v>0</v>
      </c>
      <c r="O152" s="245">
        <f>[5]B!AH1080</f>
        <v>0</v>
      </c>
      <c r="P152" s="245">
        <f>[5]B!AI1080</f>
        <v>0</v>
      </c>
      <c r="Q152" s="245">
        <f>[5]B!AJ1080</f>
        <v>0</v>
      </c>
      <c r="R152" s="246">
        <f>[5]B!AL1080</f>
        <v>0</v>
      </c>
      <c r="U152" s="235"/>
    </row>
    <row r="153" spans="1:24" x14ac:dyDescent="0.2">
      <c r="A153" s="683" t="s">
        <v>232</v>
      </c>
      <c r="B153" s="572"/>
      <c r="C153" s="244">
        <f>[5]B!C1100</f>
        <v>0</v>
      </c>
      <c r="D153" s="245">
        <f>[5]B!D1100</f>
        <v>0</v>
      </c>
      <c r="E153" s="245">
        <f>[5]B!E1100</f>
        <v>0</v>
      </c>
      <c r="F153" s="245">
        <f>[5]B!F1100</f>
        <v>0</v>
      </c>
      <c r="G153" s="245">
        <f>[5]B!G1100</f>
        <v>0</v>
      </c>
      <c r="H153" s="245">
        <f>[5]B!AA1100</f>
        <v>0</v>
      </c>
      <c r="I153" s="245">
        <f>[5]B!AB1100</f>
        <v>0</v>
      </c>
      <c r="J153" s="245">
        <f>[5]B!AC1100</f>
        <v>0</v>
      </c>
      <c r="K153" s="245">
        <f>[5]B!AD1100</f>
        <v>0</v>
      </c>
      <c r="L153" s="245">
        <f>[5]B!AE1100</f>
        <v>0</v>
      </c>
      <c r="M153" s="245">
        <f>[5]B!AF1100</f>
        <v>0</v>
      </c>
      <c r="N153" s="245">
        <f>[5]B!AG1100</f>
        <v>0</v>
      </c>
      <c r="O153" s="245">
        <f>[5]B!AH1100</f>
        <v>0</v>
      </c>
      <c r="P153" s="245">
        <f>[5]B!AI1100</f>
        <v>0</v>
      </c>
      <c r="Q153" s="245">
        <f>[5]B!AJ1100</f>
        <v>0</v>
      </c>
      <c r="R153" s="246">
        <f>[5]B!AL1100</f>
        <v>0</v>
      </c>
      <c r="U153" s="235"/>
    </row>
    <row r="154" spans="1:24" x14ac:dyDescent="0.2">
      <c r="A154" s="683" t="s">
        <v>233</v>
      </c>
      <c r="B154" s="572"/>
      <c r="C154" s="247">
        <f>[5]B!C1103</f>
        <v>0</v>
      </c>
      <c r="D154" s="248">
        <f>[5]B!D1103</f>
        <v>0</v>
      </c>
      <c r="E154" s="248">
        <f>[5]B!E1103</f>
        <v>0</v>
      </c>
      <c r="F154" s="248">
        <f>[5]B!F1103</f>
        <v>0</v>
      </c>
      <c r="G154" s="248">
        <f>[5]B!G1103</f>
        <v>0</v>
      </c>
      <c r="H154" s="248">
        <f>[5]B!AA1103</f>
        <v>0</v>
      </c>
      <c r="I154" s="248">
        <f>[5]B!AB1103</f>
        <v>0</v>
      </c>
      <c r="J154" s="248">
        <f>[5]B!AC1103</f>
        <v>0</v>
      </c>
      <c r="K154" s="248">
        <f>[5]B!AD1103</f>
        <v>0</v>
      </c>
      <c r="L154" s="248">
        <f>[5]B!AE1103</f>
        <v>0</v>
      </c>
      <c r="M154" s="248">
        <f>[5]B!AF1103</f>
        <v>0</v>
      </c>
      <c r="N154" s="248">
        <f>[5]B!AG1103</f>
        <v>0</v>
      </c>
      <c r="O154" s="248">
        <f>[5]B!AH1103</f>
        <v>0</v>
      </c>
      <c r="P154" s="248">
        <f>[5]B!AI1103</f>
        <v>0</v>
      </c>
      <c r="Q154" s="248">
        <f>[5]B!AJ1103</f>
        <v>0</v>
      </c>
      <c r="R154" s="246">
        <f>[5]B!AL1103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38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[5]B!C2467</f>
        <v>90</v>
      </c>
      <c r="D160" s="421">
        <f>[5]B!D2467</f>
        <v>90</v>
      </c>
      <c r="E160" s="422">
        <f>[5]B!E2467</f>
        <v>90</v>
      </c>
      <c r="F160" s="422">
        <f>[5]B!F2467</f>
        <v>0</v>
      </c>
      <c r="G160" s="422">
        <f>[5]B!G2467</f>
        <v>0</v>
      </c>
      <c r="H160" s="423">
        <f>[5]B!AA2467</f>
        <v>90</v>
      </c>
      <c r="I160" s="423">
        <f>[5]B!AB2467</f>
        <v>0</v>
      </c>
      <c r="J160" s="423">
        <f>[5]B!AC2467</f>
        <v>0</v>
      </c>
      <c r="K160" s="423">
        <f>[5]B!AD2467</f>
        <v>0</v>
      </c>
      <c r="L160" s="423">
        <f>[5]B!AE2467</f>
        <v>0</v>
      </c>
      <c r="M160" s="423">
        <f>[5]B!AF2467</f>
        <v>0</v>
      </c>
      <c r="N160" s="423">
        <f>[5]B!AG2467</f>
        <v>0</v>
      </c>
      <c r="O160" s="423">
        <f>[5]B!AH2467</f>
        <v>0</v>
      </c>
      <c r="P160" s="423">
        <f>[5]B!AI2467</f>
        <v>0</v>
      </c>
      <c r="Q160" s="423">
        <f>[5]B!AJ2467</f>
        <v>0</v>
      </c>
      <c r="R160" s="47">
        <f>[5]B!AL2467</f>
        <v>5070600</v>
      </c>
    </row>
    <row r="161" spans="1:22" x14ac:dyDescent="0.2">
      <c r="A161" s="424">
        <v>1901024</v>
      </c>
      <c r="B161" s="425" t="s">
        <v>237</v>
      </c>
      <c r="C161" s="421">
        <f>[5]B!C2468</f>
        <v>0</v>
      </c>
      <c r="D161" s="421">
        <f>[5]B!D2468</f>
        <v>0</v>
      </c>
      <c r="E161" s="422">
        <f>[5]B!E2468</f>
        <v>0</v>
      </c>
      <c r="F161" s="422">
        <f>[5]B!F2468</f>
        <v>0</v>
      </c>
      <c r="G161" s="422">
        <f>[5]B!G2468</f>
        <v>0</v>
      </c>
      <c r="H161" s="423">
        <f>[5]B!AA2468</f>
        <v>0</v>
      </c>
      <c r="I161" s="423">
        <f>[5]B!AB2468</f>
        <v>0</v>
      </c>
      <c r="J161" s="423">
        <f>[5]B!AC2468</f>
        <v>0</v>
      </c>
      <c r="K161" s="423">
        <f>[5]B!AD2468</f>
        <v>0</v>
      </c>
      <c r="L161" s="423">
        <f>[5]B!AE2468</f>
        <v>0</v>
      </c>
      <c r="M161" s="423">
        <f>[5]B!AF2468</f>
        <v>0</v>
      </c>
      <c r="N161" s="423">
        <f>[5]B!AG2468</f>
        <v>0</v>
      </c>
      <c r="O161" s="423">
        <f>[5]B!AH2468</f>
        <v>0</v>
      </c>
      <c r="P161" s="423">
        <f>[5]B!AI2468</f>
        <v>0</v>
      </c>
      <c r="Q161" s="423">
        <f>[5]B!AJ2468</f>
        <v>0</v>
      </c>
      <c r="R161" s="48">
        <f>[5]B!AL2468</f>
        <v>0</v>
      </c>
    </row>
    <row r="162" spans="1:22" x14ac:dyDescent="0.2">
      <c r="A162" s="424">
        <v>1901025</v>
      </c>
      <c r="B162" s="425" t="s">
        <v>238</v>
      </c>
      <c r="C162" s="421">
        <f>[5]B!C2469</f>
        <v>0</v>
      </c>
      <c r="D162" s="421">
        <f>[5]B!D2469</f>
        <v>0</v>
      </c>
      <c r="E162" s="422">
        <f>[5]B!E2469</f>
        <v>0</v>
      </c>
      <c r="F162" s="422">
        <f>[5]B!F2469</f>
        <v>0</v>
      </c>
      <c r="G162" s="422">
        <f>[5]B!G2469</f>
        <v>0</v>
      </c>
      <c r="H162" s="423">
        <f>[5]B!AA2469</f>
        <v>0</v>
      </c>
      <c r="I162" s="423">
        <f>[5]B!AB2469</f>
        <v>0</v>
      </c>
      <c r="J162" s="423">
        <f>[5]B!AC2469</f>
        <v>0</v>
      </c>
      <c r="K162" s="423">
        <f>[5]B!AD2469</f>
        <v>0</v>
      </c>
      <c r="L162" s="423">
        <f>[5]B!AE2469</f>
        <v>0</v>
      </c>
      <c r="M162" s="423">
        <f>[5]B!AF2469</f>
        <v>0</v>
      </c>
      <c r="N162" s="423">
        <f>[5]B!AG2469</f>
        <v>0</v>
      </c>
      <c r="O162" s="423">
        <f>[5]B!AH2469</f>
        <v>0</v>
      </c>
      <c r="P162" s="423">
        <f>[5]B!AI2469</f>
        <v>0</v>
      </c>
      <c r="Q162" s="423">
        <f>[5]B!AJ2469</f>
        <v>0</v>
      </c>
      <c r="R162" s="48">
        <f>[5]B!AL2469</f>
        <v>0</v>
      </c>
    </row>
    <row r="163" spans="1:22" x14ac:dyDescent="0.2">
      <c r="A163" s="424">
        <v>1901026</v>
      </c>
      <c r="B163" s="425" t="s">
        <v>239</v>
      </c>
      <c r="C163" s="421">
        <f>[5]B!C2470</f>
        <v>0</v>
      </c>
      <c r="D163" s="421">
        <f>[5]B!D2470</f>
        <v>0</v>
      </c>
      <c r="E163" s="422">
        <f>[5]B!E2470</f>
        <v>0</v>
      </c>
      <c r="F163" s="422">
        <f>[5]B!F2470</f>
        <v>0</v>
      </c>
      <c r="G163" s="422">
        <f>[5]B!G2470</f>
        <v>0</v>
      </c>
      <c r="H163" s="423">
        <f>[5]B!AA2470</f>
        <v>0</v>
      </c>
      <c r="I163" s="423">
        <f>[5]B!AB2470</f>
        <v>0</v>
      </c>
      <c r="J163" s="423">
        <f>[5]B!AC2470</f>
        <v>0</v>
      </c>
      <c r="K163" s="423">
        <f>[5]B!AD2470</f>
        <v>0</v>
      </c>
      <c r="L163" s="423">
        <f>[5]B!AE2470</f>
        <v>0</v>
      </c>
      <c r="M163" s="423">
        <f>[5]B!AF2470</f>
        <v>0</v>
      </c>
      <c r="N163" s="423">
        <f>[5]B!AG2470</f>
        <v>0</v>
      </c>
      <c r="O163" s="423">
        <f>[5]B!AH2470</f>
        <v>0</v>
      </c>
      <c r="P163" s="423">
        <f>[5]B!AI2470</f>
        <v>0</v>
      </c>
      <c r="Q163" s="423">
        <f>[5]B!AJ2470</f>
        <v>0</v>
      </c>
      <c r="R163" s="48">
        <f>[5]B!AL2470</f>
        <v>0</v>
      </c>
    </row>
    <row r="164" spans="1:22" x14ac:dyDescent="0.2">
      <c r="A164" s="424">
        <v>1901126</v>
      </c>
      <c r="B164" s="425" t="s">
        <v>240</v>
      </c>
      <c r="C164" s="421">
        <f>[5]B!C2471</f>
        <v>0</v>
      </c>
      <c r="D164" s="421">
        <f>[5]B!D2471</f>
        <v>0</v>
      </c>
      <c r="E164" s="422">
        <f>[5]B!E2471</f>
        <v>0</v>
      </c>
      <c r="F164" s="422">
        <f>[5]B!F2471</f>
        <v>0</v>
      </c>
      <c r="G164" s="422">
        <f>[5]B!G2471</f>
        <v>0</v>
      </c>
      <c r="H164" s="423">
        <f>[5]B!AA2471</f>
        <v>0</v>
      </c>
      <c r="I164" s="423">
        <f>[5]B!AB2471</f>
        <v>0</v>
      </c>
      <c r="J164" s="423">
        <f>[5]B!AC2471</f>
        <v>0</v>
      </c>
      <c r="K164" s="423">
        <f>[5]B!AD2471</f>
        <v>0</v>
      </c>
      <c r="L164" s="423">
        <f>[5]B!AE2471</f>
        <v>0</v>
      </c>
      <c r="M164" s="423">
        <f>[5]B!AF2471</f>
        <v>0</v>
      </c>
      <c r="N164" s="423">
        <f>[5]B!AG2471</f>
        <v>0</v>
      </c>
      <c r="O164" s="423">
        <f>[5]B!AH2471</f>
        <v>0</v>
      </c>
      <c r="P164" s="423">
        <f>[5]B!AI2471</f>
        <v>0</v>
      </c>
      <c r="Q164" s="423">
        <f>[5]B!AJ2471</f>
        <v>0</v>
      </c>
      <c r="R164" s="48">
        <f>[5]B!AL2471</f>
        <v>0</v>
      </c>
    </row>
    <row r="165" spans="1:22" x14ac:dyDescent="0.2">
      <c r="A165" s="424">
        <v>1901027</v>
      </c>
      <c r="B165" s="425" t="s">
        <v>241</v>
      </c>
      <c r="C165" s="421">
        <f>[5]B!C2472</f>
        <v>0</v>
      </c>
      <c r="D165" s="421">
        <f>[5]B!D2472</f>
        <v>0</v>
      </c>
      <c r="E165" s="422">
        <f>[5]B!E2472</f>
        <v>0</v>
      </c>
      <c r="F165" s="422">
        <f>[5]B!F2472</f>
        <v>0</v>
      </c>
      <c r="G165" s="422">
        <f>[5]B!G2472</f>
        <v>0</v>
      </c>
      <c r="H165" s="423">
        <f>[5]B!AA2472</f>
        <v>0</v>
      </c>
      <c r="I165" s="423">
        <f>[5]B!AB2472</f>
        <v>0</v>
      </c>
      <c r="J165" s="423">
        <f>[5]B!AC2472</f>
        <v>0</v>
      </c>
      <c r="K165" s="423">
        <f>[5]B!AD2472</f>
        <v>0</v>
      </c>
      <c r="L165" s="423">
        <f>[5]B!AE2472</f>
        <v>0</v>
      </c>
      <c r="M165" s="423">
        <f>[5]B!AF2472</f>
        <v>0</v>
      </c>
      <c r="N165" s="423">
        <f>[5]B!AG2472</f>
        <v>0</v>
      </c>
      <c r="O165" s="423">
        <f>[5]B!AH2472</f>
        <v>0</v>
      </c>
      <c r="P165" s="423">
        <f>[5]B!AI2472</f>
        <v>0</v>
      </c>
      <c r="Q165" s="423">
        <f>[5]B!AJ2472</f>
        <v>0</v>
      </c>
      <c r="R165" s="48">
        <f>[5]B!AL2472</f>
        <v>0</v>
      </c>
    </row>
    <row r="166" spans="1:22" x14ac:dyDescent="0.2">
      <c r="A166" s="424">
        <v>1901028</v>
      </c>
      <c r="B166" s="425" t="s">
        <v>242</v>
      </c>
      <c r="C166" s="421">
        <f>[5]B!C2473</f>
        <v>0</v>
      </c>
      <c r="D166" s="421">
        <f>[5]B!D2473</f>
        <v>0</v>
      </c>
      <c r="E166" s="422">
        <f>[5]B!E2473</f>
        <v>0</v>
      </c>
      <c r="F166" s="422">
        <f>[5]B!F2473</f>
        <v>0</v>
      </c>
      <c r="G166" s="422">
        <f>[5]B!G2473</f>
        <v>0</v>
      </c>
      <c r="H166" s="423">
        <f>[5]B!AA2473</f>
        <v>0</v>
      </c>
      <c r="I166" s="423">
        <f>[5]B!AB2473</f>
        <v>0</v>
      </c>
      <c r="J166" s="423">
        <f>[5]B!AC2473</f>
        <v>0</v>
      </c>
      <c r="K166" s="423">
        <f>[5]B!AD2473</f>
        <v>0</v>
      </c>
      <c r="L166" s="423">
        <f>[5]B!AE2473</f>
        <v>0</v>
      </c>
      <c r="M166" s="423">
        <f>[5]B!AF2473</f>
        <v>0</v>
      </c>
      <c r="N166" s="423">
        <f>[5]B!AG2473</f>
        <v>0</v>
      </c>
      <c r="O166" s="423">
        <f>[5]B!AH2473</f>
        <v>0</v>
      </c>
      <c r="P166" s="423">
        <f>[5]B!AI2473</f>
        <v>0</v>
      </c>
      <c r="Q166" s="423">
        <f>[5]B!AJ2473</f>
        <v>0</v>
      </c>
      <c r="R166" s="48">
        <f>[5]B!AL2473</f>
        <v>0</v>
      </c>
    </row>
    <row r="167" spans="1:22" x14ac:dyDescent="0.2">
      <c r="A167" s="426">
        <v>1901029</v>
      </c>
      <c r="B167" s="427" t="s">
        <v>243</v>
      </c>
      <c r="C167" s="421">
        <f>[5]B!C2474</f>
        <v>0</v>
      </c>
      <c r="D167" s="421">
        <f>[5]B!D2474</f>
        <v>0</v>
      </c>
      <c r="E167" s="422">
        <f>[5]B!E2474</f>
        <v>0</v>
      </c>
      <c r="F167" s="422">
        <f>[5]B!F2474</f>
        <v>0</v>
      </c>
      <c r="G167" s="422">
        <f>[5]B!G2474</f>
        <v>0</v>
      </c>
      <c r="H167" s="423">
        <f>[5]B!AA2474</f>
        <v>0</v>
      </c>
      <c r="I167" s="423">
        <f>[5]B!AB2474</f>
        <v>0</v>
      </c>
      <c r="J167" s="423">
        <f>[5]B!AC2474</f>
        <v>0</v>
      </c>
      <c r="K167" s="423">
        <f>[5]B!AD2474</f>
        <v>0</v>
      </c>
      <c r="L167" s="423">
        <f>[5]B!AE2474</f>
        <v>0</v>
      </c>
      <c r="M167" s="423">
        <f>[5]B!AF2474</f>
        <v>0</v>
      </c>
      <c r="N167" s="423">
        <f>[5]B!AG2474</f>
        <v>0</v>
      </c>
      <c r="O167" s="423">
        <f>[5]B!AH2474</f>
        <v>0</v>
      </c>
      <c r="P167" s="423">
        <f>[5]B!AI2474</f>
        <v>0</v>
      </c>
      <c r="Q167" s="423">
        <f>[5]B!AJ2474</f>
        <v>0</v>
      </c>
      <c r="R167" s="48">
        <f>[5]B!AL2474</f>
        <v>0</v>
      </c>
    </row>
    <row r="168" spans="1:22" x14ac:dyDescent="0.2">
      <c r="A168" s="426">
        <v>1901031</v>
      </c>
      <c r="B168" s="427" t="s">
        <v>244</v>
      </c>
      <c r="C168" s="421">
        <f>[5]B!C2475</f>
        <v>0</v>
      </c>
      <c r="D168" s="421">
        <f>[5]B!D2475</f>
        <v>0</v>
      </c>
      <c r="E168" s="422">
        <f>[5]B!E2475</f>
        <v>0</v>
      </c>
      <c r="F168" s="422">
        <f>[5]B!F2475</f>
        <v>0</v>
      </c>
      <c r="G168" s="422">
        <f>[5]B!G2475</f>
        <v>0</v>
      </c>
      <c r="H168" s="423">
        <f>[5]B!AA2475</f>
        <v>0</v>
      </c>
      <c r="I168" s="423">
        <f>[5]B!AB2475</f>
        <v>0</v>
      </c>
      <c r="J168" s="423">
        <f>[5]B!AC2475</f>
        <v>0</v>
      </c>
      <c r="K168" s="423">
        <f>[5]B!AD2475</f>
        <v>0</v>
      </c>
      <c r="L168" s="423">
        <f>[5]B!AE2475</f>
        <v>0</v>
      </c>
      <c r="M168" s="423">
        <f>[5]B!AF2475</f>
        <v>0</v>
      </c>
      <c r="N168" s="423">
        <f>[5]B!AG2475</f>
        <v>0</v>
      </c>
      <c r="O168" s="423">
        <f>[5]B!AH2475</f>
        <v>0</v>
      </c>
      <c r="P168" s="423">
        <f>[5]B!AI2475</f>
        <v>0</v>
      </c>
      <c r="Q168" s="423">
        <f>[5]B!AJ2475</f>
        <v>0</v>
      </c>
      <c r="R168" s="48">
        <f>[5]B!AL2475</f>
        <v>0</v>
      </c>
    </row>
    <row r="169" spans="1:22" x14ac:dyDescent="0.2">
      <c r="A169" s="426" t="s">
        <v>245</v>
      </c>
      <c r="B169" s="427" t="s">
        <v>246</v>
      </c>
      <c r="C169" s="421">
        <f>[5]B!C2476</f>
        <v>0</v>
      </c>
      <c r="D169" s="421">
        <f>[5]B!D2476</f>
        <v>0</v>
      </c>
      <c r="E169" s="422">
        <f>[5]B!E2476</f>
        <v>0</v>
      </c>
      <c r="F169" s="422">
        <f>[5]B!F2476</f>
        <v>0</v>
      </c>
      <c r="G169" s="422">
        <f>[5]B!G2476</f>
        <v>0</v>
      </c>
      <c r="H169" s="423">
        <f>[5]B!AA2476</f>
        <v>0</v>
      </c>
      <c r="I169" s="423">
        <f>[5]B!AB2476</f>
        <v>0</v>
      </c>
      <c r="J169" s="423">
        <f>[5]B!AC2476</f>
        <v>0</v>
      </c>
      <c r="K169" s="423">
        <f>[5]B!AD2476</f>
        <v>0</v>
      </c>
      <c r="L169" s="423">
        <f>[5]B!AE2476</f>
        <v>0</v>
      </c>
      <c r="M169" s="423">
        <f>[5]B!AF2476</f>
        <v>0</v>
      </c>
      <c r="N169" s="423">
        <f>[5]B!AG2476</f>
        <v>0</v>
      </c>
      <c r="O169" s="423">
        <f>[5]B!AH2476</f>
        <v>0</v>
      </c>
      <c r="P169" s="423">
        <f>[5]B!AI2476</f>
        <v>0</v>
      </c>
      <c r="Q169" s="423">
        <f>[5]B!AJ2476</f>
        <v>0</v>
      </c>
      <c r="R169" s="48">
        <f>[5]B!AL2476</f>
        <v>0</v>
      </c>
    </row>
    <row r="170" spans="1:22" x14ac:dyDescent="0.2">
      <c r="A170" s="428">
        <v>1901033</v>
      </c>
      <c r="B170" s="429" t="s">
        <v>247</v>
      </c>
      <c r="C170" s="421">
        <f>[5]B!C2477</f>
        <v>0</v>
      </c>
      <c r="D170" s="421">
        <f>[5]B!D2477</f>
        <v>0</v>
      </c>
      <c r="E170" s="422">
        <f>[5]B!E2477</f>
        <v>0</v>
      </c>
      <c r="F170" s="422">
        <f>[5]B!F2477</f>
        <v>0</v>
      </c>
      <c r="G170" s="422">
        <f>[5]B!G2477</f>
        <v>0</v>
      </c>
      <c r="H170" s="423">
        <f>[5]B!AA2477</f>
        <v>0</v>
      </c>
      <c r="I170" s="423">
        <f>[5]B!AB2477</f>
        <v>0</v>
      </c>
      <c r="J170" s="423">
        <f>[5]B!AC2477</f>
        <v>0</v>
      </c>
      <c r="K170" s="423">
        <f>[5]B!AD2477</f>
        <v>0</v>
      </c>
      <c r="L170" s="423">
        <f>[5]B!AE2477</f>
        <v>0</v>
      </c>
      <c r="M170" s="423">
        <f>[5]B!AF2477</f>
        <v>0</v>
      </c>
      <c r="N170" s="423">
        <f>[5]B!AG2477</f>
        <v>0</v>
      </c>
      <c r="O170" s="423">
        <f>[5]B!AH2477</f>
        <v>0</v>
      </c>
      <c r="P170" s="423">
        <f>[5]B!AI2477</f>
        <v>0</v>
      </c>
      <c r="Q170" s="423">
        <f>[5]B!AJ2477</f>
        <v>0</v>
      </c>
      <c r="R170" s="129">
        <f>[5]B!AL2477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90</v>
      </c>
      <c r="D171" s="430">
        <f t="shared" ref="D171:Q171" si="5">SUM(D160:D170)</f>
        <v>90</v>
      </c>
      <c r="E171" s="430">
        <f t="shared" si="5"/>
        <v>90</v>
      </c>
      <c r="F171" s="430">
        <f t="shared" si="5"/>
        <v>0</v>
      </c>
      <c r="G171" s="430">
        <f t="shared" si="5"/>
        <v>0</v>
      </c>
      <c r="H171" s="430">
        <f t="shared" si="5"/>
        <v>90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5070600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[5]B!$C$1408</f>
        <v>10</v>
      </c>
      <c r="D176" s="432">
        <f>[5]B!H1408</f>
        <v>10</v>
      </c>
      <c r="E176" s="433">
        <f>[5]B!I1408</f>
        <v>9</v>
      </c>
      <c r="F176" s="433">
        <f>[5]B!J1408</f>
        <v>1</v>
      </c>
      <c r="G176" s="433">
        <f>[5]B!K1408</f>
        <v>0</v>
      </c>
      <c r="H176" s="433">
        <f>[5]B!L1408</f>
        <v>0</v>
      </c>
      <c r="I176" s="433">
        <f>[5]B!M1408</f>
        <v>0</v>
      </c>
      <c r="J176" s="433">
        <f>[5]B!N1408</f>
        <v>0</v>
      </c>
      <c r="K176" s="434">
        <v>0</v>
      </c>
      <c r="L176" s="433">
        <f>[5]B!AD1408</f>
        <v>0</v>
      </c>
      <c r="M176" s="433">
        <f>[5]B!AE1408</f>
        <v>0</v>
      </c>
      <c r="N176" s="433">
        <f>[5]B!AF1408</f>
        <v>0</v>
      </c>
      <c r="O176" s="433">
        <f>[5]B!AG1408</f>
        <v>0</v>
      </c>
      <c r="P176" s="433">
        <f>[5]B!AH1408</f>
        <v>0</v>
      </c>
      <c r="Q176" s="433">
        <f>[5]B!AI1408</f>
        <v>0</v>
      </c>
      <c r="R176" s="433">
        <f>[5]B!AJ1408</f>
        <v>0</v>
      </c>
      <c r="S176" s="21">
        <f>[5]B!$I$1408</f>
        <v>9</v>
      </c>
      <c r="T176" s="21">
        <f>[5]B!$L$1408</f>
        <v>0</v>
      </c>
      <c r="U176" s="278"/>
      <c r="V176" s="155">
        <f>[5]B!AL1408</f>
        <v>1821960</v>
      </c>
    </row>
    <row r="177" spans="1:22" x14ac:dyDescent="0.2">
      <c r="A177" s="279" t="s">
        <v>259</v>
      </c>
      <c r="B177" s="280" t="s">
        <v>260</v>
      </c>
      <c r="C177" s="432">
        <f>[5]B!C1542</f>
        <v>44</v>
      </c>
      <c r="D177" s="432">
        <f>[5]B!H1542</f>
        <v>44</v>
      </c>
      <c r="E177" s="434">
        <f>[5]B!I1542</f>
        <v>40</v>
      </c>
      <c r="F177" s="434">
        <f>[5]B!J1542</f>
        <v>4</v>
      </c>
      <c r="G177" s="434">
        <f>[5]B!K1542</f>
        <v>0</v>
      </c>
      <c r="H177" s="434">
        <f>[5]B!L1542</f>
        <v>0</v>
      </c>
      <c r="I177" s="434">
        <f>[5]B!M1542</f>
        <v>0</v>
      </c>
      <c r="J177" s="434">
        <f>[5]B!N1542</f>
        <v>0</v>
      </c>
      <c r="K177" s="434">
        <v>24</v>
      </c>
      <c r="L177" s="434">
        <f>[5]B!AD1542</f>
        <v>0</v>
      </c>
      <c r="M177" s="434">
        <f>[5]B!AE1542</f>
        <v>0</v>
      </c>
      <c r="N177" s="434">
        <f>[5]B!AF1542</f>
        <v>0</v>
      </c>
      <c r="O177" s="434">
        <f>[5]B!AG1542</f>
        <v>0</v>
      </c>
      <c r="P177" s="434">
        <f>[5]B!AH1542</f>
        <v>0</v>
      </c>
      <c r="Q177" s="434">
        <f>[5]B!AI1542</f>
        <v>0</v>
      </c>
      <c r="R177" s="434">
        <f>[5]B!AJ1542</f>
        <v>0</v>
      </c>
      <c r="S177" s="21">
        <f>[5]B!$I$1542</f>
        <v>40</v>
      </c>
      <c r="T177" s="21">
        <f>[5]B!$L$1542</f>
        <v>0</v>
      </c>
      <c r="U177" s="278"/>
      <c r="V177" s="155">
        <f>[5]B!$AL$1542</f>
        <v>16794950</v>
      </c>
    </row>
    <row r="178" spans="1:22" x14ac:dyDescent="0.2">
      <c r="A178" s="279" t="s">
        <v>194</v>
      </c>
      <c r="B178" s="280" t="s">
        <v>261</v>
      </c>
      <c r="C178" s="432">
        <f>[5]B!C1723</f>
        <v>64</v>
      </c>
      <c r="D178" s="432">
        <f>[5]B!H1723</f>
        <v>56</v>
      </c>
      <c r="E178" s="434">
        <f>[5]B!I1723</f>
        <v>34</v>
      </c>
      <c r="F178" s="434">
        <f>[5]B!J1723</f>
        <v>22</v>
      </c>
      <c r="G178" s="434">
        <f>[5]B!K1723</f>
        <v>0</v>
      </c>
      <c r="H178" s="434">
        <f>[5]B!L1723</f>
        <v>7</v>
      </c>
      <c r="I178" s="434">
        <f>[5]B!M1723</f>
        <v>1</v>
      </c>
      <c r="J178" s="434">
        <f>[5]B!N1723</f>
        <v>0</v>
      </c>
      <c r="K178" s="434">
        <v>33</v>
      </c>
      <c r="L178" s="434">
        <f>[5]B!AD1723</f>
        <v>0</v>
      </c>
      <c r="M178" s="434">
        <f>[5]B!AE1723</f>
        <v>0</v>
      </c>
      <c r="N178" s="434">
        <f>[5]B!AF1723</f>
        <v>0</v>
      </c>
      <c r="O178" s="434">
        <f>[5]B!AG1723</f>
        <v>0</v>
      </c>
      <c r="P178" s="434">
        <f>[5]B!AH1723</f>
        <v>0</v>
      </c>
      <c r="Q178" s="434">
        <f>[5]B!AI1723</f>
        <v>0</v>
      </c>
      <c r="R178" s="434">
        <f>[5]B!AJ1723</f>
        <v>0</v>
      </c>
      <c r="S178" s="21">
        <f>[5]B!$I$1723</f>
        <v>34</v>
      </c>
      <c r="T178" s="21">
        <f>[5]B!$L$1723</f>
        <v>7</v>
      </c>
      <c r="U178" s="278"/>
      <c r="V178" s="155">
        <f>[5]B!AL1723</f>
        <v>3142730</v>
      </c>
    </row>
    <row r="179" spans="1:22" x14ac:dyDescent="0.2">
      <c r="A179" s="279" t="s">
        <v>196</v>
      </c>
      <c r="B179" s="280" t="s">
        <v>262</v>
      </c>
      <c r="C179" s="432">
        <f>[5]B!C1787</f>
        <v>10</v>
      </c>
      <c r="D179" s="432">
        <f>[5]B!H1787</f>
        <v>7</v>
      </c>
      <c r="E179" s="434">
        <f>[5]B!I1787</f>
        <v>7</v>
      </c>
      <c r="F179" s="434">
        <f>[5]B!J1787</f>
        <v>0</v>
      </c>
      <c r="G179" s="434">
        <f>[5]B!K1787</f>
        <v>0</v>
      </c>
      <c r="H179" s="434">
        <f>[5]B!L1787</f>
        <v>3</v>
      </c>
      <c r="I179" s="434">
        <f>[5]B!M1787</f>
        <v>0</v>
      </c>
      <c r="J179" s="434">
        <f>[5]B!N1787</f>
        <v>0</v>
      </c>
      <c r="K179" s="434">
        <v>4</v>
      </c>
      <c r="L179" s="434">
        <f>[5]B!AD1787</f>
        <v>0</v>
      </c>
      <c r="M179" s="434">
        <f>[5]B!AE1787</f>
        <v>0</v>
      </c>
      <c r="N179" s="434">
        <f>[5]B!AF1787</f>
        <v>0</v>
      </c>
      <c r="O179" s="434">
        <f>[5]B!AG1787</f>
        <v>0</v>
      </c>
      <c r="P179" s="434">
        <f>[5]B!AH1787</f>
        <v>0</v>
      </c>
      <c r="Q179" s="434">
        <f>[5]B!AI1787</f>
        <v>0</v>
      </c>
      <c r="R179" s="434">
        <f>[5]B!AJ1787</f>
        <v>0</v>
      </c>
      <c r="S179" s="21">
        <f>[5]B!$I$1787</f>
        <v>7</v>
      </c>
      <c r="T179" s="21">
        <f>[5]B!$L$1787</f>
        <v>3</v>
      </c>
      <c r="U179" s="278"/>
      <c r="V179" s="155">
        <f>[5]B!AL1787</f>
        <v>1159735</v>
      </c>
    </row>
    <row r="180" spans="1:22" x14ac:dyDescent="0.2">
      <c r="A180" s="279" t="s">
        <v>198</v>
      </c>
      <c r="B180" s="280" t="s">
        <v>263</v>
      </c>
      <c r="C180" s="432">
        <f>[5]B!C1861</f>
        <v>66</v>
      </c>
      <c r="D180" s="432">
        <f>[5]B!H1861</f>
        <v>56</v>
      </c>
      <c r="E180" s="434">
        <f>[5]B!I1861</f>
        <v>55</v>
      </c>
      <c r="F180" s="434">
        <f>[5]B!J1861</f>
        <v>1</v>
      </c>
      <c r="G180" s="434">
        <f>[5]B!K1861</f>
        <v>1</v>
      </c>
      <c r="H180" s="434">
        <f>[5]B!L1861</f>
        <v>8</v>
      </c>
      <c r="I180" s="434">
        <f>[5]B!M1861</f>
        <v>1</v>
      </c>
      <c r="J180" s="434">
        <f>[5]B!N1861</f>
        <v>0</v>
      </c>
      <c r="K180" s="434">
        <v>54</v>
      </c>
      <c r="L180" s="434">
        <f>[5]B!AD1861</f>
        <v>0</v>
      </c>
      <c r="M180" s="434">
        <f>[5]B!AE1861</f>
        <v>0</v>
      </c>
      <c r="N180" s="434">
        <f>[5]B!AF1861</f>
        <v>0</v>
      </c>
      <c r="O180" s="434">
        <f>[5]B!AG1861</f>
        <v>0</v>
      </c>
      <c r="P180" s="434">
        <f>[5]B!AH1861</f>
        <v>0</v>
      </c>
      <c r="Q180" s="434">
        <f>[5]B!AI1861</f>
        <v>0</v>
      </c>
      <c r="R180" s="434">
        <f>[5]B!AJ1861</f>
        <v>0</v>
      </c>
      <c r="S180" s="21">
        <f>[5]B!$I$1861</f>
        <v>55</v>
      </c>
      <c r="T180" s="21">
        <f>[5]B!$L$1861</f>
        <v>8</v>
      </c>
      <c r="U180" s="278"/>
      <c r="V180" s="155">
        <f>[5]B!AL1861</f>
        <v>4227110</v>
      </c>
    </row>
    <row r="181" spans="1:22" x14ac:dyDescent="0.2">
      <c r="A181" s="279" t="s">
        <v>264</v>
      </c>
      <c r="B181" s="280" t="s">
        <v>265</v>
      </c>
      <c r="C181" s="432">
        <f>[5]B!C1904</f>
        <v>68</v>
      </c>
      <c r="D181" s="432">
        <f>[5]B!H1904</f>
        <v>58</v>
      </c>
      <c r="E181" s="434">
        <f>[5]B!I1904</f>
        <v>53</v>
      </c>
      <c r="F181" s="434">
        <f>[5]B!J1904</f>
        <v>5</v>
      </c>
      <c r="G181" s="434">
        <f>[5]B!K1904</f>
        <v>3</v>
      </c>
      <c r="H181" s="434">
        <f>[5]B!L1904</f>
        <v>7</v>
      </c>
      <c r="I181" s="434">
        <f>[5]B!M1904</f>
        <v>0</v>
      </c>
      <c r="J181" s="434">
        <f>[5]B!N1904</f>
        <v>0</v>
      </c>
      <c r="K181" s="434">
        <v>68</v>
      </c>
      <c r="L181" s="434">
        <f>[5]B!AD1904</f>
        <v>0</v>
      </c>
      <c r="M181" s="434">
        <f>[5]B!AE1904</f>
        <v>0</v>
      </c>
      <c r="N181" s="434">
        <f>[5]B!AF1904</f>
        <v>0</v>
      </c>
      <c r="O181" s="434">
        <f>[5]B!AG1904</f>
        <v>0</v>
      </c>
      <c r="P181" s="434">
        <f>[5]B!AH1904</f>
        <v>0</v>
      </c>
      <c r="Q181" s="434">
        <f>[5]B!AI1904</f>
        <v>0</v>
      </c>
      <c r="R181" s="434">
        <f>[5]B!AJ1904</f>
        <v>0</v>
      </c>
      <c r="S181" s="21">
        <f>[5]B!$I$1904</f>
        <v>53</v>
      </c>
      <c r="T181" s="21">
        <f>[5]B!$L$1904</f>
        <v>7</v>
      </c>
      <c r="U181" s="278"/>
      <c r="V181" s="155">
        <f>[5]B!AL1904</f>
        <v>3602245</v>
      </c>
    </row>
    <row r="182" spans="1:22" x14ac:dyDescent="0.2">
      <c r="A182" s="279" t="s">
        <v>205</v>
      </c>
      <c r="B182" s="280" t="s">
        <v>266</v>
      </c>
      <c r="C182" s="435">
        <f>[5]B!C2063</f>
        <v>29</v>
      </c>
      <c r="D182" s="435">
        <f>[5]B!H2063</f>
        <v>22</v>
      </c>
      <c r="E182" s="434">
        <f>[5]B!I2063</f>
        <v>15</v>
      </c>
      <c r="F182" s="434">
        <f>[5]B!J2063</f>
        <v>7</v>
      </c>
      <c r="G182" s="434">
        <f>[5]B!K2063</f>
        <v>0</v>
      </c>
      <c r="H182" s="434">
        <f>[5]B!L2063</f>
        <v>0</v>
      </c>
      <c r="I182" s="434">
        <f>[5]B!M2063</f>
        <v>7</v>
      </c>
      <c r="J182" s="434">
        <f>[5]B!N2063</f>
        <v>0</v>
      </c>
      <c r="K182" s="434">
        <v>0</v>
      </c>
      <c r="L182" s="434">
        <f>[5]B!AD2063</f>
        <v>0</v>
      </c>
      <c r="M182" s="434">
        <f>[5]B!AE2063</f>
        <v>0</v>
      </c>
      <c r="N182" s="434">
        <f>[5]B!AF2063</f>
        <v>0</v>
      </c>
      <c r="O182" s="434">
        <f>[5]B!AG2063</f>
        <v>0</v>
      </c>
      <c r="P182" s="434">
        <f>[5]B!AH2063</f>
        <v>0</v>
      </c>
      <c r="Q182" s="434">
        <f>[5]B!AI2063</f>
        <v>0</v>
      </c>
      <c r="R182" s="434">
        <f>[5]B!AJ2063</f>
        <v>0</v>
      </c>
      <c r="S182" s="21">
        <f>[5]B!$I$2063</f>
        <v>15</v>
      </c>
      <c r="T182" s="21">
        <f>[5]B!$L$2063</f>
        <v>0</v>
      </c>
      <c r="U182" s="278"/>
      <c r="V182" s="155">
        <f>[5]B!AL2063</f>
        <v>18559370</v>
      </c>
    </row>
    <row r="183" spans="1:22" x14ac:dyDescent="0.2">
      <c r="A183" s="279" t="s">
        <v>267</v>
      </c>
      <c r="B183" s="280" t="s">
        <v>268</v>
      </c>
      <c r="C183" s="435">
        <f>[5]B!C2165</f>
        <v>3</v>
      </c>
      <c r="D183" s="435">
        <f>[5]B!H2165</f>
        <v>2</v>
      </c>
      <c r="E183" s="434">
        <f>[5]B!I2165</f>
        <v>2</v>
      </c>
      <c r="F183" s="434">
        <f>[5]B!J2165</f>
        <v>0</v>
      </c>
      <c r="G183" s="434">
        <f>[5]B!K2165</f>
        <v>0</v>
      </c>
      <c r="H183" s="434">
        <f>[5]B!L2165</f>
        <v>1</v>
      </c>
      <c r="I183" s="434">
        <f>[5]B!M2165</f>
        <v>0</v>
      </c>
      <c r="J183" s="434">
        <f>[5]B!N2165</f>
        <v>0</v>
      </c>
      <c r="K183" s="434">
        <v>0</v>
      </c>
      <c r="L183" s="434">
        <f>[5]B!AD2165</f>
        <v>0</v>
      </c>
      <c r="M183" s="434">
        <f>[5]B!AE2165</f>
        <v>0</v>
      </c>
      <c r="N183" s="434">
        <f>[5]B!AF2165</f>
        <v>0</v>
      </c>
      <c r="O183" s="434">
        <f>[5]B!AG2165</f>
        <v>0</v>
      </c>
      <c r="P183" s="434">
        <f>[5]B!AH2165</f>
        <v>0</v>
      </c>
      <c r="Q183" s="434">
        <f>[5]B!AI2165</f>
        <v>0</v>
      </c>
      <c r="R183" s="434">
        <f>[5]B!AJ2165</f>
        <v>0</v>
      </c>
      <c r="S183" s="21">
        <f>[5]B!$I$2165</f>
        <v>2</v>
      </c>
      <c r="T183" s="21">
        <f>[5]B!$L$2165</f>
        <v>1</v>
      </c>
      <c r="U183" s="278"/>
      <c r="V183" s="155">
        <f>[5]B!AL2165</f>
        <v>674750</v>
      </c>
    </row>
    <row r="184" spans="1:22" x14ac:dyDescent="0.2">
      <c r="A184" s="279" t="s">
        <v>269</v>
      </c>
      <c r="B184" s="280" t="s">
        <v>270</v>
      </c>
      <c r="C184" s="435">
        <f>[5]B!C2396</f>
        <v>233</v>
      </c>
      <c r="D184" s="435">
        <f>[5]B!H2396</f>
        <v>203</v>
      </c>
      <c r="E184" s="434">
        <f>[5]B!I2396</f>
        <v>159</v>
      </c>
      <c r="F184" s="434">
        <f>[5]B!J2396</f>
        <v>44</v>
      </c>
      <c r="G184" s="434">
        <f>[5]B!K2396</f>
        <v>1</v>
      </c>
      <c r="H184" s="434">
        <f>[5]B!L2396</f>
        <v>27</v>
      </c>
      <c r="I184" s="434">
        <f>[5]B!M2396</f>
        <v>2</v>
      </c>
      <c r="J184" s="434">
        <f>[5]B!N2396</f>
        <v>0</v>
      </c>
      <c r="K184" s="436"/>
      <c r="L184" s="434">
        <f>[5]B!AD2396</f>
        <v>0</v>
      </c>
      <c r="M184" s="434">
        <f>[5]B!AE2396</f>
        <v>0</v>
      </c>
      <c r="N184" s="434">
        <f>[5]B!AF2396</f>
        <v>0</v>
      </c>
      <c r="O184" s="434">
        <f>[5]B!AG2396</f>
        <v>0</v>
      </c>
      <c r="P184" s="434">
        <f>[5]B!AH2396</f>
        <v>0</v>
      </c>
      <c r="Q184" s="434">
        <f>[5]B!AI2396</f>
        <v>0</v>
      </c>
      <c r="R184" s="434">
        <f>[5]B!AJ2396</f>
        <v>0</v>
      </c>
      <c r="S184" s="21">
        <f>[5]B!$I$2396</f>
        <v>159</v>
      </c>
      <c r="T184" s="21">
        <f>[5]B!$L$2396</f>
        <v>27</v>
      </c>
      <c r="U184" s="278"/>
      <c r="V184" s="155">
        <f>[5]B!AL2396</f>
        <v>64137765</v>
      </c>
    </row>
    <row r="185" spans="1:22" x14ac:dyDescent="0.2">
      <c r="A185" s="279" t="s">
        <v>271</v>
      </c>
      <c r="B185" s="280" t="s">
        <v>272</v>
      </c>
      <c r="C185" s="432">
        <f>[5]B!C2436</f>
        <v>24</v>
      </c>
      <c r="D185" s="432">
        <f>[5]B!H2436</f>
        <v>19</v>
      </c>
      <c r="E185" s="434">
        <f>[5]B!I2436</f>
        <v>4</v>
      </c>
      <c r="F185" s="434">
        <f>[5]B!J2436</f>
        <v>15</v>
      </c>
      <c r="G185" s="434">
        <f>[5]B!K2436</f>
        <v>2</v>
      </c>
      <c r="H185" s="434">
        <f>[5]B!L2436</f>
        <v>0</v>
      </c>
      <c r="I185" s="434">
        <f>[5]B!M2436</f>
        <v>2</v>
      </c>
      <c r="J185" s="434">
        <f>[5]B!N2436</f>
        <v>1</v>
      </c>
      <c r="K185" s="434">
        <v>0</v>
      </c>
      <c r="L185" s="434">
        <f>[5]B!AD2436</f>
        <v>0</v>
      </c>
      <c r="M185" s="434">
        <f>[5]B!AE2436</f>
        <v>0</v>
      </c>
      <c r="N185" s="434">
        <f>[5]B!AF2436</f>
        <v>0</v>
      </c>
      <c r="O185" s="434">
        <f>[5]B!AG2436</f>
        <v>0</v>
      </c>
      <c r="P185" s="434">
        <f>[5]B!AH2436</f>
        <v>0</v>
      </c>
      <c r="Q185" s="434">
        <f>[5]B!AI2436</f>
        <v>0</v>
      </c>
      <c r="R185" s="434">
        <f>[5]B!AJ2436</f>
        <v>0</v>
      </c>
      <c r="S185" s="21">
        <f>[5]B!$I$2436</f>
        <v>4</v>
      </c>
      <c r="T185" s="21">
        <f>[5]B!$L$2436</f>
        <v>0</v>
      </c>
      <c r="U185" s="278"/>
      <c r="V185" s="155">
        <f>[5]B!AL2436</f>
        <v>1062990</v>
      </c>
    </row>
    <row r="186" spans="1:22" x14ac:dyDescent="0.2">
      <c r="A186" s="279" t="s">
        <v>273</v>
      </c>
      <c r="B186" s="280" t="s">
        <v>274</v>
      </c>
      <c r="C186" s="432">
        <f>[5]B!C2559</f>
        <v>68</v>
      </c>
      <c r="D186" s="432">
        <f>[5]B!H2559</f>
        <v>60</v>
      </c>
      <c r="E186" s="434">
        <f>[5]B!I2559</f>
        <v>37</v>
      </c>
      <c r="F186" s="434">
        <f>[5]B!J2559</f>
        <v>23</v>
      </c>
      <c r="G186" s="434">
        <f>[5]B!K2559</f>
        <v>0</v>
      </c>
      <c r="H186" s="434">
        <f>[5]B!L2559</f>
        <v>4</v>
      </c>
      <c r="I186" s="434">
        <f>[5]B!M2559</f>
        <v>4</v>
      </c>
      <c r="J186" s="434">
        <f>[5]B!N2559</f>
        <v>0</v>
      </c>
      <c r="K186" s="433">
        <v>0</v>
      </c>
      <c r="L186" s="434">
        <f>[5]B!AD2559</f>
        <v>0</v>
      </c>
      <c r="M186" s="434">
        <f>[5]B!AE2559</f>
        <v>0</v>
      </c>
      <c r="N186" s="434">
        <f>[5]B!AF2559</f>
        <v>0</v>
      </c>
      <c r="O186" s="434">
        <f>[5]B!AG2559</f>
        <v>0</v>
      </c>
      <c r="P186" s="434">
        <f>[5]B!AH2559</f>
        <v>0</v>
      </c>
      <c r="Q186" s="434">
        <f>[5]B!AI2559</f>
        <v>0</v>
      </c>
      <c r="R186" s="434">
        <f>[5]B!AJ2559</f>
        <v>0</v>
      </c>
      <c r="S186" s="21">
        <f>[5]B!$I$2559</f>
        <v>37</v>
      </c>
      <c r="T186" s="21">
        <f>[5]B!$L$2559</f>
        <v>4</v>
      </c>
      <c r="U186" s="278"/>
      <c r="V186" s="155">
        <f>[5]B!AL2559</f>
        <v>8415870</v>
      </c>
    </row>
    <row r="187" spans="1:22" x14ac:dyDescent="0.2">
      <c r="A187" s="279" t="s">
        <v>275</v>
      </c>
      <c r="B187" s="280" t="s">
        <v>276</v>
      </c>
      <c r="C187" s="432">
        <f>[5]B!C2598</f>
        <v>32</v>
      </c>
      <c r="D187" s="432">
        <f>[5]B!H2598</f>
        <v>26</v>
      </c>
      <c r="E187" s="434">
        <f>[5]B!I2598</f>
        <v>24</v>
      </c>
      <c r="F187" s="434">
        <f>[5]B!J2598</f>
        <v>2</v>
      </c>
      <c r="G187" s="434">
        <f>[5]B!K2598</f>
        <v>0</v>
      </c>
      <c r="H187" s="434">
        <f>[5]B!L2598</f>
        <v>6</v>
      </c>
      <c r="I187" s="434">
        <f>[5]B!M2598</f>
        <v>0</v>
      </c>
      <c r="J187" s="434">
        <f>[5]B!N2598</f>
        <v>0</v>
      </c>
      <c r="K187" s="433">
        <v>7</v>
      </c>
      <c r="L187" s="434">
        <f>[5]B!AD2598</f>
        <v>0</v>
      </c>
      <c r="M187" s="434">
        <f>[5]B!AE2598</f>
        <v>0</v>
      </c>
      <c r="N187" s="434">
        <f>[5]B!AF2598</f>
        <v>0</v>
      </c>
      <c r="O187" s="434">
        <f>[5]B!AG2598</f>
        <v>0</v>
      </c>
      <c r="P187" s="434">
        <f>[5]B!AH2598</f>
        <v>0</v>
      </c>
      <c r="Q187" s="434">
        <f>[5]B!AI2598</f>
        <v>0</v>
      </c>
      <c r="R187" s="434">
        <f>[5]B!AJ2598</f>
        <v>0</v>
      </c>
      <c r="S187" s="21">
        <f>[5]B!$I$2598</f>
        <v>24</v>
      </c>
      <c r="T187" s="21">
        <f>[5]B!$L$2598</f>
        <v>6</v>
      </c>
      <c r="U187" s="278"/>
      <c r="V187" s="155">
        <f>[5]B!AL2598</f>
        <v>5047685</v>
      </c>
    </row>
    <row r="188" spans="1:22" x14ac:dyDescent="0.2">
      <c r="A188" s="279" t="s">
        <v>277</v>
      </c>
      <c r="B188" s="280" t="s">
        <v>278</v>
      </c>
      <c r="C188" s="432">
        <f>[5]B!C2639</f>
        <v>94</v>
      </c>
      <c r="D188" s="432">
        <f>[5]B!H2639</f>
        <v>79</v>
      </c>
      <c r="E188" s="434">
        <f>[5]B!I2639</f>
        <v>58</v>
      </c>
      <c r="F188" s="434">
        <f>[5]B!J2639</f>
        <v>21</v>
      </c>
      <c r="G188" s="434">
        <f>[5]B!K2639</f>
        <v>1</v>
      </c>
      <c r="H188" s="434">
        <f>[5]B!L2639</f>
        <v>11</v>
      </c>
      <c r="I188" s="434">
        <f>[5]B!M2639</f>
        <v>3</v>
      </c>
      <c r="J188" s="434">
        <f>[5]B!N2639</f>
        <v>0</v>
      </c>
      <c r="K188" s="433">
        <v>3</v>
      </c>
      <c r="L188" s="434">
        <f>[5]B!AD2639</f>
        <v>0</v>
      </c>
      <c r="M188" s="434">
        <f>[5]B!AE2639</f>
        <v>0</v>
      </c>
      <c r="N188" s="434">
        <f>[5]B!AF2639</f>
        <v>0</v>
      </c>
      <c r="O188" s="434">
        <f>[5]B!AG2639</f>
        <v>0</v>
      </c>
      <c r="P188" s="434">
        <f>[5]B!AH2639</f>
        <v>0</v>
      </c>
      <c r="Q188" s="434">
        <f>[5]B!AI2639</f>
        <v>0</v>
      </c>
      <c r="R188" s="434">
        <f>[5]B!AJ2639</f>
        <v>0</v>
      </c>
      <c r="S188" s="21">
        <f>[5]B!$I$2639</f>
        <v>58</v>
      </c>
      <c r="T188" s="21">
        <f>[5]B!$L$2639</f>
        <v>11</v>
      </c>
      <c r="U188" s="278"/>
      <c r="V188" s="155">
        <f>[5]B!AL2639</f>
        <v>13303495</v>
      </c>
    </row>
    <row r="189" spans="1:22" x14ac:dyDescent="0.2">
      <c r="A189" s="281" t="s">
        <v>279</v>
      </c>
      <c r="B189" s="280" t="s">
        <v>280</v>
      </c>
      <c r="C189" s="432">
        <f>SUM(C190:C192)</f>
        <v>72</v>
      </c>
      <c r="D189" s="432">
        <f t="shared" ref="D189:Q189" si="6">SUM(D190:D192)</f>
        <v>70</v>
      </c>
      <c r="E189" s="432">
        <f>SUM(E190:E192)</f>
        <v>37</v>
      </c>
      <c r="F189" s="432">
        <f>SUM(F190:F192)</f>
        <v>33</v>
      </c>
      <c r="G189" s="432">
        <f t="shared" si="6"/>
        <v>2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37</v>
      </c>
      <c r="T189" s="432">
        <f>SUM(T190:T192)</f>
        <v>0</v>
      </c>
      <c r="U189" s="278"/>
      <c r="V189" s="432">
        <f>SUM(V190:V192)</f>
        <v>6464270</v>
      </c>
    </row>
    <row r="190" spans="1:22" x14ac:dyDescent="0.2">
      <c r="A190" s="282"/>
      <c r="B190" s="283" t="s">
        <v>281</v>
      </c>
      <c r="C190" s="433">
        <f>[5]B!C2645</f>
        <v>72</v>
      </c>
      <c r="D190" s="433">
        <f>[5]B!H2645</f>
        <v>70</v>
      </c>
      <c r="E190" s="433">
        <f>[5]B!I2645</f>
        <v>37</v>
      </c>
      <c r="F190" s="433">
        <f>[5]B!J2645</f>
        <v>33</v>
      </c>
      <c r="G190" s="433">
        <f>[5]B!K2645</f>
        <v>2</v>
      </c>
      <c r="H190" s="433">
        <f>[5]B!L2645</f>
        <v>0</v>
      </c>
      <c r="I190" s="433">
        <f>[5]B!M2645</f>
        <v>0</v>
      </c>
      <c r="J190" s="433">
        <f>[5]B!N2645</f>
        <v>0</v>
      </c>
      <c r="K190" s="436"/>
      <c r="L190" s="433">
        <f>[5]B!AD2645</f>
        <v>0</v>
      </c>
      <c r="M190" s="433">
        <f>[5]B!AE2645</f>
        <v>0</v>
      </c>
      <c r="N190" s="433">
        <f>[5]B!AF2645</f>
        <v>0</v>
      </c>
      <c r="O190" s="433">
        <f>[5]B!AG2645</f>
        <v>0</v>
      </c>
      <c r="P190" s="433">
        <f>[5]B!AH2645</f>
        <v>0</v>
      </c>
      <c r="Q190" s="433">
        <f>[5]B!AI2645</f>
        <v>0</v>
      </c>
      <c r="R190" s="433">
        <f>[5]B!AJ2645</f>
        <v>0</v>
      </c>
      <c r="S190" s="21">
        <f>[5]B!$I$2645</f>
        <v>37</v>
      </c>
      <c r="T190" s="21">
        <f>[5]B!$L$2645</f>
        <v>0</v>
      </c>
      <c r="U190" s="284"/>
      <c r="V190" s="155">
        <f>[5]B!AL2645</f>
        <v>6464270</v>
      </c>
    </row>
    <row r="191" spans="1:22" x14ac:dyDescent="0.2">
      <c r="A191" s="282"/>
      <c r="B191" s="283" t="s">
        <v>282</v>
      </c>
      <c r="C191" s="433">
        <f>[5]B!C2646</f>
        <v>0</v>
      </c>
      <c r="D191" s="433">
        <f>[5]B!H2646</f>
        <v>0</v>
      </c>
      <c r="E191" s="433">
        <f>[5]B!I2646</f>
        <v>0</v>
      </c>
      <c r="F191" s="433">
        <f>[5]B!J2646</f>
        <v>0</v>
      </c>
      <c r="G191" s="433">
        <f>[5]B!K2646</f>
        <v>0</v>
      </c>
      <c r="H191" s="433">
        <f>[5]B!L2646</f>
        <v>0</v>
      </c>
      <c r="I191" s="433">
        <f>[5]B!M2646</f>
        <v>0</v>
      </c>
      <c r="J191" s="433">
        <f>[5]B!N2646</f>
        <v>0</v>
      </c>
      <c r="K191" s="436"/>
      <c r="L191" s="433">
        <f>[5]B!AD2646</f>
        <v>0</v>
      </c>
      <c r="M191" s="433">
        <f>[5]B!AE2646</f>
        <v>0</v>
      </c>
      <c r="N191" s="433">
        <f>[5]B!AF2646</f>
        <v>0</v>
      </c>
      <c r="O191" s="433">
        <f>[5]B!AG2646</f>
        <v>0</v>
      </c>
      <c r="P191" s="433">
        <f>[5]B!AH2646</f>
        <v>0</v>
      </c>
      <c r="Q191" s="433">
        <f>[5]B!AI2646</f>
        <v>0</v>
      </c>
      <c r="R191" s="433">
        <f>[5]B!AJ2646</f>
        <v>0</v>
      </c>
      <c r="S191" s="21">
        <f>[5]B!$I$2646</f>
        <v>0</v>
      </c>
      <c r="T191" s="21">
        <f>[5]B!$L$2646</f>
        <v>0</v>
      </c>
      <c r="U191" s="284"/>
      <c r="V191" s="155">
        <f>[5]B!AL2646</f>
        <v>0</v>
      </c>
    </row>
    <row r="192" spans="1:22" x14ac:dyDescent="0.2">
      <c r="A192" s="282"/>
      <c r="B192" s="283" t="s">
        <v>283</v>
      </c>
      <c r="C192" s="433">
        <f>SUM([5]B!C2647:C2651)</f>
        <v>0</v>
      </c>
      <c r="D192" s="433">
        <f>SUM([5]B!H2647:H2651)</f>
        <v>0</v>
      </c>
      <c r="E192" s="433">
        <f>SUM([5]B!I2647:I2651)</f>
        <v>0</v>
      </c>
      <c r="F192" s="433">
        <f>SUM([5]B!J2647:J2651)</f>
        <v>0</v>
      </c>
      <c r="G192" s="433">
        <f>SUM([5]B!K2647:K2651)</f>
        <v>0</v>
      </c>
      <c r="H192" s="433">
        <f>SUM([5]B!L2647:L2651)</f>
        <v>0</v>
      </c>
      <c r="I192" s="433">
        <f>SUM([5]B!M2647:M2651)</f>
        <v>0</v>
      </c>
      <c r="J192" s="433">
        <f>SUM([5]B!N2647:N2651)</f>
        <v>0</v>
      </c>
      <c r="K192" s="436"/>
      <c r="L192" s="433">
        <f>SUM([5]B!AD2647:AD2651)</f>
        <v>0</v>
      </c>
      <c r="M192" s="433">
        <f>SUM([5]B!AE2647:AE2651)</f>
        <v>0</v>
      </c>
      <c r="N192" s="433">
        <f>SUM([5]B!AF2647:AF2651)</f>
        <v>0</v>
      </c>
      <c r="O192" s="433">
        <f>SUM([5]B!AG2647:AG2651)</f>
        <v>0</v>
      </c>
      <c r="P192" s="433">
        <f>SUM([5]B!AH2647:AH2651)</f>
        <v>0</v>
      </c>
      <c r="Q192" s="433">
        <f>SUM([5]B!AI2647:AI2651)</f>
        <v>0</v>
      </c>
      <c r="R192" s="433">
        <f>SUM([5]B!AJ2647:AJ2651)</f>
        <v>0</v>
      </c>
      <c r="S192" s="433">
        <f>SUM([5]B!I2647:I2651)</f>
        <v>0</v>
      </c>
      <c r="T192" s="433">
        <f>SUM([5]B!L2647:L2651)</f>
        <v>0</v>
      </c>
      <c r="U192" s="284"/>
      <c r="V192" s="433">
        <f>SUM([5]B!AL2647:AL2651)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+[5]B!C2889</f>
        <v>126</v>
      </c>
      <c r="D193" s="432">
        <f>+[5]B!H2889</f>
        <v>111</v>
      </c>
      <c r="E193" s="437">
        <f>+[5]B!I2889</f>
        <v>98</v>
      </c>
      <c r="F193" s="437">
        <f>+[5]B!J2889</f>
        <v>13</v>
      </c>
      <c r="G193" s="437">
        <f>+[5]B!K2889</f>
        <v>1</v>
      </c>
      <c r="H193" s="437">
        <f>+[5]B!L2889</f>
        <v>14</v>
      </c>
      <c r="I193" s="437">
        <f>+[5]B!M2889</f>
        <v>0</v>
      </c>
      <c r="J193" s="437">
        <f>+[5]B!N2889</f>
        <v>0</v>
      </c>
      <c r="K193" s="433">
        <v>19</v>
      </c>
      <c r="L193" s="434">
        <f>+[5]B!AD2889</f>
        <v>0</v>
      </c>
      <c r="M193" s="434">
        <f>+[5]B!AE2889</f>
        <v>0</v>
      </c>
      <c r="N193" s="434">
        <f>+[5]B!AF2889</f>
        <v>0</v>
      </c>
      <c r="O193" s="434">
        <f>+[5]B!AG2889</f>
        <v>17</v>
      </c>
      <c r="P193" s="434">
        <f>+[5]B!AH2889</f>
        <v>0</v>
      </c>
      <c r="Q193" s="434">
        <f>+[5]B!AI2889</f>
        <v>0</v>
      </c>
      <c r="R193" s="434">
        <f>+[5]B!AJ2889</f>
        <v>0</v>
      </c>
      <c r="S193" s="21">
        <f>[5]B!$I$2889</f>
        <v>98</v>
      </c>
      <c r="T193" s="21">
        <f>[5]B!$L$2889</f>
        <v>14</v>
      </c>
      <c r="U193" s="284"/>
      <c r="V193" s="156">
        <f>[5]B!$AL$2889</f>
        <v>30077240</v>
      </c>
    </row>
    <row r="194" spans="1:28" x14ac:dyDescent="0.2">
      <c r="A194" s="279" t="s">
        <v>286</v>
      </c>
      <c r="B194" s="280" t="s">
        <v>287</v>
      </c>
      <c r="C194" s="435">
        <f>+[5]B!C3105</f>
        <v>119</v>
      </c>
      <c r="D194" s="435">
        <f>+[5]B!H3105</f>
        <v>59</v>
      </c>
      <c r="E194" s="434">
        <f>+[5]B!I3105</f>
        <v>59</v>
      </c>
      <c r="F194" s="434">
        <f>+[5]B!J3105</f>
        <v>0</v>
      </c>
      <c r="G194" s="434">
        <f>+[5]B!K3105</f>
        <v>1</v>
      </c>
      <c r="H194" s="434">
        <f>+[5]B!L3105</f>
        <v>55</v>
      </c>
      <c r="I194" s="434">
        <f>+[5]B!M3105</f>
        <v>3</v>
      </c>
      <c r="J194" s="434">
        <f>+[5]B!N3105</f>
        <v>1</v>
      </c>
      <c r="K194" s="434">
        <v>118</v>
      </c>
      <c r="L194" s="434">
        <f>+[5]B!AD3094</f>
        <v>0</v>
      </c>
      <c r="M194" s="434">
        <f>+[5]B!AE3094</f>
        <v>0</v>
      </c>
      <c r="N194" s="434">
        <f>+[5]B!AF3094</f>
        <v>0</v>
      </c>
      <c r="O194" s="434">
        <f>+[5]B!AG3094</f>
        <v>0</v>
      </c>
      <c r="P194" s="434">
        <f>+[5]B!AH3094</f>
        <v>0</v>
      </c>
      <c r="Q194" s="434">
        <f>+[5]B!AI3094</f>
        <v>0</v>
      </c>
      <c r="R194" s="434">
        <f>+[5]B!AJ3094</f>
        <v>0</v>
      </c>
      <c r="S194" s="434">
        <f>+[5]B!I3094</f>
        <v>58</v>
      </c>
      <c r="T194" s="434">
        <f>+[5]B!L3094</f>
        <v>55</v>
      </c>
      <c r="U194" s="284"/>
      <c r="V194" s="434">
        <f>+[5]B!AL3094</f>
        <v>1890380</v>
      </c>
    </row>
    <row r="195" spans="1:28" x14ac:dyDescent="0.2">
      <c r="A195" s="285" t="s">
        <v>286</v>
      </c>
      <c r="B195" s="286" t="s">
        <v>288</v>
      </c>
      <c r="C195" s="438">
        <f>+[5]B!C2894</f>
        <v>9</v>
      </c>
      <c r="D195" s="432">
        <f>+[5]B!H2894</f>
        <v>6</v>
      </c>
      <c r="E195" s="433">
        <f>+[5]B!I2894</f>
        <v>6</v>
      </c>
      <c r="F195" s="433">
        <f>+[5]B!J2894</f>
        <v>0</v>
      </c>
      <c r="G195" s="433">
        <f>+[5]B!K2894</f>
        <v>0</v>
      </c>
      <c r="H195" s="433">
        <f>+[5]B!L2894</f>
        <v>3</v>
      </c>
      <c r="I195" s="433">
        <f>+[5]B!M2894</f>
        <v>0</v>
      </c>
      <c r="J195" s="433">
        <f>+[5]B!N2894</f>
        <v>0</v>
      </c>
      <c r="K195" s="439"/>
      <c r="L195" s="440">
        <f>+[5]B!AD2894</f>
        <v>0</v>
      </c>
      <c r="M195" s="440">
        <f>+[5]B!AE2894</f>
        <v>0</v>
      </c>
      <c r="N195" s="440">
        <f>+[5]B!AF2894</f>
        <v>0</v>
      </c>
      <c r="O195" s="440">
        <f>+[5]B!AG2894</f>
        <v>0</v>
      </c>
      <c r="P195" s="440">
        <f>+[5]B!AH2894</f>
        <v>0</v>
      </c>
      <c r="Q195" s="440">
        <f>+[5]B!AI2894</f>
        <v>0</v>
      </c>
      <c r="R195" s="440">
        <f>+[5]B!AJ2894</f>
        <v>0</v>
      </c>
      <c r="S195" s="278"/>
      <c r="T195" s="278"/>
      <c r="U195" s="60">
        <f>+[5]B!C2894</f>
        <v>9</v>
      </c>
      <c r="V195" s="287">
        <f>+[5]B!AL2894*0.75</f>
        <v>470370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1071</v>
      </c>
      <c r="D196" s="441">
        <f t="shared" si="7"/>
        <v>888</v>
      </c>
      <c r="E196" s="441">
        <f t="shared" si="7"/>
        <v>697</v>
      </c>
      <c r="F196" s="441">
        <f t="shared" si="7"/>
        <v>191</v>
      </c>
      <c r="G196" s="441">
        <f t="shared" si="7"/>
        <v>12</v>
      </c>
      <c r="H196" s="441">
        <f t="shared" si="7"/>
        <v>146</v>
      </c>
      <c r="I196" s="441">
        <f t="shared" si="7"/>
        <v>23</v>
      </c>
      <c r="J196" s="441">
        <f t="shared" si="7"/>
        <v>2</v>
      </c>
      <c r="K196" s="441">
        <f t="shared" ref="K196" si="8">SUM(K176:K195)</f>
        <v>330</v>
      </c>
      <c r="L196" s="441">
        <f t="shared" ref="L196:R196" si="9">SUM(L176:L189)+L193+L194+L195</f>
        <v>0</v>
      </c>
      <c r="M196" s="441">
        <f t="shared" si="9"/>
        <v>0</v>
      </c>
      <c r="N196" s="441">
        <f t="shared" si="9"/>
        <v>0</v>
      </c>
      <c r="O196" s="441">
        <f t="shared" si="9"/>
        <v>17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690</v>
      </c>
      <c r="T196" s="441">
        <f>SUM(T176:T189)+T193+T194</f>
        <v>143</v>
      </c>
      <c r="U196" s="441">
        <f>SUM(U195)</f>
        <v>9</v>
      </c>
      <c r="V196" s="441">
        <f>SUM(V176:V189)+V193+V194+V195</f>
        <v>180852915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398</v>
      </c>
      <c r="D200" s="444">
        <v>210</v>
      </c>
      <c r="E200" s="445">
        <f>SUM([5]B!P1408,[5]B!P1542,[5]B!P1723,[5]B!P1787,[5]B!P1861,[5]B!P1904,[5]B!P2052,[5]B!P2062,[5]B!P2162,[5]B!P2164,[5]B!P2389,[5]B!P2395,[5]B!P2436,[5]B!P2559,[5]B!P2598,[5]B!P2639,[5]B!P2654,[5]B!P2882,[5]B!P2894,[5]B!P3094)</f>
        <v>45</v>
      </c>
      <c r="F200" s="446">
        <f>SUM([5]B!Q1408,[5]B!Q1542,[5]B!Q1723,[5]B!Q1787,[5]B!Q1861,[5]B!Q1904,[5]B!Q2052,[5]B!Q2062,[5]B!Q2162,[5]B!Q2164,[5]B!Q2389,[5]B!Q2395,[5]B!Q2436,[5]B!Q2559,[5]B!Q2598,[5]B!Q2639,[5]B!Q2654,[5]B!Q2882,[5]B!Q2894,[5]B!Q3094)</f>
        <v>353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198</v>
      </c>
      <c r="D201" s="449">
        <v>175</v>
      </c>
      <c r="E201" s="450">
        <f>SUM([5]B!S1408,[5]B!S1542,[5]B!S1723,[5]B!S1787,[5]B!S1861,[5]B!S1904,[5]B!S2052,[5]B!S2062,[5]B!S2162,[5]B!S2164,[5]B!S2389,[5]B!S2395,[5]B!S2436,[5]B!S2559,[5]B!S2598,[5]B!S2639,[5]B!S2654,[5]B!S2882,[5]B!S2894,[5]B!S3094)</f>
        <v>45</v>
      </c>
      <c r="F201" s="451">
        <f>SUM([5]B!T1408,[5]B!T1542,[5]B!T1723,[5]B!T1787,[5]B!T1861,[5]B!T1904,[5]B!T2052,[5]B!T2062,[5]B!T2162,[5]B!T2164,[5]B!T2389,[5]B!T2395,[5]B!T2436,[5]B!T2559,[5]B!T2598,[5]B!T2639,[5]B!T2654,[5]B!T2882,[5]B!T2894,[5]B!T3094)</f>
        <v>153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143</v>
      </c>
      <c r="D202" s="453">
        <v>136</v>
      </c>
      <c r="E202" s="454">
        <f>SUM([5]B!Y1408,[5]B!Y1542,[5]B!Y1723,[5]B!Y1787,[5]B!Y1861,[5]B!Y1904,[5]B!Y2052,[5]B!Y2062,[5]B!Y2162,[5]B!Y2164,[5]B!Y2389,[5]B!Y2395,[5]B!Y2436,[5]B!Y2559,[5]B!Y2598,[5]B!Y2639,[5]B!Y2654,[5]B!Y2882,[5]B!Y2894,[5]B!Y3094)</f>
        <v>9</v>
      </c>
      <c r="F202" s="454">
        <f>SUM([5]B!Z1408,[5]B!Z1542,[5]B!Z1723,[5]B!Z1787,[5]B!Z1861,[5]B!Z1904,[5]B!Z2052,[5]B!Z2062,[5]B!Z2162,[5]B!Z2164,[5]B!Z2389,[5]B!Z2395,[5]B!Z2436,[5]B!Z2559,[5]B!Z2598,[5]B!Z2639,[5]B!Z2654,[5]B!Z2882,[5]B!Z2894,[5]B!Z3094)</f>
        <v>134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2</v>
      </c>
      <c r="D203" s="455">
        <v>2</v>
      </c>
      <c r="E203" s="456">
        <f>SUM([5]B!V1408,[5]B!V1542,[5]B!V1723,[5]B!V1787,[5]B!V1861,[5]B!V1904,[5]B!V2052,[5]B!V2062,[5]B!V2162,[5]B!V2164,[5]B!V2389,[5]B!V2395,[5]B!V2436,[5]B!V2559,[5]B!V2598,[5]B!V2639,[5]B!V2654,[5]B!V2882,[5]B!V2894,[5]B!V3094)</f>
        <v>0</v>
      </c>
      <c r="F203" s="456">
        <f>SUM([5]B!W1408,[5]B!W1542,[5]B!W1723,[5]B!W1787,[5]B!W1861,[5]B!W1904,[5]B!W2052,[5]B!W2062,[5]B!W2162,[5]B!W2164,[5]B!W2389,[5]B!W2395,[5]B!W2436,[5]B!W2559,[5]B!W2598,[5]B!W2639,[5]B!W2654,[5]B!W2882,[5]B!W2894,[5]B!W3094)</f>
        <v>2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[5]B!C2886</f>
        <v>3</v>
      </c>
      <c r="D207" s="299">
        <f>[5]B!I2886</f>
        <v>3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SUM([5]B!C2885+[5]B!C2887)</f>
        <v>6</v>
      </c>
      <c r="D208" s="301">
        <f>[5]B!I2885+[5]B!I2887</f>
        <v>6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+[5]B!C1325</f>
        <v>36</v>
      </c>
      <c r="D213" s="305">
        <f>+[5]B!D1325</f>
        <v>36</v>
      </c>
      <c r="E213" s="305">
        <f>+[5]B!E1325</f>
        <v>36</v>
      </c>
      <c r="F213" s="305">
        <f>+[5]B!F1325</f>
        <v>0</v>
      </c>
      <c r="G213" s="305">
        <f>+[5]B!G1325</f>
        <v>0</v>
      </c>
      <c r="H213" s="305">
        <f>+[5]B!AA1325</f>
        <v>12</v>
      </c>
      <c r="I213" s="305">
        <f>+[5]B!AB1325</f>
        <v>24</v>
      </c>
      <c r="J213" s="305">
        <f>+[5]B!AC1325</f>
        <v>0</v>
      </c>
      <c r="K213" s="305">
        <f>+[5]B!AD1325</f>
        <v>0</v>
      </c>
      <c r="L213" s="305">
        <f>+[5]B!AE1325</f>
        <v>0</v>
      </c>
      <c r="M213" s="305">
        <f>+[5]B!AF1325</f>
        <v>0</v>
      </c>
      <c r="N213" s="305">
        <f>+[5]B!AG1325</f>
        <v>0</v>
      </c>
      <c r="O213" s="305">
        <f>+[5]B!AH1325</f>
        <v>0</v>
      </c>
      <c r="P213" s="305">
        <f>+[5]B!AI1325</f>
        <v>0</v>
      </c>
      <c r="Q213" s="305">
        <f>+[5]B!AJ1325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+[5]B!C1457</f>
        <v>657</v>
      </c>
      <c r="D214" s="307">
        <f>+[5]B!D1457</f>
        <v>656</v>
      </c>
      <c r="E214" s="307">
        <f>+[5]B!E1457</f>
        <v>653</v>
      </c>
      <c r="F214" s="307">
        <f>+[5]B!F1457</f>
        <v>3</v>
      </c>
      <c r="G214" s="307">
        <f>+[5]B!G1457</f>
        <v>1</v>
      </c>
      <c r="H214" s="459">
        <f>+[5]B!AA1457</f>
        <v>21</v>
      </c>
      <c r="I214" s="459">
        <f>+[5]B!AB1457</f>
        <v>636</v>
      </c>
      <c r="J214" s="459">
        <f>+[5]B!AC1457</f>
        <v>0</v>
      </c>
      <c r="K214" s="459">
        <f>+[5]B!AD1457</f>
        <v>0</v>
      </c>
      <c r="L214" s="459">
        <f>+[5]B!AE1457</f>
        <v>0</v>
      </c>
      <c r="M214" s="459">
        <f>+[5]B!AF1457</f>
        <v>0</v>
      </c>
      <c r="N214" s="459">
        <f>+[5]B!AG1457</f>
        <v>0</v>
      </c>
      <c r="O214" s="459">
        <f>+[5]B!AH1457</f>
        <v>0</v>
      </c>
      <c r="P214" s="459">
        <f>+[5]B!AI1457</f>
        <v>0</v>
      </c>
      <c r="Q214" s="460">
        <f>+[5]B!AJ1457</f>
        <v>0</v>
      </c>
    </row>
    <row r="215" spans="1:22" x14ac:dyDescent="0.2">
      <c r="A215" s="585" t="s">
        <v>310</v>
      </c>
      <c r="B215" s="586"/>
      <c r="C215" s="306">
        <f>+[5]B!C1613</f>
        <v>1160</v>
      </c>
      <c r="D215" s="307">
        <f>+[5]B!D1613</f>
        <v>1159</v>
      </c>
      <c r="E215" s="307">
        <f>+[5]B!E1613</f>
        <v>1159</v>
      </c>
      <c r="F215" s="307">
        <f>+[5]B!F1613</f>
        <v>0</v>
      </c>
      <c r="G215" s="307">
        <f>+[5]B!G1613</f>
        <v>1</v>
      </c>
      <c r="H215" s="459">
        <f>+[5]B!AA1613</f>
        <v>861</v>
      </c>
      <c r="I215" s="459">
        <f>+[5]B!AB1613</f>
        <v>298</v>
      </c>
      <c r="J215" s="459">
        <f>+[5]B!AC1613</f>
        <v>1</v>
      </c>
      <c r="K215" s="459">
        <f>+[5]B!AD1613</f>
        <v>0</v>
      </c>
      <c r="L215" s="459">
        <f>+[5]B!AE1613</f>
        <v>108</v>
      </c>
      <c r="M215" s="459">
        <f>+[5]B!AF1613</f>
        <v>0</v>
      </c>
      <c r="N215" s="459">
        <f>+[5]B!AG1613</f>
        <v>0</v>
      </c>
      <c r="O215" s="459">
        <f>+[5]B!AH1613</f>
        <v>0</v>
      </c>
      <c r="P215" s="459">
        <f>+[5]B!AI1613</f>
        <v>0</v>
      </c>
      <c r="Q215" s="460">
        <f>+[5]B!AJ1613</f>
        <v>0</v>
      </c>
    </row>
    <row r="216" spans="1:22" x14ac:dyDescent="0.2">
      <c r="A216" s="585" t="s">
        <v>311</v>
      </c>
      <c r="B216" s="586"/>
      <c r="C216" s="306">
        <f>[5]B!C1725</f>
        <v>4</v>
      </c>
      <c r="D216" s="307">
        <f>[5]B!D1725</f>
        <v>4</v>
      </c>
      <c r="E216" s="307">
        <f>[5]B!E1725</f>
        <v>4</v>
      </c>
      <c r="F216" s="307">
        <f>[5]B!F1725</f>
        <v>0</v>
      </c>
      <c r="G216" s="307">
        <f>[5]B!G1725</f>
        <v>0</v>
      </c>
      <c r="H216" s="459">
        <f>[5]B!AA1725</f>
        <v>0</v>
      </c>
      <c r="I216" s="459">
        <f>[5]B!AB1725</f>
        <v>4</v>
      </c>
      <c r="J216" s="459">
        <f>[5]B!AC1725</f>
        <v>0</v>
      </c>
      <c r="K216" s="459">
        <f>[5]B!AD1725</f>
        <v>0</v>
      </c>
      <c r="L216" s="459">
        <f>[5]B!AE1725</f>
        <v>0</v>
      </c>
      <c r="M216" s="459">
        <f>[5]B!AF1725</f>
        <v>0</v>
      </c>
      <c r="N216" s="459">
        <f>[5]B!AG1725</f>
        <v>0</v>
      </c>
      <c r="O216" s="459">
        <f>[5]B!AH1725</f>
        <v>0</v>
      </c>
      <c r="P216" s="459">
        <f>[5]B!AI1725</f>
        <v>0</v>
      </c>
      <c r="Q216" s="460">
        <f>[5]B!AJ1725</f>
        <v>0</v>
      </c>
    </row>
    <row r="217" spans="1:22" x14ac:dyDescent="0.2">
      <c r="A217" s="585" t="s">
        <v>312</v>
      </c>
      <c r="B217" s="586"/>
      <c r="C217" s="306">
        <f>[5]B!C1878</f>
        <v>9</v>
      </c>
      <c r="D217" s="307">
        <f>[5]B!D1878</f>
        <v>9</v>
      </c>
      <c r="E217" s="307">
        <f>[5]B!E1878</f>
        <v>9</v>
      </c>
      <c r="F217" s="307">
        <f>[5]B!F1878</f>
        <v>0</v>
      </c>
      <c r="G217" s="307">
        <f>[5]B!G1878</f>
        <v>0</v>
      </c>
      <c r="H217" s="459">
        <f>[5]B!AA1878</f>
        <v>0</v>
      </c>
      <c r="I217" s="459">
        <f>[5]B!AB1878</f>
        <v>9</v>
      </c>
      <c r="J217" s="459">
        <f>[5]B!AC1878</f>
        <v>0</v>
      </c>
      <c r="K217" s="459">
        <f>[5]B!AD1878</f>
        <v>0</v>
      </c>
      <c r="L217" s="459">
        <f>[5]B!AE1878</f>
        <v>0</v>
      </c>
      <c r="M217" s="459">
        <f>[5]B!AF1878</f>
        <v>0</v>
      </c>
      <c r="N217" s="459">
        <f>[5]B!AG1878</f>
        <v>0</v>
      </c>
      <c r="O217" s="459">
        <f>[5]B!AH1878</f>
        <v>0</v>
      </c>
      <c r="P217" s="459">
        <f>[5]B!AI1878</f>
        <v>0</v>
      </c>
      <c r="Q217" s="460">
        <f>[5]B!AJ1878</f>
        <v>0</v>
      </c>
    </row>
    <row r="218" spans="1:22" x14ac:dyDescent="0.2">
      <c r="A218" s="585" t="s">
        <v>313</v>
      </c>
      <c r="B218" s="586"/>
      <c r="C218" s="306">
        <f>+[5]B!C1978</f>
        <v>1140</v>
      </c>
      <c r="D218" s="307">
        <f>+[5]B!D1978</f>
        <v>1126</v>
      </c>
      <c r="E218" s="307">
        <f>+[5]B!E1978</f>
        <v>1122</v>
      </c>
      <c r="F218" s="307">
        <f>+[5]B!F1978</f>
        <v>4</v>
      </c>
      <c r="G218" s="307">
        <f>+[5]B!G1978</f>
        <v>14</v>
      </c>
      <c r="H218" s="459">
        <f>+[5]B!AA1978</f>
        <v>398</v>
      </c>
      <c r="I218" s="459">
        <f>+[5]B!AB1978</f>
        <v>508</v>
      </c>
      <c r="J218" s="459">
        <f>+[5]B!AC1978</f>
        <v>234</v>
      </c>
      <c r="K218" s="459">
        <f>+[5]B!AD1978</f>
        <v>0</v>
      </c>
      <c r="L218" s="459">
        <f>+[5]B!AE1978</f>
        <v>0</v>
      </c>
      <c r="M218" s="459">
        <f>+[5]B!AF1978</f>
        <v>0</v>
      </c>
      <c r="N218" s="459">
        <f>+[5]B!AG1978</f>
        <v>0</v>
      </c>
      <c r="O218" s="459">
        <f>+[5]B!AH1978</f>
        <v>0</v>
      </c>
      <c r="P218" s="459">
        <f>+[5]B!AI1978</f>
        <v>5</v>
      </c>
      <c r="Q218" s="460">
        <f>+[5]B!AJ1978</f>
        <v>0</v>
      </c>
    </row>
    <row r="219" spans="1:22" x14ac:dyDescent="0.2">
      <c r="A219" s="585" t="s">
        <v>314</v>
      </c>
      <c r="B219" s="586"/>
      <c r="C219" s="306">
        <f>+[5]B!C2207</f>
        <v>26762</v>
      </c>
      <c r="D219" s="307">
        <f>+[5]B!D2207</f>
        <v>26705</v>
      </c>
      <c r="E219" s="307">
        <f>+[5]B!E2207</f>
        <v>26230</v>
      </c>
      <c r="F219" s="307">
        <f>+[5]B!F2207</f>
        <v>475</v>
      </c>
      <c r="G219" s="307">
        <f>+[5]B!G2207</f>
        <v>57</v>
      </c>
      <c r="H219" s="459">
        <f>+[5]B!AA2207</f>
        <v>24711</v>
      </c>
      <c r="I219" s="459">
        <f>+[5]B!AB2207</f>
        <v>1089</v>
      </c>
      <c r="J219" s="459">
        <f>+[5]B!AC2207</f>
        <v>962</v>
      </c>
      <c r="K219" s="459">
        <f>+[5]B!AD2207</f>
        <v>0</v>
      </c>
      <c r="L219" s="459">
        <f>+[5]B!AE2207</f>
        <v>0</v>
      </c>
      <c r="M219" s="459">
        <f>+[5]B!AF2207</f>
        <v>0</v>
      </c>
      <c r="N219" s="459">
        <f>+[5]B!AG2207</f>
        <v>0</v>
      </c>
      <c r="O219" s="459">
        <f>+[5]B!AH2207</f>
        <v>0</v>
      </c>
      <c r="P219" s="459">
        <f>+[5]B!AI2207</f>
        <v>0</v>
      </c>
      <c r="Q219" s="460">
        <f>+[5]B!AJ2207</f>
        <v>0</v>
      </c>
    </row>
    <row r="220" spans="1:22" x14ac:dyDescent="0.2">
      <c r="A220" s="585" t="s">
        <v>315</v>
      </c>
      <c r="B220" s="586"/>
      <c r="C220" s="306">
        <f>+[5]B!C2277</f>
        <v>356</v>
      </c>
      <c r="D220" s="307">
        <f>+[5]B!D2277</f>
        <v>355</v>
      </c>
      <c r="E220" s="307">
        <f>+[5]B!E2277</f>
        <v>355</v>
      </c>
      <c r="F220" s="307">
        <f>+[5]B!F2277</f>
        <v>0</v>
      </c>
      <c r="G220" s="307">
        <f>+[5]B!G2277</f>
        <v>1</v>
      </c>
      <c r="H220" s="459">
        <f>+[5]B!AA2277</f>
        <v>118</v>
      </c>
      <c r="I220" s="459">
        <f>+[5]B!AB2277</f>
        <v>220</v>
      </c>
      <c r="J220" s="459">
        <f>+[5]B!AC2277</f>
        <v>18</v>
      </c>
      <c r="K220" s="459">
        <f>+[5]B!AD2277</f>
        <v>0</v>
      </c>
      <c r="L220" s="459">
        <f>+[5]B!AE2277</f>
        <v>0</v>
      </c>
      <c r="M220" s="459">
        <f>+[5]B!AF2277</f>
        <v>0</v>
      </c>
      <c r="N220" s="459">
        <f>+[5]B!AG2277</f>
        <v>0</v>
      </c>
      <c r="O220" s="459">
        <f>+[5]B!AH2277</f>
        <v>0</v>
      </c>
      <c r="P220" s="459">
        <f>+[5]B!AI2277</f>
        <v>0</v>
      </c>
      <c r="Q220" s="460">
        <f>+[5]B!AJ2277</f>
        <v>0</v>
      </c>
    </row>
    <row r="221" spans="1:22" x14ac:dyDescent="0.2">
      <c r="A221" s="585" t="s">
        <v>316</v>
      </c>
      <c r="B221" s="586"/>
      <c r="C221" s="306">
        <f>+[5]B!C2464</f>
        <v>486</v>
      </c>
      <c r="D221" s="307">
        <f>+[5]B!D2464</f>
        <v>480</v>
      </c>
      <c r="E221" s="307">
        <f>+[5]B!E2464</f>
        <v>415</v>
      </c>
      <c r="F221" s="307">
        <f>+[5]B!F2464</f>
        <v>65</v>
      </c>
      <c r="G221" s="307">
        <f>+[5]B!G2464</f>
        <v>6</v>
      </c>
      <c r="H221" s="459">
        <f>+[5]B!AA2464</f>
        <v>341</v>
      </c>
      <c r="I221" s="459">
        <f>+[5]B!AB2464</f>
        <v>21</v>
      </c>
      <c r="J221" s="459">
        <f>+[5]B!AC2464</f>
        <v>124</v>
      </c>
      <c r="K221" s="459">
        <f>+[5]B!AD2464</f>
        <v>0</v>
      </c>
      <c r="L221" s="459">
        <f>+[5]B!AE2464</f>
        <v>0</v>
      </c>
      <c r="M221" s="459">
        <f>+[5]B!AF2464</f>
        <v>0</v>
      </c>
      <c r="N221" s="459">
        <f>+[5]B!AG2464</f>
        <v>0</v>
      </c>
      <c r="O221" s="459">
        <f>+[5]B!AH2464</f>
        <v>0</v>
      </c>
      <c r="P221" s="459">
        <f>+[5]B!AI2464</f>
        <v>0</v>
      </c>
      <c r="Q221" s="460">
        <f>+[5]B!AJ2464</f>
        <v>0</v>
      </c>
    </row>
    <row r="222" spans="1:22" x14ac:dyDescent="0.2">
      <c r="A222" s="585" t="s">
        <v>317</v>
      </c>
      <c r="B222" s="586"/>
      <c r="C222" s="306">
        <f>SUM([5]B!C2641:C2643)+[5]B!C2591</f>
        <v>1506</v>
      </c>
      <c r="D222" s="307">
        <f>SUM([5]B!D2641:D2643)+[5]B!D2591</f>
        <v>1501</v>
      </c>
      <c r="E222" s="307">
        <f>SUM([5]B!E2641:E2643)+[5]B!E2591</f>
        <v>736</v>
      </c>
      <c r="F222" s="307">
        <f>SUM([5]B!F2641:F2643)+[5]B!F2591</f>
        <v>765</v>
      </c>
      <c r="G222" s="307">
        <f>SUM([5]B!G2641:G2643)+[5]B!G2591</f>
        <v>5</v>
      </c>
      <c r="H222" s="307">
        <f>SUM([5]B!AA2641:AA2643)+[5]B!AA2591</f>
        <v>1085</v>
      </c>
      <c r="I222" s="307">
        <f>SUM([5]B!AB2641:AB2643)+[5]B!AB2591</f>
        <v>372</v>
      </c>
      <c r="J222" s="307">
        <f>SUM([5]B!AC2641:AC2643)+[5]B!AC2591</f>
        <v>49</v>
      </c>
      <c r="K222" s="307">
        <f>SUM([5]B!AD2641:AD2643)+[5]B!AD2591</f>
        <v>0</v>
      </c>
      <c r="L222" s="307">
        <f>SUM([5]B!AE2641:AE2643)+[5]B!AE2591</f>
        <v>5</v>
      </c>
      <c r="M222" s="307">
        <f>SUM([5]B!AF2641:AF2643)+[5]B!AF2591</f>
        <v>0</v>
      </c>
      <c r="N222" s="307">
        <f>SUM([5]B!AG2641:AG2643)+[5]B!AG2591</f>
        <v>0</v>
      </c>
      <c r="O222" s="307">
        <f>SUM([5]B!AH2641:AH2643)+[5]B!AH2591</f>
        <v>0</v>
      </c>
      <c r="P222" s="307">
        <f>SUM([5]B!AI2641:AI2643)+[5]B!AI2591</f>
        <v>0</v>
      </c>
      <c r="Q222" s="307">
        <f>SUM([5]B!AJ2641:AJ2643)+[5]B!AJ2591</f>
        <v>0</v>
      </c>
    </row>
    <row r="223" spans="1:22" x14ac:dyDescent="0.2">
      <c r="A223" s="585" t="s">
        <v>285</v>
      </c>
      <c r="B223" s="586"/>
      <c r="C223" s="306">
        <f>+[5]B!C2673</f>
        <v>535</v>
      </c>
      <c r="D223" s="307">
        <f>+[5]B!D2673</f>
        <v>534</v>
      </c>
      <c r="E223" s="307">
        <f>+[5]B!E2673</f>
        <v>534</v>
      </c>
      <c r="F223" s="307">
        <f>+[5]B!F2673</f>
        <v>0</v>
      </c>
      <c r="G223" s="307">
        <f>+[5]B!G2673</f>
        <v>1</v>
      </c>
      <c r="H223" s="459">
        <f>+[5]B!AA2673</f>
        <v>0</v>
      </c>
      <c r="I223" s="459">
        <f>+[5]B!AB2673</f>
        <v>484</v>
      </c>
      <c r="J223" s="459">
        <f>+[5]B!AC2673</f>
        <v>51</v>
      </c>
      <c r="K223" s="459">
        <f>+[5]B!AD2673</f>
        <v>0</v>
      </c>
      <c r="L223" s="459">
        <f>+[5]B!AE2673</f>
        <v>0</v>
      </c>
      <c r="M223" s="459">
        <f>+[5]B!AF2673</f>
        <v>0</v>
      </c>
      <c r="N223" s="459">
        <f>+[5]B!AG2673</f>
        <v>0</v>
      </c>
      <c r="O223" s="459">
        <f>+[5]B!AH2673</f>
        <v>0</v>
      </c>
      <c r="P223" s="459">
        <f>+[5]B!AI2673</f>
        <v>0</v>
      </c>
      <c r="Q223" s="460">
        <f>+[5]B!AJ2673</f>
        <v>0</v>
      </c>
    </row>
    <row r="224" spans="1:22" x14ac:dyDescent="0.2">
      <c r="A224" s="587" t="s">
        <v>318</v>
      </c>
      <c r="B224" s="588"/>
      <c r="C224" s="308">
        <f>+[5]B!C1174</f>
        <v>12953</v>
      </c>
      <c r="D224" s="309">
        <f>+[5]B!D1174</f>
        <v>12953</v>
      </c>
      <c r="E224" s="309">
        <f>+[5]B!E1174</f>
        <v>12953</v>
      </c>
      <c r="F224" s="309">
        <f>+[5]B!F1174</f>
        <v>0</v>
      </c>
      <c r="G224" s="309">
        <f>+[5]B!G1174</f>
        <v>0</v>
      </c>
      <c r="H224" s="450">
        <f>+[5]B!AA1174</f>
        <v>9253</v>
      </c>
      <c r="I224" s="450">
        <f>+[5]B!AB1174</f>
        <v>3700</v>
      </c>
      <c r="J224" s="450">
        <f>+[5]B!AC1174</f>
        <v>0</v>
      </c>
      <c r="K224" s="450">
        <f>+[5]B!AD1174</f>
        <v>0</v>
      </c>
      <c r="L224" s="450">
        <f>+[5]B!AE1174</f>
        <v>0</v>
      </c>
      <c r="M224" s="450">
        <f>+[5]B!AF1174</f>
        <v>0</v>
      </c>
      <c r="N224" s="450">
        <f>+[5]B!AG1174</f>
        <v>0</v>
      </c>
      <c r="O224" s="450">
        <f>+[5]B!AH1174</f>
        <v>0</v>
      </c>
      <c r="P224" s="450">
        <f>+[5]B!AI1174</f>
        <v>0</v>
      </c>
      <c r="Q224" s="451">
        <f>+[5]B!AJ1174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45604</v>
      </c>
      <c r="D225" s="461">
        <f>SUM(D213:D224)</f>
        <v>45518</v>
      </c>
      <c r="E225" s="461">
        <f t="shared" si="10"/>
        <v>44206</v>
      </c>
      <c r="F225" s="461">
        <f t="shared" si="10"/>
        <v>1312</v>
      </c>
      <c r="G225" s="461">
        <f t="shared" si="10"/>
        <v>86</v>
      </c>
      <c r="H225" s="461">
        <f t="shared" si="10"/>
        <v>36800</v>
      </c>
      <c r="I225" s="461">
        <f t="shared" si="10"/>
        <v>7365</v>
      </c>
      <c r="J225" s="461">
        <f t="shared" si="10"/>
        <v>1439</v>
      </c>
      <c r="K225" s="461">
        <f t="shared" si="10"/>
        <v>0</v>
      </c>
      <c r="L225" s="461">
        <f t="shared" si="10"/>
        <v>113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5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[5]B!C1268</f>
        <v>115</v>
      </c>
      <c r="D228" s="463">
        <f>[5]B!E1268</f>
        <v>115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[5]B!C2964</f>
        <v>26</v>
      </c>
      <c r="D229" s="463">
        <f>[5]B!E2964</f>
        <v>25</v>
      </c>
      <c r="E229" s="48">
        <f>[5]B!AL2964</f>
        <v>947500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[5]B!C2970</f>
        <v>870</v>
      </c>
      <c r="D230" s="463">
        <f>[5]B!E2970</f>
        <v>657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[5]B!C150</f>
        <v>1509</v>
      </c>
      <c r="D231" s="463">
        <f>[5]B!E150</f>
        <v>1485</v>
      </c>
      <c r="E231" s="464">
        <f>[5]B!AL150</f>
        <v>1336500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[5]B!C156</f>
        <v>0</v>
      </c>
      <c r="D232" s="463">
        <f>[5]B!E156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[5]B!C154</f>
        <v>728</v>
      </c>
      <c r="D233" s="463">
        <f>[5]B!E154</f>
        <v>728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[5]B!C155</f>
        <v>47</v>
      </c>
      <c r="D234" s="463">
        <f>[5]B!E155</f>
        <v>44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[5]B!C2960</f>
        <v>17</v>
      </c>
      <c r="D235" s="463">
        <f>[5]B!E2960</f>
        <v>17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3312</v>
      </c>
      <c r="D236" s="466">
        <f>SUM(D228:D235)</f>
        <v>3071</v>
      </c>
      <c r="E236" s="467">
        <f>SUM(E228:E235)</f>
        <v>2284000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2175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35431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629</v>
      </c>
      <c r="D244" s="342">
        <v>617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6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",[6]NOMBRE!B2," - ","( ",[6]NOMBRE!C2,[6]NOMBRE!D2,[6]NOMBRE!E2,[6]NOMBRE!F2,[6]NOMBRE!G2," )")</f>
        <v>COMUNA: LINARES - ( 07401 )</v>
      </c>
      <c r="B2" s="2"/>
    </row>
    <row r="3" spans="1:14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" x14ac:dyDescent="0.2">
      <c r="A4" s="1" t="str">
        <f>CONCATENATE("MES: ",[6]NOMBRE!B6," - ","( ",[6]NOMBRE!C6,[6]NOMBRE!D6," )")</f>
        <v>MES: MAYO - ( 05 )</v>
      </c>
    </row>
    <row r="5" spans="1:14" s="3" customFormat="1" x14ac:dyDescent="0.2">
      <c r="A5" s="1" t="str">
        <f>CONCATENATE("AÑO: ",[6]NOMBRE!B7)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11769</v>
      </c>
      <c r="D10" s="13">
        <f>SUM(D11:D17)</f>
        <v>11583</v>
      </c>
      <c r="E10" s="14">
        <f>SUM(E11:E17)</f>
        <v>111722130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[6]B!C54</f>
        <v>0</v>
      </c>
      <c r="D11" s="17">
        <f>[6]B!E54</f>
        <v>0</v>
      </c>
      <c r="E11" s="18">
        <f>[6]B!AL54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SUM([6]B!C$6:C$51)</f>
        <v>7245</v>
      </c>
      <c r="D12" s="20">
        <f>SUM([6]B!E$6:E$51)</f>
        <v>7245</v>
      </c>
      <c r="E12" s="21">
        <f>SUM([6]B!AL$6:AL$51)</f>
        <v>69696900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[6]B!C56</f>
        <v>4298</v>
      </c>
      <c r="D13" s="20">
        <f>[6]B!E56</f>
        <v>4169</v>
      </c>
      <c r="E13" s="21">
        <f>[6]B!AL56</f>
        <v>40105780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[6]B!C55</f>
        <v>99</v>
      </c>
      <c r="D14" s="20">
        <f>[6]B!E55</f>
        <v>42</v>
      </c>
      <c r="E14" s="21">
        <f>[6]B!AL55</f>
        <v>749700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[6]B!C$119</f>
        <v>115</v>
      </c>
      <c r="D15" s="20">
        <f>[6]B!E$119</f>
        <v>115</v>
      </c>
      <c r="E15" s="21">
        <f>[6]B!AL$119</f>
        <v>920000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+[6]B!C$126</f>
        <v>7</v>
      </c>
      <c r="D16" s="20">
        <f>+[6]B!E$126</f>
        <v>7</v>
      </c>
      <c r="E16" s="21">
        <f>+[6]B!AL$126</f>
        <v>56000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[6]B!C$1241</f>
        <v>5</v>
      </c>
      <c r="D17" s="26">
        <f>[6]B!E$1241</f>
        <v>5</v>
      </c>
      <c r="E17" s="27">
        <f>[6]B!AL$1241</f>
        <v>193750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3504</v>
      </c>
      <c r="D18" s="30">
        <f>SUM(D19:D29)</f>
        <v>3502</v>
      </c>
      <c r="E18" s="31">
        <f>SUM(E19:E29)</f>
        <v>6811140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+[6]B!C$63</f>
        <v>1186</v>
      </c>
      <c r="D19" s="34">
        <f>+[6]B!E$63</f>
        <v>1186</v>
      </c>
      <c r="E19" s="35">
        <f>+[6]B!AL$63</f>
        <v>1779000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+[6]B!C$60</f>
        <v>0</v>
      </c>
      <c r="D20" s="36">
        <f>+[6]B!E$60</f>
        <v>0</v>
      </c>
      <c r="E20" s="37">
        <f>+[6]B!AL$60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+[6]B!C$61</f>
        <v>0</v>
      </c>
      <c r="D21" s="36">
        <f>+[6]B!E$61</f>
        <v>0</v>
      </c>
      <c r="E21" s="37">
        <f>+[6]B!AL$61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+[6]B!C$62</f>
        <v>184</v>
      </c>
      <c r="D22" s="36">
        <f>+[6]B!E$62</f>
        <v>184</v>
      </c>
      <c r="E22" s="37">
        <f>+[6]B!AL$62</f>
        <v>375360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+[6]B!C$64</f>
        <v>873</v>
      </c>
      <c r="D23" s="36">
        <f>+[6]B!E$64</f>
        <v>871</v>
      </c>
      <c r="E23" s="37">
        <f>+[6]B!AL$64</f>
        <v>1306500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+[6]B!C$65</f>
        <v>634</v>
      </c>
      <c r="D24" s="36">
        <f>+[6]B!E$65</f>
        <v>634</v>
      </c>
      <c r="E24" s="37">
        <f>+[6]B!AL$65</f>
        <v>951000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+[6]B!C$1237</f>
        <v>284</v>
      </c>
      <c r="D25" s="36">
        <f>+[6]B!E$1237</f>
        <v>284</v>
      </c>
      <c r="E25" s="37">
        <f>+[6]B!AL$1237</f>
        <v>1042280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+[6]B!C$1238</f>
        <v>334</v>
      </c>
      <c r="D26" s="36">
        <f>+[6]B!E$1238</f>
        <v>334</v>
      </c>
      <c r="E26" s="37">
        <f>+[6]B!AL$1238</f>
        <v>1225780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+[6]B!C$1239</f>
        <v>9</v>
      </c>
      <c r="D27" s="36">
        <f>+[6]B!E$1239</f>
        <v>9</v>
      </c>
      <c r="E27" s="37">
        <f>+[6]B!AL$1239</f>
        <v>131220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+[6]B!C$1240</f>
        <v>0</v>
      </c>
      <c r="D28" s="36">
        <f>+[6]B!E$1240</f>
        <v>0</v>
      </c>
      <c r="E28" s="37">
        <f>+[6]B!AL$1240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+[6]B!C$121</f>
        <v>0</v>
      </c>
      <c r="D29" s="20">
        <f>+[6]B!E$121</f>
        <v>0</v>
      </c>
      <c r="E29" s="21">
        <f>+[6]B!AL$121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939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+[6]B!C$67</f>
        <v>350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+[6]B!C$68</f>
        <v>589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+[6]B!C$1242</f>
        <v>0</v>
      </c>
      <c r="D34" s="46">
        <f>[6]B!$E$1242</f>
        <v>0</v>
      </c>
      <c r="E34" s="47">
        <f>[6]B!$AL$1242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+[6]B!C$1243</f>
        <v>0</v>
      </c>
      <c r="D35" s="20">
        <f>[6]B!$E$1243</f>
        <v>0</v>
      </c>
      <c r="E35" s="48">
        <f>[6]B!$AL$1243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+[6]B!C$1251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865</v>
      </c>
      <c r="D38" s="30">
        <f>SUM(D39:D44)</f>
        <v>865</v>
      </c>
      <c r="E38" s="31">
        <f>SUM(E39:E44)</f>
        <v>2343070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[6]B!C128</f>
        <v>30</v>
      </c>
      <c r="D39" s="54">
        <f>[6]B!E128</f>
        <v>30</v>
      </c>
      <c r="E39" s="54">
        <f>[6]B!AL128</f>
        <v>147900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[6]B!C131</f>
        <v>508</v>
      </c>
      <c r="D40" s="21">
        <f>[6]B!E131</f>
        <v>508</v>
      </c>
      <c r="E40" s="21">
        <f>[6]B!AL131</f>
        <v>1376680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[6]B!C129</f>
        <v>0</v>
      </c>
      <c r="D41" s="21">
        <f>[6]B!E129</f>
        <v>0</v>
      </c>
      <c r="E41" s="21">
        <f>[6]B!AL129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[6]B!C130</f>
        <v>36</v>
      </c>
      <c r="D42" s="21">
        <f>[6]B!E130</f>
        <v>36</v>
      </c>
      <c r="E42" s="21">
        <f>[6]B!AL130</f>
        <v>29880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[6]B!C132</f>
        <v>239</v>
      </c>
      <c r="D43" s="21">
        <f>[6]B!E132</f>
        <v>239</v>
      </c>
      <c r="E43" s="21">
        <f>[6]B!AL132</f>
        <v>647690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[6]B!C133</f>
        <v>52</v>
      </c>
      <c r="D44" s="21">
        <f>[6]B!E133</f>
        <v>52</v>
      </c>
      <c r="E44" s="21">
        <f>[6]B!AL133</f>
        <v>140920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901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[6]B!C135</f>
        <v>901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316</v>
      </c>
      <c r="D47" s="31">
        <f>SUM(D48:D52)</f>
        <v>316</v>
      </c>
      <c r="E47" s="31">
        <f>SUM(E48:E52)</f>
        <v>483600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[6]B!C141</f>
        <v>31</v>
      </c>
      <c r="D48" s="21">
        <f>[6]B!E141</f>
        <v>31</v>
      </c>
      <c r="E48" s="54">
        <f>[6]B!AL141</f>
        <v>72850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[6]B!C139</f>
        <v>20</v>
      </c>
      <c r="D49" s="21">
        <f>[6]B!E139</f>
        <v>20</v>
      </c>
      <c r="E49" s="21">
        <f>[6]B!AL139</f>
        <v>47000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[6]B!C140</f>
        <v>259</v>
      </c>
      <c r="D50" s="21">
        <f>[6]B!E140</f>
        <v>259</v>
      </c>
      <c r="E50" s="21">
        <f>[6]B!AL140</f>
        <v>349650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[6]B!C142</f>
        <v>0</v>
      </c>
      <c r="D51" s="21">
        <f>[6]B!E142</f>
        <v>0</v>
      </c>
      <c r="E51" s="21">
        <f>[6]B!AL142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[6]B!C143</f>
        <v>6</v>
      </c>
      <c r="D52" s="21">
        <f>[6]B!E143</f>
        <v>6</v>
      </c>
      <c r="E52" s="21">
        <f>[6]B!AL143</f>
        <v>14100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1120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[6]B!C145</f>
        <v>1120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[6]B!C146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19414</v>
      </c>
      <c r="D56" s="31">
        <f>D10+D18+D33+D38+D47</f>
        <v>16266</v>
      </c>
      <c r="E56" s="68">
        <f>E10+E18+E33+E38+E47</f>
        <v>121359940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[6]B!C$199</f>
        <v>920</v>
      </c>
      <c r="D60" s="75">
        <f>[6]B!E199</f>
        <v>919</v>
      </c>
      <c r="E60" s="48">
        <f>[6]B!$AL$199</f>
        <v>39434290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[6]B!C$200</f>
        <v>2385</v>
      </c>
      <c r="D61" s="75">
        <f>[6]B!E200</f>
        <v>2382</v>
      </c>
      <c r="E61" s="48">
        <f>[6]B!$AL$200</f>
        <v>115074420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[6]B!C$201</f>
        <v>571</v>
      </c>
      <c r="D62" s="75">
        <f>[6]B!E201</f>
        <v>568</v>
      </c>
      <c r="E62" s="48">
        <f>[6]B!$AL$201</f>
        <v>51029120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[6]B!C$202</f>
        <v>127</v>
      </c>
      <c r="D63" s="75">
        <f>[6]B!E202</f>
        <v>127</v>
      </c>
      <c r="E63" s="48">
        <f>[6]B!$AL$202</f>
        <v>11409680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[6]B!C$203</f>
        <v>0</v>
      </c>
      <c r="D64" s="75">
        <f>[6]B!E203</f>
        <v>0</v>
      </c>
      <c r="E64" s="48">
        <f>[6]B!$AL$203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[6]B!C$204</f>
        <v>453</v>
      </c>
      <c r="D65" s="75">
        <f>[6]B!E204</f>
        <v>453</v>
      </c>
      <c r="E65" s="48">
        <f>[6]B!$AL$204</f>
        <v>84253470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[6]B!C$205</f>
        <v>0</v>
      </c>
      <c r="D66" s="75">
        <f>[6]B!E205</f>
        <v>0</v>
      </c>
      <c r="E66" s="48">
        <f>[6]B!$AL$205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[6]B!C$206</f>
        <v>0</v>
      </c>
      <c r="D67" s="75">
        <f>[6]B!E206</f>
        <v>0</v>
      </c>
      <c r="E67" s="48">
        <f>[6]B!$AL$206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[6]B!C$207</f>
        <v>474</v>
      </c>
      <c r="D68" s="75">
        <f>[6]B!E207</f>
        <v>461</v>
      </c>
      <c r="E68" s="48">
        <f>[6]B!$AL$207</f>
        <v>19809170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[6]B!C$208</f>
        <v>150</v>
      </c>
      <c r="D69" s="75">
        <f>[6]B!E208</f>
        <v>150</v>
      </c>
      <c r="E69" s="48">
        <f>[6]B!$AL$208</f>
        <v>1300500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[6]B!C$209</f>
        <v>71</v>
      </c>
      <c r="D70" s="75">
        <f>[6]B!E209</f>
        <v>71</v>
      </c>
      <c r="E70" s="48">
        <f>[6]B!$AL$209</f>
        <v>5723310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[6]B!C$210</f>
        <v>0</v>
      </c>
      <c r="D71" s="75">
        <f>[6]B!E210</f>
        <v>0</v>
      </c>
      <c r="E71" s="48">
        <f>[6]B!$AL$210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[6]B!C$211</f>
        <v>0</v>
      </c>
      <c r="D72" s="75">
        <f>[6]B!E211</f>
        <v>0</v>
      </c>
      <c r="E72" s="48">
        <f>[6]B!$AL$211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[6]B!C$212</f>
        <v>4</v>
      </c>
      <c r="D73" s="75">
        <f>[6]B!E212</f>
        <v>4</v>
      </c>
      <c r="E73" s="48">
        <f>[6]B!$AL$212</f>
        <v>167520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[6]B!C$213</f>
        <v>249</v>
      </c>
      <c r="D74" s="75">
        <f>[6]B!E213</f>
        <v>249</v>
      </c>
      <c r="E74" s="48">
        <f>[6]B!$AL$213</f>
        <v>15958410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[6]B!C$214</f>
        <v>491</v>
      </c>
      <c r="D75" s="75">
        <f>[6]B!E214</f>
        <v>491</v>
      </c>
      <c r="E75" s="48">
        <f>[6]B!$AL$214</f>
        <v>52414250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5895</v>
      </c>
      <c r="D76" s="80">
        <f>SUM(D60:D75)</f>
        <v>5875</v>
      </c>
      <c r="E76" s="68">
        <f>SUM(E60:E75)</f>
        <v>396574140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+[6]B!C3170</f>
        <v>6</v>
      </c>
      <c r="D79" s="87">
        <f>+[6]B!E$3170</f>
        <v>6</v>
      </c>
      <c r="E79" s="88">
        <f>+[6]B!AL$3170</f>
        <v>56040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+[6]B!C3171</f>
        <v>0</v>
      </c>
      <c r="D80" s="90">
        <f>+[6]B!E$3171</f>
        <v>0</v>
      </c>
      <c r="E80" s="91">
        <f>+[6]B!AL$3171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+[6]B!C3172</f>
        <v>1</v>
      </c>
      <c r="D81" s="90">
        <f>+[6]B!E$3172</f>
        <v>1</v>
      </c>
      <c r="E81" s="91">
        <f>+[6]B!AL$3172</f>
        <v>18730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+[6]B!C3173</f>
        <v>0</v>
      </c>
      <c r="D82" s="90">
        <f>+[6]B!E$3173</f>
        <v>0</v>
      </c>
      <c r="E82" s="91">
        <f>+[6]B!AL$3173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+[6]B!C3174</f>
        <v>0</v>
      </c>
      <c r="D83" s="93">
        <f>+[6]B!E$3174</f>
        <v>0</v>
      </c>
      <c r="E83" s="94">
        <f>+[6]B!AL$3174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7</v>
      </c>
      <c r="D84" s="96">
        <f>SUM(D79:D83)</f>
        <v>7</v>
      </c>
      <c r="E84" s="68">
        <f>SUM(E79:E83)</f>
        <v>74770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+[6]B!C2972</f>
        <v>127</v>
      </c>
      <c r="D87" s="87">
        <f>+[6]B!E$2972</f>
        <v>127</v>
      </c>
      <c r="E87" s="88">
        <f>+[6]B!AL$2972</f>
        <v>3171190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+[6]B!C2973</f>
        <v>266</v>
      </c>
      <c r="D88" s="90">
        <f>+[6]B!E$2973</f>
        <v>266</v>
      </c>
      <c r="E88" s="91">
        <f>+[6]B!AL$2973</f>
        <v>20894300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+[6]B!C$2974</f>
        <v>0</v>
      </c>
      <c r="D89" s="90">
        <f>+[6]B!E$2974</f>
        <v>0</v>
      </c>
      <c r="E89" s="91">
        <f>+[6]B!AL$2974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+[6]B!C$2975</f>
        <v>260</v>
      </c>
      <c r="D90" s="90">
        <f>+[6]B!E$2975</f>
        <v>255</v>
      </c>
      <c r="E90" s="91">
        <f>+[6]B!AL$2975</f>
        <v>874650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+[6]B!C$2976</f>
        <v>0</v>
      </c>
      <c r="D91" s="90">
        <f>+[6]B!E$2976</f>
        <v>0</v>
      </c>
      <c r="E91" s="91">
        <f>+[6]B!AL$2976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+[6]B!C$2977</f>
        <v>0</v>
      </c>
      <c r="D92" s="90">
        <f>+[6]B!E$2977</f>
        <v>0</v>
      </c>
      <c r="E92" s="91">
        <f>+[6]B!AL$2977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+[6]B!C$2978</f>
        <v>0</v>
      </c>
      <c r="D93" s="93">
        <f>+[6]B!E$2978</f>
        <v>0</v>
      </c>
      <c r="E93" s="94">
        <f>+[6]B!AL$2978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653</v>
      </c>
      <c r="D94" s="101">
        <f>SUM(D87:D93)</f>
        <v>648</v>
      </c>
      <c r="E94" s="68">
        <f>SUM(E87:E93)</f>
        <v>24940140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+[6]B!C2652</f>
        <v>50</v>
      </c>
      <c r="D97" s="110">
        <f>[6]B!$E$2652</f>
        <v>43</v>
      </c>
      <c r="E97" s="47">
        <f>[6]B!$AL$2652</f>
        <v>7512100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+[6]B!C2653</f>
        <v>0</v>
      </c>
      <c r="D98" s="111">
        <f>[6]B!$E$2653</f>
        <v>0</v>
      </c>
      <c r="E98" s="48">
        <f>[6]B!$AL$2653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50</v>
      </c>
      <c r="D99" s="96">
        <f>SUM(D97:D98)</f>
        <v>43</v>
      </c>
      <c r="E99" s="68">
        <f>SUM(E97:E98)</f>
        <v>7512100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[6]B!$C$2997</f>
        <v>1116</v>
      </c>
      <c r="D102" s="114">
        <f>[6]B!$E$2997</f>
        <v>1116</v>
      </c>
      <c r="E102" s="47">
        <f>[6]B!$AL$2997</f>
        <v>5093220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+[6]B!$C$3016</f>
        <v>635</v>
      </c>
      <c r="D103" s="114">
        <f>[6]B!$E$3016</f>
        <v>635</v>
      </c>
      <c r="E103" s="48">
        <f>[6]B!$AL$3016</f>
        <v>4826720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[6]B!$C$3034</f>
        <v>330</v>
      </c>
      <c r="D104" s="114">
        <f>[6]B!$E$3034</f>
        <v>330</v>
      </c>
      <c r="E104" s="48">
        <f>[6]B!$AL$3034</f>
        <v>3017040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[6]B!$C$3066</f>
        <v>117</v>
      </c>
      <c r="D105" s="114">
        <f>[6]B!$E$3066</f>
        <v>117</v>
      </c>
      <c r="E105" s="48">
        <f>[6]B!$AL$3066</f>
        <v>8777900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[6]B!C3094</f>
        <v>91</v>
      </c>
      <c r="D106" s="114">
        <f>[6]B!I3094</f>
        <v>48</v>
      </c>
      <c r="E106" s="48">
        <f>[6]B!AL3094</f>
        <v>1942260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[6]B!$C$3155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2289</v>
      </c>
      <c r="D108" s="121">
        <f>SUM(D102:D106)</f>
        <v>2246</v>
      </c>
      <c r="E108" s="68">
        <f>SUM(E102:E106)</f>
        <v>23657140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+[6]B!C$3158</f>
        <v>222</v>
      </c>
      <c r="D111" s="127">
        <f>+[6]B!E$3158</f>
        <v>222</v>
      </c>
      <c r="E111" s="48">
        <f>[6]B!AL3158</f>
        <v>5807520</v>
      </c>
    </row>
    <row r="112" spans="1:22" s="126" customFormat="1" x14ac:dyDescent="0.2">
      <c r="A112" s="397" t="s">
        <v>162</v>
      </c>
      <c r="B112" s="92" t="s">
        <v>163</v>
      </c>
      <c r="C112" s="128">
        <f>+[6]B!C$3159</f>
        <v>16</v>
      </c>
      <c r="D112" s="128">
        <f>+[6]B!E$3159</f>
        <v>16</v>
      </c>
      <c r="E112" s="129">
        <f>[6]B!AL3159</f>
        <v>5247040</v>
      </c>
    </row>
    <row r="113" spans="1:19" s="126" customFormat="1" x14ac:dyDescent="0.2">
      <c r="A113" s="412"/>
      <c r="B113" s="95" t="s">
        <v>158</v>
      </c>
      <c r="C113" s="130">
        <f>SUM(C111:C112)</f>
        <v>238</v>
      </c>
      <c r="D113" s="130">
        <f>SUM(D111:D112)</f>
        <v>238</v>
      </c>
      <c r="E113" s="131">
        <f>SUM(E111:E112)</f>
        <v>11054560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+[6]B!$C$1219</f>
        <v>960</v>
      </c>
      <c r="D116" s="133">
        <f>[6]B!$E$1219</f>
        <v>942</v>
      </c>
      <c r="E116" s="131">
        <f>[6]B!$AL$1219</f>
        <v>8218520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132250</v>
      </c>
      <c r="D121" s="136">
        <f t="shared" ref="D121:P121" si="0">+D122+D123+D124+D125+D126+D127+D131+D132+D133</f>
        <v>131166</v>
      </c>
      <c r="E121" s="30">
        <f t="shared" si="0"/>
        <v>131166</v>
      </c>
      <c r="F121" s="137">
        <f t="shared" si="0"/>
        <v>0</v>
      </c>
      <c r="G121" s="138">
        <f t="shared" si="0"/>
        <v>1084</v>
      </c>
      <c r="H121" s="30">
        <f t="shared" si="0"/>
        <v>39174</v>
      </c>
      <c r="I121" s="30">
        <f t="shared" si="0"/>
        <v>50269</v>
      </c>
      <c r="J121" s="30">
        <f t="shared" si="0"/>
        <v>42807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513</v>
      </c>
      <c r="Q121" s="137">
        <f>+Q122+Q123+Q124+Q125+Q126+Q127+Q131+Q132+Q133</f>
        <v>0</v>
      </c>
      <c r="R121" s="136">
        <v>0</v>
      </c>
      <c r="S121" s="140">
        <f>SUM(S122:S126,S127,S131:S133)</f>
        <v>467926190</v>
      </c>
    </row>
    <row r="122" spans="1:19" x14ac:dyDescent="0.2">
      <c r="A122" s="142" t="s">
        <v>190</v>
      </c>
      <c r="B122" s="143" t="s">
        <v>191</v>
      </c>
      <c r="C122" s="144">
        <f>[6]B!C298</f>
        <v>51599</v>
      </c>
      <c r="D122" s="144">
        <f>[6]B!D298</f>
        <v>50980</v>
      </c>
      <c r="E122" s="144">
        <f>[6]B!E298</f>
        <v>50980</v>
      </c>
      <c r="F122" s="145">
        <f>[6]B!F298</f>
        <v>0</v>
      </c>
      <c r="G122" s="146">
        <f>[6]B!G298</f>
        <v>619</v>
      </c>
      <c r="H122" s="144">
        <f>[6]B!AA298</f>
        <v>19512</v>
      </c>
      <c r="I122" s="144">
        <f>[6]B!AB298</f>
        <v>12721</v>
      </c>
      <c r="J122" s="144">
        <f>[6]B!AC298</f>
        <v>19366</v>
      </c>
      <c r="K122" s="144">
        <f>[6]B!AD298</f>
        <v>0</v>
      </c>
      <c r="L122" s="144">
        <f>[6]B!AE298</f>
        <v>0</v>
      </c>
      <c r="M122" s="146">
        <f>[6]B!AF298</f>
        <v>0</v>
      </c>
      <c r="N122" s="144">
        <f>[6]B!AG298</f>
        <v>0</v>
      </c>
      <c r="O122" s="144">
        <f>[6]B!AH298</f>
        <v>0</v>
      </c>
      <c r="P122" s="144">
        <f>[6]B!AI298</f>
        <v>0</v>
      </c>
      <c r="Q122" s="145">
        <f>[6]B!AJ298</f>
        <v>0</v>
      </c>
      <c r="R122" s="147"/>
      <c r="S122" s="148">
        <f>[6]B!$AL$298</f>
        <v>105112850</v>
      </c>
    </row>
    <row r="123" spans="1:19" x14ac:dyDescent="0.2">
      <c r="A123" s="149" t="s">
        <v>192</v>
      </c>
      <c r="B123" s="494" t="s">
        <v>193</v>
      </c>
      <c r="C123" s="151">
        <f>[6]B!C379</f>
        <v>60791</v>
      </c>
      <c r="D123" s="151">
        <f>[6]B!D379</f>
        <v>60414</v>
      </c>
      <c r="E123" s="151">
        <f>[6]B!E379</f>
        <v>60414</v>
      </c>
      <c r="F123" s="152">
        <f>[6]B!F379</f>
        <v>0</v>
      </c>
      <c r="G123" s="153">
        <f>[6]B!G379</f>
        <v>377</v>
      </c>
      <c r="H123" s="151">
        <f>[6]B!AA379</f>
        <v>16870</v>
      </c>
      <c r="I123" s="151">
        <f>[6]B!AB379</f>
        <v>24942</v>
      </c>
      <c r="J123" s="151">
        <f>[6]B!AC379</f>
        <v>18979</v>
      </c>
      <c r="K123" s="151">
        <f>[6]B!AD379</f>
        <v>0</v>
      </c>
      <c r="L123" s="151">
        <f>[6]B!AE379</f>
        <v>0</v>
      </c>
      <c r="M123" s="153">
        <f>[6]B!AF379</f>
        <v>0</v>
      </c>
      <c r="N123" s="151">
        <f>[6]B!AG379</f>
        <v>0</v>
      </c>
      <c r="O123" s="151">
        <f>[6]B!AH379</f>
        <v>0</v>
      </c>
      <c r="P123" s="151">
        <f>[6]B!AI379</f>
        <v>50</v>
      </c>
      <c r="Q123" s="152">
        <f>[6]B!AJ379</f>
        <v>0</v>
      </c>
      <c r="R123" s="154"/>
      <c r="S123" s="155">
        <f>[6]B!$AL$379</f>
        <v>109093120</v>
      </c>
    </row>
    <row r="124" spans="1:19" x14ac:dyDescent="0.2">
      <c r="A124" s="149" t="s">
        <v>194</v>
      </c>
      <c r="B124" s="494" t="s">
        <v>195</v>
      </c>
      <c r="C124" s="151">
        <f>[6]B!C425</f>
        <v>3927</v>
      </c>
      <c r="D124" s="151">
        <f>[6]B!D425</f>
        <v>3925</v>
      </c>
      <c r="E124" s="151">
        <f>[6]B!E425</f>
        <v>3925</v>
      </c>
      <c r="F124" s="152">
        <f>[6]B!F425</f>
        <v>0</v>
      </c>
      <c r="G124" s="153">
        <f>[6]B!G425</f>
        <v>2</v>
      </c>
      <c r="H124" s="151">
        <f>[6]B!AA425</f>
        <v>212</v>
      </c>
      <c r="I124" s="151">
        <f>[6]B!AB425</f>
        <v>3631</v>
      </c>
      <c r="J124" s="151">
        <f>[6]B!AC425</f>
        <v>84</v>
      </c>
      <c r="K124" s="151">
        <f>[6]B!AD425</f>
        <v>0</v>
      </c>
      <c r="L124" s="151">
        <f>[6]B!AE425</f>
        <v>0</v>
      </c>
      <c r="M124" s="153">
        <f>[6]B!AF425</f>
        <v>0</v>
      </c>
      <c r="N124" s="151">
        <f>[6]B!AG425</f>
        <v>0</v>
      </c>
      <c r="O124" s="151">
        <f>[6]B!AH425</f>
        <v>0</v>
      </c>
      <c r="P124" s="151">
        <f>[6]B!AI425</f>
        <v>33</v>
      </c>
      <c r="Q124" s="152">
        <f>[6]B!AJ425</f>
        <v>0</v>
      </c>
      <c r="R124" s="154"/>
      <c r="S124" s="155">
        <f>[6]B!$AL$425</f>
        <v>21405050</v>
      </c>
    </row>
    <row r="125" spans="1:19" x14ac:dyDescent="0.2">
      <c r="A125" s="149" t="s">
        <v>196</v>
      </c>
      <c r="B125" s="494" t="s">
        <v>197</v>
      </c>
      <c r="C125" s="151">
        <f>[6]B!C440</f>
        <v>0</v>
      </c>
      <c r="D125" s="151">
        <f>[6]B!D440</f>
        <v>0</v>
      </c>
      <c r="E125" s="151">
        <f>[6]B!E440</f>
        <v>0</v>
      </c>
      <c r="F125" s="152">
        <f>[6]B!F440</f>
        <v>0</v>
      </c>
      <c r="G125" s="153">
        <f>[6]B!G440</f>
        <v>0</v>
      </c>
      <c r="H125" s="151">
        <f>[6]B!AA440</f>
        <v>0</v>
      </c>
      <c r="I125" s="151">
        <f>[6]B!AB440</f>
        <v>0</v>
      </c>
      <c r="J125" s="151">
        <f>[6]B!AC440</f>
        <v>0</v>
      </c>
      <c r="K125" s="151">
        <f>[6]B!AD440</f>
        <v>0</v>
      </c>
      <c r="L125" s="151">
        <f>[6]B!AE440</f>
        <v>0</v>
      </c>
      <c r="M125" s="153">
        <f>[6]B!AF440</f>
        <v>0</v>
      </c>
      <c r="N125" s="151">
        <f>[6]B!AG440</f>
        <v>0</v>
      </c>
      <c r="O125" s="151">
        <f>[6]B!AH440</f>
        <v>0</v>
      </c>
      <c r="P125" s="151">
        <f>[6]B!AI440</f>
        <v>4</v>
      </c>
      <c r="Q125" s="152">
        <f>[6]B!AJ440</f>
        <v>0</v>
      </c>
      <c r="R125" s="156"/>
      <c r="S125" s="151">
        <f>[6]B!AL440</f>
        <v>0</v>
      </c>
    </row>
    <row r="126" spans="1:19" x14ac:dyDescent="0.2">
      <c r="A126" s="157" t="s">
        <v>198</v>
      </c>
      <c r="B126" s="158" t="s">
        <v>199</v>
      </c>
      <c r="C126" s="159">
        <f>[6]B!C520</f>
        <v>4346</v>
      </c>
      <c r="D126" s="159">
        <f>[6]B!D520</f>
        <v>4316</v>
      </c>
      <c r="E126" s="159">
        <f>[6]B!E520</f>
        <v>4316</v>
      </c>
      <c r="F126" s="160">
        <f>[6]B!F520</f>
        <v>0</v>
      </c>
      <c r="G126" s="161">
        <f>[6]B!G520</f>
        <v>30</v>
      </c>
      <c r="H126" s="159">
        <f>[6]B!AA520</f>
        <v>1431</v>
      </c>
      <c r="I126" s="159">
        <f>[6]B!AB520</f>
        <v>1347</v>
      </c>
      <c r="J126" s="159">
        <f>[6]B!AC520</f>
        <v>1568</v>
      </c>
      <c r="K126" s="159">
        <f>[6]B!AD520</f>
        <v>0</v>
      </c>
      <c r="L126" s="159">
        <f>[6]B!AE520</f>
        <v>0</v>
      </c>
      <c r="M126" s="161">
        <f>[6]B!AF520</f>
        <v>0</v>
      </c>
      <c r="N126" s="159">
        <f>[6]B!AG520</f>
        <v>0</v>
      </c>
      <c r="O126" s="159">
        <f>[6]B!AH520</f>
        <v>0</v>
      </c>
      <c r="P126" s="159">
        <f>[6]B!AI520</f>
        <v>327</v>
      </c>
      <c r="Q126" s="160">
        <f>[6]B!AJ520</f>
        <v>0</v>
      </c>
      <c r="R126" s="162"/>
      <c r="S126" s="156">
        <f>[6]B!$AL$520</f>
        <v>28380800</v>
      </c>
    </row>
    <row r="127" spans="1:19" x14ac:dyDescent="0.2">
      <c r="A127" s="712" t="s">
        <v>200</v>
      </c>
      <c r="B127" s="4" t="s">
        <v>201</v>
      </c>
      <c r="C127" s="163">
        <f>SUM(C128:C130)</f>
        <v>8159</v>
      </c>
      <c r="D127" s="164">
        <f>SUM(D128:D130)</f>
        <v>8139</v>
      </c>
      <c r="E127" s="164">
        <f t="shared" ref="E127:P127" si="1">SUM(E128:E130)</f>
        <v>8139</v>
      </c>
      <c r="F127" s="165">
        <f t="shared" si="1"/>
        <v>0</v>
      </c>
      <c r="G127" s="166">
        <f t="shared" si="1"/>
        <v>20</v>
      </c>
      <c r="H127" s="164">
        <f t="shared" si="1"/>
        <v>902</v>
      </c>
      <c r="I127" s="164">
        <f t="shared" si="1"/>
        <v>5593</v>
      </c>
      <c r="J127" s="164">
        <f t="shared" si="1"/>
        <v>1664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66</v>
      </c>
      <c r="Q127" s="168">
        <f>SUM(Q128:Q130)</f>
        <v>0</v>
      </c>
      <c r="R127" s="169">
        <v>0</v>
      </c>
      <c r="S127" s="170">
        <f>SUM(S128:S130)</f>
        <v>196895860</v>
      </c>
    </row>
    <row r="128" spans="1:19" x14ac:dyDescent="0.2">
      <c r="A128" s="712"/>
      <c r="B128" s="171" t="s">
        <v>202</v>
      </c>
      <c r="C128" s="144">
        <f>[6]B!C580</f>
        <v>4016</v>
      </c>
      <c r="D128" s="144">
        <f>[6]B!D580</f>
        <v>4004</v>
      </c>
      <c r="E128" s="144">
        <f>[6]B!E580</f>
        <v>4004</v>
      </c>
      <c r="F128" s="145">
        <f>[6]B!F580</f>
        <v>0</v>
      </c>
      <c r="G128" s="146">
        <f>[6]B!G580</f>
        <v>12</v>
      </c>
      <c r="H128" s="144">
        <f>[6]B!AA580</f>
        <v>700</v>
      </c>
      <c r="I128" s="144">
        <f>[6]B!AB580</f>
        <v>2819</v>
      </c>
      <c r="J128" s="144">
        <f>[6]B!AC580</f>
        <v>497</v>
      </c>
      <c r="K128" s="144">
        <f>[6]B!AD580</f>
        <v>0</v>
      </c>
      <c r="L128" s="144">
        <f>[6]B!AE580</f>
        <v>0</v>
      </c>
      <c r="M128" s="146">
        <f>[6]B!AF580</f>
        <v>0</v>
      </c>
      <c r="N128" s="144">
        <f>[6]B!AG580</f>
        <v>0</v>
      </c>
      <c r="O128" s="144">
        <f>[6]B!AH580</f>
        <v>0</v>
      </c>
      <c r="P128" s="144">
        <f>[6]B!AI580</f>
        <v>10</v>
      </c>
      <c r="Q128" s="145">
        <f>[6]B!AJ580</f>
        <v>0</v>
      </c>
      <c r="R128" s="147"/>
      <c r="S128" s="148">
        <f>[6]B!$AL$580</f>
        <v>18117520</v>
      </c>
    </row>
    <row r="129" spans="1:19" x14ac:dyDescent="0.2">
      <c r="A129" s="712"/>
      <c r="B129" s="491" t="s">
        <v>203</v>
      </c>
      <c r="C129" s="151">
        <f>[6]B!C600</f>
        <v>45</v>
      </c>
      <c r="D129" s="151">
        <f>[6]B!D600</f>
        <v>45</v>
      </c>
      <c r="E129" s="151">
        <f>[6]B!E600</f>
        <v>45</v>
      </c>
      <c r="F129" s="152">
        <f>[6]B!F600</f>
        <v>0</v>
      </c>
      <c r="G129" s="153">
        <f>[6]B!G600</f>
        <v>0</v>
      </c>
      <c r="H129" s="151">
        <f>[6]B!AA600</f>
        <v>1</v>
      </c>
      <c r="I129" s="151">
        <f>[6]B!AB600</f>
        <v>44</v>
      </c>
      <c r="J129" s="151">
        <f>[6]B!AC600</f>
        <v>0</v>
      </c>
      <c r="K129" s="151">
        <f>[6]B!AD600</f>
        <v>0</v>
      </c>
      <c r="L129" s="151">
        <f>[6]B!AE600</f>
        <v>0</v>
      </c>
      <c r="M129" s="153">
        <f>[6]B!AF600</f>
        <v>0</v>
      </c>
      <c r="N129" s="151">
        <f>[6]B!AG600</f>
        <v>0</v>
      </c>
      <c r="O129" s="151">
        <f>[6]B!AH600</f>
        <v>0</v>
      </c>
      <c r="P129" s="151">
        <f>[6]B!AI600</f>
        <v>2</v>
      </c>
      <c r="Q129" s="152">
        <f>[6]B!AJ600</f>
        <v>0</v>
      </c>
      <c r="R129" s="154"/>
      <c r="S129" s="155">
        <f>[6]B!$AL$600</f>
        <v>166280</v>
      </c>
    </row>
    <row r="130" spans="1:19" x14ac:dyDescent="0.2">
      <c r="A130" s="713"/>
      <c r="B130" s="173" t="s">
        <v>204</v>
      </c>
      <c r="C130" s="174">
        <f>[6]B!C649</f>
        <v>4098</v>
      </c>
      <c r="D130" s="174">
        <f>[6]B!D649</f>
        <v>4090</v>
      </c>
      <c r="E130" s="174">
        <f>[6]B!E649</f>
        <v>4090</v>
      </c>
      <c r="F130" s="175">
        <f>[6]B!F649</f>
        <v>0</v>
      </c>
      <c r="G130" s="176">
        <f>[6]B!G649</f>
        <v>8</v>
      </c>
      <c r="H130" s="174">
        <f>[6]B!AA649</f>
        <v>201</v>
      </c>
      <c r="I130" s="174">
        <f>[6]B!AB649</f>
        <v>2730</v>
      </c>
      <c r="J130" s="174">
        <f>[6]B!AC649</f>
        <v>1167</v>
      </c>
      <c r="K130" s="174">
        <f>[6]B!AD649</f>
        <v>0</v>
      </c>
      <c r="L130" s="174">
        <f>[6]B!AE649</f>
        <v>0</v>
      </c>
      <c r="M130" s="176">
        <f>[6]B!AF649</f>
        <v>0</v>
      </c>
      <c r="N130" s="174">
        <f>[6]B!AG649</f>
        <v>0</v>
      </c>
      <c r="O130" s="174">
        <f>[6]B!AH649</f>
        <v>0</v>
      </c>
      <c r="P130" s="174">
        <f>[6]B!AI649</f>
        <v>54</v>
      </c>
      <c r="Q130" s="175">
        <f>[6]B!AJ649</f>
        <v>0</v>
      </c>
      <c r="R130" s="177"/>
      <c r="S130" s="178">
        <f>[6]B!$AL$649</f>
        <v>178612060</v>
      </c>
    </row>
    <row r="131" spans="1:19" x14ac:dyDescent="0.2">
      <c r="A131" s="142" t="s">
        <v>205</v>
      </c>
      <c r="B131" s="143" t="s">
        <v>206</v>
      </c>
      <c r="C131" s="144">
        <f>[6]B!C659</f>
        <v>389</v>
      </c>
      <c r="D131" s="144">
        <f>[6]B!D659</f>
        <v>368</v>
      </c>
      <c r="E131" s="144">
        <f>[6]B!E659</f>
        <v>368</v>
      </c>
      <c r="F131" s="145">
        <f>[6]B!F659</f>
        <v>0</v>
      </c>
      <c r="G131" s="146">
        <f>[6]B!G659</f>
        <v>21</v>
      </c>
      <c r="H131" s="144">
        <f>[6]B!AA659</f>
        <v>0</v>
      </c>
      <c r="I131" s="144">
        <f>[6]B!AB659</f>
        <v>4</v>
      </c>
      <c r="J131" s="144">
        <f>[6]B!AC659</f>
        <v>385</v>
      </c>
      <c r="K131" s="144">
        <f>[6]B!AD659</f>
        <v>0</v>
      </c>
      <c r="L131" s="144">
        <f>[6]B!AE659</f>
        <v>0</v>
      </c>
      <c r="M131" s="146">
        <f>[6]B!AF659</f>
        <v>0</v>
      </c>
      <c r="N131" s="144">
        <f>[6]B!AG659</f>
        <v>0</v>
      </c>
      <c r="O131" s="144">
        <f>[6]B!AH659</f>
        <v>0</v>
      </c>
      <c r="P131" s="144">
        <f>[6]B!AI659</f>
        <v>0</v>
      </c>
      <c r="Q131" s="145">
        <f>[6]B!AJ659</f>
        <v>0</v>
      </c>
      <c r="R131" s="147"/>
      <c r="S131" s="179">
        <f>[6]B!$AL$659</f>
        <v>900040</v>
      </c>
    </row>
    <row r="132" spans="1:19" s="182" customFormat="1" x14ac:dyDescent="0.2">
      <c r="A132" s="149" t="s">
        <v>207</v>
      </c>
      <c r="B132" s="493" t="s">
        <v>208</v>
      </c>
      <c r="C132" s="151">
        <f>[6]B!C720</f>
        <v>140</v>
      </c>
      <c r="D132" s="151">
        <f>[6]B!D720</f>
        <v>140</v>
      </c>
      <c r="E132" s="151">
        <f>[6]B!E720</f>
        <v>140</v>
      </c>
      <c r="F132" s="152">
        <f>[6]B!F720</f>
        <v>0</v>
      </c>
      <c r="G132" s="153">
        <f>[6]B!G720</f>
        <v>0</v>
      </c>
      <c r="H132" s="151">
        <f>[6]B!AA720</f>
        <v>32</v>
      </c>
      <c r="I132" s="151">
        <f>[6]B!AB720</f>
        <v>61</v>
      </c>
      <c r="J132" s="151">
        <f>[6]B!AC720</f>
        <v>47</v>
      </c>
      <c r="K132" s="151">
        <f>[6]B!AD720</f>
        <v>0</v>
      </c>
      <c r="L132" s="151">
        <f>[6]B!AE720</f>
        <v>0</v>
      </c>
      <c r="M132" s="153">
        <f>[6]B!AF720</f>
        <v>0</v>
      </c>
      <c r="N132" s="151">
        <f>[6]B!AG720</f>
        <v>0</v>
      </c>
      <c r="O132" s="151">
        <f>[6]B!AH720</f>
        <v>0</v>
      </c>
      <c r="P132" s="151">
        <f>[6]B!AI720</f>
        <v>30</v>
      </c>
      <c r="Q132" s="152">
        <f>[6]B!AJ720</f>
        <v>0</v>
      </c>
      <c r="R132" s="154"/>
      <c r="S132" s="181">
        <f>[6]B!$AL$720</f>
        <v>324500</v>
      </c>
    </row>
    <row r="133" spans="1:19" x14ac:dyDescent="0.2">
      <c r="A133" s="149" t="s">
        <v>209</v>
      </c>
      <c r="B133" s="493" t="s">
        <v>210</v>
      </c>
      <c r="C133" s="159">
        <f>[6]B!C763</f>
        <v>2899</v>
      </c>
      <c r="D133" s="159">
        <f>[6]B!D763</f>
        <v>2884</v>
      </c>
      <c r="E133" s="159">
        <f>[6]B!E763</f>
        <v>2884</v>
      </c>
      <c r="F133" s="160">
        <f>[6]B!F763</f>
        <v>0</v>
      </c>
      <c r="G133" s="161">
        <f>[6]B!G763</f>
        <v>15</v>
      </c>
      <c r="H133" s="159">
        <f>[6]B!AA763</f>
        <v>215</v>
      </c>
      <c r="I133" s="159">
        <f>[6]B!AB763</f>
        <v>1970</v>
      </c>
      <c r="J133" s="159">
        <f>[6]B!AC763</f>
        <v>714</v>
      </c>
      <c r="K133" s="159">
        <f>[6]B!AD763</f>
        <v>0</v>
      </c>
      <c r="L133" s="159">
        <f>[6]B!AE763</f>
        <v>0</v>
      </c>
      <c r="M133" s="161">
        <f>[6]B!AF763</f>
        <v>0</v>
      </c>
      <c r="N133" s="159">
        <f>[6]B!AG763</f>
        <v>0</v>
      </c>
      <c r="O133" s="159">
        <f>[6]B!AH763</f>
        <v>0</v>
      </c>
      <c r="P133" s="159">
        <f>[6]B!AI763</f>
        <v>3</v>
      </c>
      <c r="Q133" s="160">
        <f>[6]B!AJ763</f>
        <v>0</v>
      </c>
      <c r="R133" s="162"/>
      <c r="S133" s="155">
        <f>[6]B!$AL$763</f>
        <v>5813970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5924</v>
      </c>
      <c r="D134" s="184">
        <f t="shared" si="2"/>
        <v>5732</v>
      </c>
      <c r="E134" s="164">
        <f t="shared" si="2"/>
        <v>5732</v>
      </c>
      <c r="F134" s="165">
        <f t="shared" si="2"/>
        <v>0</v>
      </c>
      <c r="G134" s="166">
        <f t="shared" si="2"/>
        <v>192</v>
      </c>
      <c r="H134" s="164">
        <f t="shared" si="2"/>
        <v>805</v>
      </c>
      <c r="I134" s="164">
        <f t="shared" si="2"/>
        <v>1939</v>
      </c>
      <c r="J134" s="164">
        <f t="shared" si="2"/>
        <v>3180</v>
      </c>
      <c r="K134" s="164">
        <f t="shared" si="2"/>
        <v>0</v>
      </c>
      <c r="L134" s="164">
        <f t="shared" si="2"/>
        <v>12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445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175965010</v>
      </c>
    </row>
    <row r="135" spans="1:19" x14ac:dyDescent="0.2">
      <c r="A135" s="142" t="s">
        <v>212</v>
      </c>
      <c r="B135" s="188" t="s">
        <v>213</v>
      </c>
      <c r="C135" s="144">
        <f>[6]B!C823</f>
        <v>3428</v>
      </c>
      <c r="D135" s="144">
        <f>[6]B!D823</f>
        <v>3283</v>
      </c>
      <c r="E135" s="144">
        <f>[6]B!E823</f>
        <v>3283</v>
      </c>
      <c r="F135" s="145">
        <f>[6]B!F823</f>
        <v>0</v>
      </c>
      <c r="G135" s="146">
        <f>[6]B!G823</f>
        <v>145</v>
      </c>
      <c r="H135" s="189">
        <f>[6]B!AA823</f>
        <v>332</v>
      </c>
      <c r="I135" s="189">
        <f>[6]B!AB823</f>
        <v>1093</v>
      </c>
      <c r="J135" s="189">
        <f>[6]B!AC823</f>
        <v>2003</v>
      </c>
      <c r="K135" s="189">
        <f>[6]B!AD823</f>
        <v>0</v>
      </c>
      <c r="L135" s="189">
        <f>[6]B!AE823</f>
        <v>12</v>
      </c>
      <c r="M135" s="190">
        <f>[6]B!AF823</f>
        <v>0</v>
      </c>
      <c r="N135" s="189">
        <f>[6]B!AG823</f>
        <v>0</v>
      </c>
      <c r="O135" s="189">
        <f>[6]B!AH823</f>
        <v>0</v>
      </c>
      <c r="P135" s="189">
        <f>[6]B!AI823</f>
        <v>0</v>
      </c>
      <c r="Q135" s="191">
        <f>[6]B!AJ823</f>
        <v>0</v>
      </c>
      <c r="R135" s="192"/>
      <c r="S135" s="148">
        <f>[6]B!$AL$823</f>
        <v>38800260</v>
      </c>
    </row>
    <row r="136" spans="1:19" x14ac:dyDescent="0.2">
      <c r="A136" s="157" t="s">
        <v>214</v>
      </c>
      <c r="B136" s="193" t="s">
        <v>215</v>
      </c>
      <c r="C136" s="151">
        <f>[6]B!C846</f>
        <v>0</v>
      </c>
      <c r="D136" s="151">
        <f>[6]B!D846</f>
        <v>0</v>
      </c>
      <c r="E136" s="151">
        <f>[6]B!E846</f>
        <v>0</v>
      </c>
      <c r="F136" s="152">
        <f>[6]B!F846</f>
        <v>0</v>
      </c>
      <c r="G136" s="153">
        <f>[6]B!G846</f>
        <v>0</v>
      </c>
      <c r="H136" s="194">
        <f>[6]B!AA846</f>
        <v>0</v>
      </c>
      <c r="I136" s="194">
        <f>[6]B!AB846</f>
        <v>0</v>
      </c>
      <c r="J136" s="194">
        <f>[6]B!AC846</f>
        <v>0</v>
      </c>
      <c r="K136" s="194">
        <f>[6]B!AD846</f>
        <v>0</v>
      </c>
      <c r="L136" s="194">
        <f>[6]B!AE846</f>
        <v>0</v>
      </c>
      <c r="M136" s="195">
        <f>[6]B!AF846</f>
        <v>0</v>
      </c>
      <c r="N136" s="194">
        <f>[6]B!AG846</f>
        <v>0</v>
      </c>
      <c r="O136" s="194">
        <f>[6]B!AH846</f>
        <v>0</v>
      </c>
      <c r="P136" s="194">
        <f>[6]B!AI846</f>
        <v>0</v>
      </c>
      <c r="Q136" s="196">
        <f>[6]B!AJ846</f>
        <v>0</v>
      </c>
      <c r="R136" s="197"/>
      <c r="S136" s="155">
        <f>[6]B!$AL$846</f>
        <v>0</v>
      </c>
    </row>
    <row r="137" spans="1:19" x14ac:dyDescent="0.2">
      <c r="A137" s="198" t="s">
        <v>216</v>
      </c>
      <c r="B137" s="199" t="s">
        <v>217</v>
      </c>
      <c r="C137" s="159">
        <f>[6]B!C876</f>
        <v>1475</v>
      </c>
      <c r="D137" s="159">
        <f>[6]B!D876</f>
        <v>1437</v>
      </c>
      <c r="E137" s="159">
        <f>[6]B!E876</f>
        <v>1437</v>
      </c>
      <c r="F137" s="160">
        <f>[6]B!F876</f>
        <v>0</v>
      </c>
      <c r="G137" s="161">
        <f>[6]B!G876</f>
        <v>38</v>
      </c>
      <c r="H137" s="200">
        <f>[6]B!AA876</f>
        <v>219</v>
      </c>
      <c r="I137" s="200">
        <f>[6]B!AB876</f>
        <v>205</v>
      </c>
      <c r="J137" s="200">
        <f>[6]B!AC876</f>
        <v>1051</v>
      </c>
      <c r="K137" s="200">
        <f>[6]B!AD876</f>
        <v>0</v>
      </c>
      <c r="L137" s="200">
        <f>[6]B!AE876</f>
        <v>0</v>
      </c>
      <c r="M137" s="201">
        <f>[6]B!AF876</f>
        <v>0</v>
      </c>
      <c r="N137" s="200">
        <f>[6]B!AG876</f>
        <v>0</v>
      </c>
      <c r="O137" s="200">
        <f>[6]B!AH876</f>
        <v>0</v>
      </c>
      <c r="P137" s="200">
        <f>[6]B!AI876</f>
        <v>325</v>
      </c>
      <c r="Q137" s="202">
        <f>[6]B!AJ876</f>
        <v>0</v>
      </c>
      <c r="R137" s="203"/>
      <c r="S137" s="178">
        <f>[6]B!$AL$876</f>
        <v>113972730</v>
      </c>
    </row>
    <row r="138" spans="1:19" x14ac:dyDescent="0.2">
      <c r="A138" s="695" t="s">
        <v>194</v>
      </c>
      <c r="B138" s="188" t="s">
        <v>218</v>
      </c>
      <c r="C138" s="204">
        <f>SUM(C139:C141)</f>
        <v>1014</v>
      </c>
      <c r="D138" s="46">
        <f>SUM(D139:D141)</f>
        <v>1005</v>
      </c>
      <c r="E138" s="46">
        <f t="shared" ref="E138:P138" si="3">SUM(E139:E141)</f>
        <v>1005</v>
      </c>
      <c r="F138" s="34">
        <f t="shared" si="3"/>
        <v>0</v>
      </c>
      <c r="G138" s="205">
        <f t="shared" si="3"/>
        <v>9</v>
      </c>
      <c r="H138" s="206">
        <f t="shared" si="3"/>
        <v>253</v>
      </c>
      <c r="I138" s="206">
        <f t="shared" si="3"/>
        <v>635</v>
      </c>
      <c r="J138" s="206">
        <f t="shared" si="3"/>
        <v>126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49</v>
      </c>
      <c r="Q138" s="209">
        <f>SUM(Q139:Q141)</f>
        <v>0</v>
      </c>
      <c r="R138" s="210">
        <f>SUM(R139:R142)</f>
        <v>0</v>
      </c>
      <c r="S138" s="211">
        <f>SUM(S139:S141)</f>
        <v>23192020</v>
      </c>
    </row>
    <row r="139" spans="1:19" x14ac:dyDescent="0.2">
      <c r="A139" s="695"/>
      <c r="B139" s="212" t="s">
        <v>219</v>
      </c>
      <c r="C139" s="144">
        <f>[6]B!C901-[6]B!C878-[6]B!C879</f>
        <v>949</v>
      </c>
      <c r="D139" s="144">
        <f>[6]B!D901-[6]B!D878-[6]B!D879</f>
        <v>941</v>
      </c>
      <c r="E139" s="144">
        <f>[6]B!E901-[6]B!E878-[6]B!E879</f>
        <v>941</v>
      </c>
      <c r="F139" s="145">
        <f>[6]B!F901-[6]B!F878-[6]B!F879</f>
        <v>0</v>
      </c>
      <c r="G139" s="146">
        <f>[6]B!G901-[6]B!G878-[6]B!G879</f>
        <v>8</v>
      </c>
      <c r="H139" s="189">
        <f>[6]B!AA901-[6]B!AA878-[6]B!AA879</f>
        <v>241</v>
      </c>
      <c r="I139" s="189">
        <f>[6]B!AB901-[6]B!AB878-[6]B!AB879</f>
        <v>599</v>
      </c>
      <c r="J139" s="189">
        <f>[6]B!AC901-[6]B!AC878-[6]B!AC879</f>
        <v>109</v>
      </c>
      <c r="K139" s="189">
        <f>[6]B!AD901-[6]B!AD878-[6]B!AD879</f>
        <v>0</v>
      </c>
      <c r="L139" s="189">
        <f>[6]B!AE901-[6]B!AE878-[6]B!AE879</f>
        <v>0</v>
      </c>
      <c r="M139" s="190">
        <f>[6]B!AF901-[6]B!AF878-[6]B!AF879</f>
        <v>0</v>
      </c>
      <c r="N139" s="189">
        <f>[6]B!AG901-[6]B!AG878-[6]B!AG879</f>
        <v>0</v>
      </c>
      <c r="O139" s="189">
        <f>[6]B!AH901-[6]B!AH878-[6]B!AH879</f>
        <v>0</v>
      </c>
      <c r="P139" s="189">
        <f>[6]B!AI901-[6]B!AI878-[6]B!AI879</f>
        <v>49</v>
      </c>
      <c r="Q139" s="191">
        <f>[6]B!AJ901-[6]B!AJ878-[6]B!AJ879</f>
        <v>0</v>
      </c>
      <c r="R139" s="192"/>
      <c r="S139" s="148">
        <f>[6]B!$AL$901-[6]B!$AL$878-[6]B!$AL$879</f>
        <v>21576660</v>
      </c>
    </row>
    <row r="140" spans="1:19" x14ac:dyDescent="0.2">
      <c r="A140" s="695"/>
      <c r="B140" s="212" t="s">
        <v>220</v>
      </c>
      <c r="C140" s="151">
        <f>[6]B!C878</f>
        <v>0</v>
      </c>
      <c r="D140" s="151">
        <f>[6]B!D878</f>
        <v>0</v>
      </c>
      <c r="E140" s="151">
        <f>[6]B!E878</f>
        <v>0</v>
      </c>
      <c r="F140" s="152">
        <f>[6]B!F878</f>
        <v>0</v>
      </c>
      <c r="G140" s="153">
        <f>[6]B!G878</f>
        <v>0</v>
      </c>
      <c r="H140" s="194">
        <f>[6]B!AA878</f>
        <v>0</v>
      </c>
      <c r="I140" s="194">
        <f>[6]B!AB878</f>
        <v>0</v>
      </c>
      <c r="J140" s="194">
        <f>[6]B!AC878</f>
        <v>0</v>
      </c>
      <c r="K140" s="194">
        <f>[6]B!AD878</f>
        <v>0</v>
      </c>
      <c r="L140" s="194">
        <f>[6]B!AE878</f>
        <v>0</v>
      </c>
      <c r="M140" s="195">
        <f>[6]B!AF878</f>
        <v>0</v>
      </c>
      <c r="N140" s="194">
        <f>[6]B!AG878</f>
        <v>0</v>
      </c>
      <c r="O140" s="194">
        <f>[6]B!AH878</f>
        <v>0</v>
      </c>
      <c r="P140" s="194">
        <f>[6]B!AI878</f>
        <v>0</v>
      </c>
      <c r="Q140" s="196">
        <f>[6]B!AJ878</f>
        <v>0</v>
      </c>
      <c r="R140" s="197"/>
      <c r="S140" s="155">
        <f>[6]B!$AL$878</f>
        <v>0</v>
      </c>
    </row>
    <row r="141" spans="1:19" x14ac:dyDescent="0.2">
      <c r="A141" s="695"/>
      <c r="B141" s="213" t="s">
        <v>221</v>
      </c>
      <c r="C141" s="159">
        <f>[6]B!C879</f>
        <v>65</v>
      </c>
      <c r="D141" s="159">
        <f>[6]B!D879</f>
        <v>64</v>
      </c>
      <c r="E141" s="159">
        <f>[6]B!E879</f>
        <v>64</v>
      </c>
      <c r="F141" s="160">
        <f>[6]B!F879</f>
        <v>0</v>
      </c>
      <c r="G141" s="161">
        <f>[6]B!G879</f>
        <v>1</v>
      </c>
      <c r="H141" s="200">
        <f>[6]B!AA879</f>
        <v>12</v>
      </c>
      <c r="I141" s="200">
        <f>[6]B!AB879</f>
        <v>36</v>
      </c>
      <c r="J141" s="200">
        <f>[6]B!AC879</f>
        <v>17</v>
      </c>
      <c r="K141" s="200">
        <f>[6]B!AD879</f>
        <v>0</v>
      </c>
      <c r="L141" s="200">
        <f>[6]B!AE879</f>
        <v>0</v>
      </c>
      <c r="M141" s="201">
        <f>[6]B!AF879</f>
        <v>0</v>
      </c>
      <c r="N141" s="200">
        <f>[6]B!AG879</f>
        <v>0</v>
      </c>
      <c r="O141" s="200">
        <f>[6]B!AH879</f>
        <v>0</v>
      </c>
      <c r="P141" s="200">
        <f>[6]B!AI879</f>
        <v>0</v>
      </c>
      <c r="Q141" s="202">
        <f>[6]B!AJ879</f>
        <v>0</v>
      </c>
      <c r="R141" s="203"/>
      <c r="S141" s="178">
        <f>[6]B!$AL$879</f>
        <v>1615360</v>
      </c>
    </row>
    <row r="142" spans="1:19" x14ac:dyDescent="0.2">
      <c r="A142" s="142" t="s">
        <v>196</v>
      </c>
      <c r="B142" s="214" t="s">
        <v>222</v>
      </c>
      <c r="C142" s="215">
        <f>[6]B!C943</f>
        <v>0</v>
      </c>
      <c r="D142" s="215">
        <f>[6]B!D943</f>
        <v>0</v>
      </c>
      <c r="E142" s="215">
        <f>[6]B!E943</f>
        <v>0</v>
      </c>
      <c r="F142" s="216">
        <f>[6]B!F943</f>
        <v>0</v>
      </c>
      <c r="G142" s="217">
        <f>[6]B!G943</f>
        <v>0</v>
      </c>
      <c r="H142" s="218">
        <f>[6]B!AA943</f>
        <v>0</v>
      </c>
      <c r="I142" s="218">
        <f>[6]B!AB943</f>
        <v>0</v>
      </c>
      <c r="J142" s="218">
        <f>[6]B!AC943</f>
        <v>0</v>
      </c>
      <c r="K142" s="218">
        <f>[6]B!AD943</f>
        <v>0</v>
      </c>
      <c r="L142" s="218">
        <f>[6]B!AE943</f>
        <v>0</v>
      </c>
      <c r="M142" s="219">
        <f>[6]B!AF943</f>
        <v>0</v>
      </c>
      <c r="N142" s="218">
        <f>[6]B!AG943</f>
        <v>0</v>
      </c>
      <c r="O142" s="218">
        <f>[6]B!AH943</f>
        <v>0</v>
      </c>
      <c r="P142" s="218">
        <f>[6]B!AI943</f>
        <v>27</v>
      </c>
      <c r="Q142" s="220">
        <f>[6]B!AJ943</f>
        <v>0</v>
      </c>
      <c r="R142" s="221"/>
      <c r="S142" s="148">
        <f>[6]B!$AL$943</f>
        <v>0</v>
      </c>
    </row>
    <row r="143" spans="1:19" s="224" customFormat="1" x14ac:dyDescent="0.2">
      <c r="A143" s="157"/>
      <c r="B143" s="222" t="s">
        <v>223</v>
      </c>
      <c r="C143" s="159">
        <f>[6]B!C987</f>
        <v>7</v>
      </c>
      <c r="D143" s="159">
        <f>[6]B!D987</f>
        <v>7</v>
      </c>
      <c r="E143" s="159">
        <f>[6]B!E987</f>
        <v>7</v>
      </c>
      <c r="F143" s="160">
        <f>[6]B!F987</f>
        <v>0</v>
      </c>
      <c r="G143" s="161">
        <f>[6]B!G987</f>
        <v>0</v>
      </c>
      <c r="H143" s="200">
        <f>[6]B!AA987</f>
        <v>1</v>
      </c>
      <c r="I143" s="200">
        <f>[6]B!AB987</f>
        <v>6</v>
      </c>
      <c r="J143" s="200">
        <f>[6]B!AC987</f>
        <v>0</v>
      </c>
      <c r="K143" s="200">
        <f>[6]B!AD987</f>
        <v>0</v>
      </c>
      <c r="L143" s="200">
        <f>[6]B!AE987</f>
        <v>0</v>
      </c>
      <c r="M143" s="201">
        <f>[6]B!AF987</f>
        <v>0</v>
      </c>
      <c r="N143" s="200">
        <f>[6]B!AG987</f>
        <v>0</v>
      </c>
      <c r="O143" s="200">
        <f>[6]B!AH987</f>
        <v>0</v>
      </c>
      <c r="P143" s="200">
        <f>[6]B!AI987</f>
        <v>44</v>
      </c>
      <c r="Q143" s="202">
        <f>[6]B!AJ987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[6]B!C670</f>
        <v>7461</v>
      </c>
      <c r="D144" s="144">
        <f>[6]B!D670</f>
        <v>7354</v>
      </c>
      <c r="E144" s="144">
        <f>[6]B!E670</f>
        <v>7273</v>
      </c>
      <c r="F144" s="145">
        <f>[6]B!F670</f>
        <v>81</v>
      </c>
      <c r="G144" s="146">
        <f>[6]B!G670</f>
        <v>107</v>
      </c>
      <c r="H144" s="189">
        <f>[6]B!AA670</f>
        <v>3915</v>
      </c>
      <c r="I144" s="189">
        <f>[6]B!AB670</f>
        <v>1872</v>
      </c>
      <c r="J144" s="189">
        <f>[6]B!AC670</f>
        <v>1674</v>
      </c>
      <c r="K144" s="189">
        <f>[6]B!AD670</f>
        <v>0</v>
      </c>
      <c r="L144" s="189">
        <f>[6]B!AE670</f>
        <v>0</v>
      </c>
      <c r="M144" s="190">
        <f>[6]B!AF670</f>
        <v>0</v>
      </c>
      <c r="N144" s="189">
        <f>[6]B!AG670</f>
        <v>0</v>
      </c>
      <c r="O144" s="189">
        <f>[6]B!AH670</f>
        <v>0</v>
      </c>
      <c r="P144" s="189">
        <f>[6]B!AI670</f>
        <v>0</v>
      </c>
      <c r="Q144" s="191">
        <f>[6]B!AJ670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[6]B!C1235</f>
        <v>0</v>
      </c>
      <c r="D145" s="226">
        <f>[6]B!D1235</f>
        <v>0</v>
      </c>
      <c r="E145" s="226">
        <f>[6]B!E1235</f>
        <v>0</v>
      </c>
      <c r="F145" s="227">
        <f>[6]B!F1235</f>
        <v>0</v>
      </c>
      <c r="G145" s="228">
        <f>[6]B!G1235</f>
        <v>0</v>
      </c>
      <c r="H145" s="229">
        <f>[6]B!AA1235</f>
        <v>0</v>
      </c>
      <c r="I145" s="229">
        <f>[6]B!AB1235</f>
        <v>0</v>
      </c>
      <c r="J145" s="229">
        <f>[6]B!AC1235</f>
        <v>0</v>
      </c>
      <c r="K145" s="229">
        <f>[6]B!AD1235</f>
        <v>0</v>
      </c>
      <c r="L145" s="229">
        <f>[6]B!AE1235</f>
        <v>0</v>
      </c>
      <c r="M145" s="230">
        <f>[6]B!AF1235</f>
        <v>0</v>
      </c>
      <c r="N145" s="229">
        <f>[6]B!AG1235</f>
        <v>0</v>
      </c>
      <c r="O145" s="229">
        <f>[6]B!AH1235</f>
        <v>0</v>
      </c>
      <c r="P145" s="229">
        <f>[6]B!AI1235</f>
        <v>689</v>
      </c>
      <c r="Q145" s="231">
        <f>[6]B!AJ1235</f>
        <v>0</v>
      </c>
      <c r="R145" s="232"/>
      <c r="S145" s="233">
        <f>[6]B!$AL$1235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+[6]B!C996+[6]B!C1004+[6]B!C1013+[6]B!C1023+[6]B!C1030+[6]B!C1034+[6]B!C1038+[6]B!C1042+[6]B!C1050+[6]B!C1053+[6]B!C1056+[6]B!C1064</f>
        <v>0</v>
      </c>
      <c r="D150" s="239">
        <f>+[6]B!D996+[6]B!D1004+[6]B!D1013+[6]B!D1023+[6]B!D1030+[6]B!D1034+[6]B!D1038+[6]B!D1042+[6]B!D1050+[6]B!D1053+[6]B!D1056+[6]B!D1064</f>
        <v>0</v>
      </c>
      <c r="E150" s="239">
        <f>+[6]B!E996+[6]B!E1004+[6]B!E1013+[6]B!E1023+[6]B!E1030+[6]B!E1034+[6]B!E1038+[6]B!E1042+[6]B!E1050+[6]B!E1053+[6]B!E1056+[6]B!E1064</f>
        <v>0</v>
      </c>
      <c r="F150" s="239">
        <f>+[6]B!F996+[6]B!F1004+[6]B!F1013+[6]B!F1023+[6]B!F1030+[6]B!F1034+[6]B!F1038+[6]B!F1042+[6]B!F1050+[6]B!F1053+[6]B!F1056+[6]B!F1064</f>
        <v>0</v>
      </c>
      <c r="G150" s="239">
        <f>+[6]B!G996+[6]B!G1004+[6]B!G1013+[6]B!G1023+[6]B!G1030+[6]B!G1034+[6]B!G1038+[6]B!G1042+[6]B!G1050+[6]B!G1053+[6]B!G1056+[6]B!G1064</f>
        <v>0</v>
      </c>
      <c r="H150" s="239">
        <f>+[6]B!AA996+[6]B!AA1004+[6]B!AA1013+[6]B!AA1023+[6]B!AA1030+[6]B!AA1034+[6]B!AA1038+[6]B!AA1042+[6]B!AA1050+[6]B!AA1053+[6]B!AA1056+[6]B!AA1064</f>
        <v>0</v>
      </c>
      <c r="I150" s="239">
        <f>+[6]B!AB996+[6]B!AB1004+[6]B!AB1013+[6]B!AB1023+[6]B!AB1030+[6]B!AB1034+[6]B!AB1038+[6]B!AB1042+[6]B!AB1050+[6]B!AB1053+[6]B!AB1056+[6]B!AB1064</f>
        <v>0</v>
      </c>
      <c r="J150" s="239">
        <f>+[6]B!AC996+[6]B!AC1004+[6]B!AC1013+[6]B!AC1023+[6]B!AC1030+[6]B!AC1034+[6]B!AC1038+[6]B!AC1042+[6]B!AC1050+[6]B!AC1053+[6]B!AC1056+[6]B!AC1064</f>
        <v>0</v>
      </c>
      <c r="K150" s="239">
        <f>+[6]B!AD996+[6]B!AD1004+[6]B!AD1013+[6]B!AD1023+[6]B!AD1030+[6]B!AD1034+[6]B!AD1038+[6]B!AD1042+[6]B!AD1050+[6]B!AD1053+[6]B!AD1056+[6]B!AD1064</f>
        <v>0</v>
      </c>
      <c r="L150" s="239">
        <f>+[6]B!AE996+[6]B!AE1004+[6]B!AE1013+[6]B!AE1023+[6]B!AE1030+[6]B!AE1034+[6]B!AE1038+[6]B!AE1042+[6]B!AE1050+[6]B!AE1053+[6]B!AE1056+[6]B!AE1064</f>
        <v>0</v>
      </c>
      <c r="M150" s="239">
        <f>+[6]B!AF996+[6]B!AF1004+[6]B!AF1013+[6]B!AF1023+[6]B!AF1030+[6]B!AF1034+[6]B!AF1038+[6]B!AF1042+[6]B!AF1050+[6]B!AF1053+[6]B!AF1056+[6]B!AF1064</f>
        <v>0</v>
      </c>
      <c r="N150" s="239">
        <f>+[6]B!AG996+[6]B!AG1004+[6]B!AG1013+[6]B!AG1023+[6]B!AG1030+[6]B!AG1034+[6]B!AG1038+[6]B!AG1042+[6]B!AG1050+[6]B!AG1053+[6]B!AG1056+[6]B!AG1064</f>
        <v>0</v>
      </c>
      <c r="O150" s="239">
        <f>+[6]B!AH996+[6]B!AH1004+[6]B!AH1013+[6]B!AH1023+[6]B!AH1030+[6]B!AH1034+[6]B!AH1038+[6]B!AH1042+[6]B!AH1050+[6]B!AH1053+[6]B!AH1056+[6]B!AH1064</f>
        <v>0</v>
      </c>
      <c r="P150" s="239">
        <f>+[6]B!AI996+[6]B!AI1004+[6]B!AI1013+[6]B!AI1023+[6]B!AI1030+[6]B!AI1034+[6]B!AI1038+[6]B!AI1042+[6]B!AI1050+[6]B!AI1053+[6]B!AI1056+[6]B!AI1064</f>
        <v>33</v>
      </c>
      <c r="Q150" s="239">
        <f>+[6]B!AJ996+[6]B!AJ1004+[6]B!AJ1013+[6]B!AJ1023+[6]B!AJ1030+[6]B!AJ1034+[6]B!AJ1038+[6]B!AJ1042+[6]B!AJ1050+[6]B!AJ1053+[6]B!AJ1056+[6]B!AJ1064</f>
        <v>0</v>
      </c>
      <c r="R150" s="240">
        <f>+[6]B!AL996+[6]B!AL1004+[6]B!AL1013+[6]B!AL1023+[6]B!AL1030+[6]B!AL1034+[6]B!AL1038+[6]B!AL1042+[6]B!AL1050+[6]B!AL1053+[6]B!AL1056+[6]B!AL1064</f>
        <v>0</v>
      </c>
      <c r="U150" s="235"/>
    </row>
    <row r="151" spans="1:24" x14ac:dyDescent="0.2">
      <c r="A151" s="689" t="s">
        <v>230</v>
      </c>
      <c r="B151" s="690"/>
      <c r="C151" s="241">
        <f>[6]B!C1070</f>
        <v>0</v>
      </c>
      <c r="D151" s="242">
        <f>[6]B!D1070</f>
        <v>0</v>
      </c>
      <c r="E151" s="242">
        <f>[6]B!E1070</f>
        <v>0</v>
      </c>
      <c r="F151" s="242">
        <f>[6]B!F1070</f>
        <v>0</v>
      </c>
      <c r="G151" s="242">
        <f>[6]B!G1070</f>
        <v>0</v>
      </c>
      <c r="H151" s="242">
        <f>[6]B!AA1070</f>
        <v>0</v>
      </c>
      <c r="I151" s="242">
        <f>[6]B!AB1070</f>
        <v>0</v>
      </c>
      <c r="J151" s="242">
        <f>[6]B!AC1070</f>
        <v>0</v>
      </c>
      <c r="K151" s="242">
        <f>[6]B!AD1070</f>
        <v>0</v>
      </c>
      <c r="L151" s="242">
        <f>[6]B!AE1070</f>
        <v>0</v>
      </c>
      <c r="M151" s="242">
        <f>[6]B!AF1070</f>
        <v>0</v>
      </c>
      <c r="N151" s="242">
        <f>[6]B!AG1070</f>
        <v>0</v>
      </c>
      <c r="O151" s="242">
        <f>[6]B!AH1070</f>
        <v>0</v>
      </c>
      <c r="P151" s="242">
        <f>[6]B!AI1070</f>
        <v>0</v>
      </c>
      <c r="Q151" s="242">
        <f>[6]B!AJ1070</f>
        <v>0</v>
      </c>
      <c r="R151" s="243">
        <f>[6]B!AL1070</f>
        <v>0</v>
      </c>
      <c r="U151" s="235"/>
    </row>
    <row r="152" spans="1:24" x14ac:dyDescent="0.2">
      <c r="A152" s="683" t="s">
        <v>231</v>
      </c>
      <c r="B152" s="572"/>
      <c r="C152" s="244">
        <f>[6]B!C1080</f>
        <v>0</v>
      </c>
      <c r="D152" s="245">
        <f>[6]B!D1080</f>
        <v>0</v>
      </c>
      <c r="E152" s="245">
        <f>[6]B!E1080</f>
        <v>0</v>
      </c>
      <c r="F152" s="245">
        <f>[6]B!F1080</f>
        <v>0</v>
      </c>
      <c r="G152" s="245">
        <f>[6]B!G1080</f>
        <v>0</v>
      </c>
      <c r="H152" s="245">
        <f>[6]B!AA1080</f>
        <v>0</v>
      </c>
      <c r="I152" s="245">
        <f>[6]B!AB1080</f>
        <v>0</v>
      </c>
      <c r="J152" s="245">
        <f>[6]B!AC1080</f>
        <v>0</v>
      </c>
      <c r="K152" s="245">
        <f>[6]B!AD1080</f>
        <v>0</v>
      </c>
      <c r="L152" s="245">
        <f>[6]B!AE1080</f>
        <v>0</v>
      </c>
      <c r="M152" s="245">
        <f>[6]B!AF1080</f>
        <v>0</v>
      </c>
      <c r="N152" s="245">
        <f>[6]B!AG1080</f>
        <v>0</v>
      </c>
      <c r="O152" s="245">
        <f>[6]B!AH1080</f>
        <v>0</v>
      </c>
      <c r="P152" s="245">
        <f>[6]B!AI1080</f>
        <v>0</v>
      </c>
      <c r="Q152" s="245">
        <f>[6]B!AJ1080</f>
        <v>0</v>
      </c>
      <c r="R152" s="246">
        <f>[6]B!AL1080</f>
        <v>0</v>
      </c>
      <c r="U152" s="235"/>
    </row>
    <row r="153" spans="1:24" x14ac:dyDescent="0.2">
      <c r="A153" s="683" t="s">
        <v>232</v>
      </c>
      <c r="B153" s="572"/>
      <c r="C153" s="244">
        <f>[6]B!C1100</f>
        <v>0</v>
      </c>
      <c r="D153" s="245">
        <f>[6]B!D1100</f>
        <v>0</v>
      </c>
      <c r="E153" s="245">
        <f>[6]B!E1100</f>
        <v>0</v>
      </c>
      <c r="F153" s="245">
        <f>[6]B!F1100</f>
        <v>0</v>
      </c>
      <c r="G153" s="245">
        <f>[6]B!G1100</f>
        <v>0</v>
      </c>
      <c r="H153" s="245">
        <f>[6]B!AA1100</f>
        <v>0</v>
      </c>
      <c r="I153" s="245">
        <f>[6]B!AB1100</f>
        <v>0</v>
      </c>
      <c r="J153" s="245">
        <f>[6]B!AC1100</f>
        <v>0</v>
      </c>
      <c r="K153" s="245">
        <f>[6]B!AD1100</f>
        <v>0</v>
      </c>
      <c r="L153" s="245">
        <f>[6]B!AE1100</f>
        <v>0</v>
      </c>
      <c r="M153" s="245">
        <f>[6]B!AF1100</f>
        <v>0</v>
      </c>
      <c r="N153" s="245">
        <f>[6]B!AG1100</f>
        <v>0</v>
      </c>
      <c r="O153" s="245">
        <f>[6]B!AH1100</f>
        <v>0</v>
      </c>
      <c r="P153" s="245">
        <f>[6]B!AI1100</f>
        <v>0</v>
      </c>
      <c r="Q153" s="245">
        <f>[6]B!AJ1100</f>
        <v>0</v>
      </c>
      <c r="R153" s="246">
        <f>[6]B!AL1100</f>
        <v>0</v>
      </c>
      <c r="U153" s="235"/>
    </row>
    <row r="154" spans="1:24" x14ac:dyDescent="0.2">
      <c r="A154" s="683" t="s">
        <v>233</v>
      </c>
      <c r="B154" s="572"/>
      <c r="C154" s="247">
        <f>[6]B!C1103</f>
        <v>0</v>
      </c>
      <c r="D154" s="248">
        <f>[6]B!D1103</f>
        <v>0</v>
      </c>
      <c r="E154" s="248">
        <f>[6]B!E1103</f>
        <v>0</v>
      </c>
      <c r="F154" s="248">
        <f>[6]B!F1103</f>
        <v>0</v>
      </c>
      <c r="G154" s="248">
        <f>[6]B!G1103</f>
        <v>0</v>
      </c>
      <c r="H154" s="248">
        <f>[6]B!AA1103</f>
        <v>0</v>
      </c>
      <c r="I154" s="248">
        <f>[6]B!AB1103</f>
        <v>0</v>
      </c>
      <c r="J154" s="248">
        <f>[6]B!AC1103</f>
        <v>0</v>
      </c>
      <c r="K154" s="248">
        <f>[6]B!AD1103</f>
        <v>0</v>
      </c>
      <c r="L154" s="248">
        <f>[6]B!AE1103</f>
        <v>0</v>
      </c>
      <c r="M154" s="248">
        <f>[6]B!AF1103</f>
        <v>0</v>
      </c>
      <c r="N154" s="248">
        <f>[6]B!AG1103</f>
        <v>0</v>
      </c>
      <c r="O154" s="248">
        <f>[6]B!AH1103</f>
        <v>0</v>
      </c>
      <c r="P154" s="248">
        <f>[6]B!AI1103</f>
        <v>0</v>
      </c>
      <c r="Q154" s="248">
        <f>[6]B!AJ1103</f>
        <v>0</v>
      </c>
      <c r="R154" s="246">
        <f>[6]B!AL1103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33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[6]B!C2467</f>
        <v>57</v>
      </c>
      <c r="D160" s="421">
        <f>[6]B!D2467</f>
        <v>57</v>
      </c>
      <c r="E160" s="422">
        <f>[6]B!E2467</f>
        <v>57</v>
      </c>
      <c r="F160" s="422">
        <f>[6]B!F2467</f>
        <v>0</v>
      </c>
      <c r="G160" s="422">
        <f>[6]B!G2467</f>
        <v>0</v>
      </c>
      <c r="H160" s="423">
        <f>[6]B!AA2467</f>
        <v>57</v>
      </c>
      <c r="I160" s="423">
        <f>[6]B!AB2467</f>
        <v>0</v>
      </c>
      <c r="J160" s="423">
        <f>[6]B!AC2467</f>
        <v>0</v>
      </c>
      <c r="K160" s="423">
        <f>[6]B!AD2467</f>
        <v>0</v>
      </c>
      <c r="L160" s="423">
        <f>[6]B!AE2467</f>
        <v>0</v>
      </c>
      <c r="M160" s="423">
        <f>[6]B!AF2467</f>
        <v>0</v>
      </c>
      <c r="N160" s="423">
        <f>[6]B!AG2467</f>
        <v>0</v>
      </c>
      <c r="O160" s="423">
        <f>[6]B!AH2467</f>
        <v>0</v>
      </c>
      <c r="P160" s="423">
        <f>[6]B!AI2467</f>
        <v>0</v>
      </c>
      <c r="Q160" s="423">
        <f>[6]B!AJ2467</f>
        <v>0</v>
      </c>
      <c r="R160" s="47">
        <f>[6]B!AL2467</f>
        <v>3211380</v>
      </c>
    </row>
    <row r="161" spans="1:22" x14ac:dyDescent="0.2">
      <c r="A161" s="424">
        <v>1901024</v>
      </c>
      <c r="B161" s="425" t="s">
        <v>237</v>
      </c>
      <c r="C161" s="421">
        <f>[6]B!C2468</f>
        <v>0</v>
      </c>
      <c r="D161" s="421">
        <f>[6]B!D2468</f>
        <v>0</v>
      </c>
      <c r="E161" s="422">
        <f>[6]B!E2468</f>
        <v>0</v>
      </c>
      <c r="F161" s="422">
        <f>[6]B!F2468</f>
        <v>0</v>
      </c>
      <c r="G161" s="422">
        <f>[6]B!G2468</f>
        <v>0</v>
      </c>
      <c r="H161" s="423">
        <f>[6]B!AA2468</f>
        <v>0</v>
      </c>
      <c r="I161" s="423">
        <f>[6]B!AB2468</f>
        <v>0</v>
      </c>
      <c r="J161" s="423">
        <f>[6]B!AC2468</f>
        <v>0</v>
      </c>
      <c r="K161" s="423">
        <f>[6]B!AD2468</f>
        <v>0</v>
      </c>
      <c r="L161" s="423">
        <f>[6]B!AE2468</f>
        <v>0</v>
      </c>
      <c r="M161" s="423">
        <f>[6]B!AF2468</f>
        <v>0</v>
      </c>
      <c r="N161" s="423">
        <f>[6]B!AG2468</f>
        <v>0</v>
      </c>
      <c r="O161" s="423">
        <f>[6]B!AH2468</f>
        <v>0</v>
      </c>
      <c r="P161" s="423">
        <f>[6]B!AI2468</f>
        <v>0</v>
      </c>
      <c r="Q161" s="423">
        <f>[6]B!AJ2468</f>
        <v>0</v>
      </c>
      <c r="R161" s="48">
        <f>[6]B!AL2468</f>
        <v>0</v>
      </c>
    </row>
    <row r="162" spans="1:22" x14ac:dyDescent="0.2">
      <c r="A162" s="424">
        <v>1901025</v>
      </c>
      <c r="B162" s="425" t="s">
        <v>238</v>
      </c>
      <c r="C162" s="421">
        <f>[6]B!C2469</f>
        <v>0</v>
      </c>
      <c r="D162" s="421">
        <f>[6]B!D2469</f>
        <v>0</v>
      </c>
      <c r="E162" s="422">
        <f>[6]B!E2469</f>
        <v>0</v>
      </c>
      <c r="F162" s="422">
        <f>[6]B!F2469</f>
        <v>0</v>
      </c>
      <c r="G162" s="422">
        <f>[6]B!G2469</f>
        <v>0</v>
      </c>
      <c r="H162" s="423">
        <f>[6]B!AA2469</f>
        <v>0</v>
      </c>
      <c r="I162" s="423">
        <f>[6]B!AB2469</f>
        <v>0</v>
      </c>
      <c r="J162" s="423">
        <f>[6]B!AC2469</f>
        <v>0</v>
      </c>
      <c r="K162" s="423">
        <f>[6]B!AD2469</f>
        <v>0</v>
      </c>
      <c r="L162" s="423">
        <f>[6]B!AE2469</f>
        <v>0</v>
      </c>
      <c r="M162" s="423">
        <f>[6]B!AF2469</f>
        <v>0</v>
      </c>
      <c r="N162" s="423">
        <f>[6]B!AG2469</f>
        <v>0</v>
      </c>
      <c r="O162" s="423">
        <f>[6]B!AH2469</f>
        <v>0</v>
      </c>
      <c r="P162" s="423">
        <f>[6]B!AI2469</f>
        <v>0</v>
      </c>
      <c r="Q162" s="423">
        <f>[6]B!AJ2469</f>
        <v>0</v>
      </c>
      <c r="R162" s="48">
        <f>[6]B!AL2469</f>
        <v>0</v>
      </c>
    </row>
    <row r="163" spans="1:22" x14ac:dyDescent="0.2">
      <c r="A163" s="424">
        <v>1901026</v>
      </c>
      <c r="B163" s="425" t="s">
        <v>239</v>
      </c>
      <c r="C163" s="421">
        <f>[6]B!C2470</f>
        <v>0</v>
      </c>
      <c r="D163" s="421">
        <f>[6]B!D2470</f>
        <v>0</v>
      </c>
      <c r="E163" s="422">
        <f>[6]B!E2470</f>
        <v>0</v>
      </c>
      <c r="F163" s="422">
        <f>[6]B!F2470</f>
        <v>0</v>
      </c>
      <c r="G163" s="422">
        <f>[6]B!G2470</f>
        <v>0</v>
      </c>
      <c r="H163" s="423">
        <f>[6]B!AA2470</f>
        <v>0</v>
      </c>
      <c r="I163" s="423">
        <f>[6]B!AB2470</f>
        <v>0</v>
      </c>
      <c r="J163" s="423">
        <f>[6]B!AC2470</f>
        <v>0</v>
      </c>
      <c r="K163" s="423">
        <f>[6]B!AD2470</f>
        <v>0</v>
      </c>
      <c r="L163" s="423">
        <f>[6]B!AE2470</f>
        <v>0</v>
      </c>
      <c r="M163" s="423">
        <f>[6]B!AF2470</f>
        <v>0</v>
      </c>
      <c r="N163" s="423">
        <f>[6]B!AG2470</f>
        <v>0</v>
      </c>
      <c r="O163" s="423">
        <f>[6]B!AH2470</f>
        <v>0</v>
      </c>
      <c r="P163" s="423">
        <f>[6]B!AI2470</f>
        <v>0</v>
      </c>
      <c r="Q163" s="423">
        <f>[6]B!AJ2470</f>
        <v>0</v>
      </c>
      <c r="R163" s="48">
        <f>[6]B!AL2470</f>
        <v>0</v>
      </c>
    </row>
    <row r="164" spans="1:22" x14ac:dyDescent="0.2">
      <c r="A164" s="424">
        <v>1901126</v>
      </c>
      <c r="B164" s="425" t="s">
        <v>240</v>
      </c>
      <c r="C164" s="421">
        <f>[6]B!C2471</f>
        <v>0</v>
      </c>
      <c r="D164" s="421">
        <f>[6]B!D2471</f>
        <v>0</v>
      </c>
      <c r="E164" s="422">
        <f>[6]B!E2471</f>
        <v>0</v>
      </c>
      <c r="F164" s="422">
        <f>[6]B!F2471</f>
        <v>0</v>
      </c>
      <c r="G164" s="422">
        <f>[6]B!G2471</f>
        <v>0</v>
      </c>
      <c r="H164" s="423">
        <f>[6]B!AA2471</f>
        <v>0</v>
      </c>
      <c r="I164" s="423">
        <f>[6]B!AB2471</f>
        <v>0</v>
      </c>
      <c r="J164" s="423">
        <f>[6]B!AC2471</f>
        <v>0</v>
      </c>
      <c r="K164" s="423">
        <f>[6]B!AD2471</f>
        <v>0</v>
      </c>
      <c r="L164" s="423">
        <f>[6]B!AE2471</f>
        <v>0</v>
      </c>
      <c r="M164" s="423">
        <f>[6]B!AF2471</f>
        <v>0</v>
      </c>
      <c r="N164" s="423">
        <f>[6]B!AG2471</f>
        <v>0</v>
      </c>
      <c r="O164" s="423">
        <f>[6]B!AH2471</f>
        <v>0</v>
      </c>
      <c r="P164" s="423">
        <f>[6]B!AI2471</f>
        <v>0</v>
      </c>
      <c r="Q164" s="423">
        <f>[6]B!AJ2471</f>
        <v>0</v>
      </c>
      <c r="R164" s="48">
        <f>[6]B!AL2471</f>
        <v>0</v>
      </c>
    </row>
    <row r="165" spans="1:22" x14ac:dyDescent="0.2">
      <c r="A165" s="424">
        <v>1901027</v>
      </c>
      <c r="B165" s="425" t="s">
        <v>241</v>
      </c>
      <c r="C165" s="421">
        <f>[6]B!C2472</f>
        <v>0</v>
      </c>
      <c r="D165" s="421">
        <f>[6]B!D2472</f>
        <v>0</v>
      </c>
      <c r="E165" s="422">
        <f>[6]B!E2472</f>
        <v>0</v>
      </c>
      <c r="F165" s="422">
        <f>[6]B!F2472</f>
        <v>0</v>
      </c>
      <c r="G165" s="422">
        <f>[6]B!G2472</f>
        <v>0</v>
      </c>
      <c r="H165" s="423">
        <f>[6]B!AA2472</f>
        <v>0</v>
      </c>
      <c r="I165" s="423">
        <f>[6]B!AB2472</f>
        <v>0</v>
      </c>
      <c r="J165" s="423">
        <f>[6]B!AC2472</f>
        <v>0</v>
      </c>
      <c r="K165" s="423">
        <f>[6]B!AD2472</f>
        <v>0</v>
      </c>
      <c r="L165" s="423">
        <f>[6]B!AE2472</f>
        <v>0</v>
      </c>
      <c r="M165" s="423">
        <f>[6]B!AF2472</f>
        <v>0</v>
      </c>
      <c r="N165" s="423">
        <f>[6]B!AG2472</f>
        <v>0</v>
      </c>
      <c r="O165" s="423">
        <f>[6]B!AH2472</f>
        <v>0</v>
      </c>
      <c r="P165" s="423">
        <f>[6]B!AI2472</f>
        <v>0</v>
      </c>
      <c r="Q165" s="423">
        <f>[6]B!AJ2472</f>
        <v>0</v>
      </c>
      <c r="R165" s="48">
        <f>[6]B!AL2472</f>
        <v>0</v>
      </c>
    </row>
    <row r="166" spans="1:22" x14ac:dyDescent="0.2">
      <c r="A166" s="424">
        <v>1901028</v>
      </c>
      <c r="B166" s="425" t="s">
        <v>242</v>
      </c>
      <c r="C166" s="421">
        <f>[6]B!C2473</f>
        <v>0</v>
      </c>
      <c r="D166" s="421">
        <f>[6]B!D2473</f>
        <v>0</v>
      </c>
      <c r="E166" s="422">
        <f>[6]B!E2473</f>
        <v>0</v>
      </c>
      <c r="F166" s="422">
        <f>[6]B!F2473</f>
        <v>0</v>
      </c>
      <c r="G166" s="422">
        <f>[6]B!G2473</f>
        <v>0</v>
      </c>
      <c r="H166" s="423">
        <f>[6]B!AA2473</f>
        <v>0</v>
      </c>
      <c r="I166" s="423">
        <f>[6]B!AB2473</f>
        <v>0</v>
      </c>
      <c r="J166" s="423">
        <f>[6]B!AC2473</f>
        <v>0</v>
      </c>
      <c r="K166" s="423">
        <f>[6]B!AD2473</f>
        <v>0</v>
      </c>
      <c r="L166" s="423">
        <f>[6]B!AE2473</f>
        <v>0</v>
      </c>
      <c r="M166" s="423">
        <f>[6]B!AF2473</f>
        <v>0</v>
      </c>
      <c r="N166" s="423">
        <f>[6]B!AG2473</f>
        <v>0</v>
      </c>
      <c r="O166" s="423">
        <f>[6]B!AH2473</f>
        <v>0</v>
      </c>
      <c r="P166" s="423">
        <f>[6]B!AI2473</f>
        <v>0</v>
      </c>
      <c r="Q166" s="423">
        <f>[6]B!AJ2473</f>
        <v>0</v>
      </c>
      <c r="R166" s="48">
        <f>[6]B!AL2473</f>
        <v>0</v>
      </c>
    </row>
    <row r="167" spans="1:22" x14ac:dyDescent="0.2">
      <c r="A167" s="426">
        <v>1901029</v>
      </c>
      <c r="B167" s="427" t="s">
        <v>243</v>
      </c>
      <c r="C167" s="421">
        <f>[6]B!C2474</f>
        <v>0</v>
      </c>
      <c r="D167" s="421">
        <f>[6]B!D2474</f>
        <v>0</v>
      </c>
      <c r="E167" s="422">
        <f>[6]B!E2474</f>
        <v>0</v>
      </c>
      <c r="F167" s="422">
        <f>[6]B!F2474</f>
        <v>0</v>
      </c>
      <c r="G167" s="422">
        <f>[6]B!G2474</f>
        <v>0</v>
      </c>
      <c r="H167" s="423">
        <f>[6]B!AA2474</f>
        <v>0</v>
      </c>
      <c r="I167" s="423">
        <f>[6]B!AB2474</f>
        <v>0</v>
      </c>
      <c r="J167" s="423">
        <f>[6]B!AC2474</f>
        <v>0</v>
      </c>
      <c r="K167" s="423">
        <f>[6]B!AD2474</f>
        <v>0</v>
      </c>
      <c r="L167" s="423">
        <f>[6]B!AE2474</f>
        <v>0</v>
      </c>
      <c r="M167" s="423">
        <f>[6]B!AF2474</f>
        <v>0</v>
      </c>
      <c r="N167" s="423">
        <f>[6]B!AG2474</f>
        <v>0</v>
      </c>
      <c r="O167" s="423">
        <f>[6]B!AH2474</f>
        <v>0</v>
      </c>
      <c r="P167" s="423">
        <f>[6]B!AI2474</f>
        <v>0</v>
      </c>
      <c r="Q167" s="423">
        <f>[6]B!AJ2474</f>
        <v>0</v>
      </c>
      <c r="R167" s="48">
        <f>[6]B!AL2474</f>
        <v>0</v>
      </c>
    </row>
    <row r="168" spans="1:22" x14ac:dyDescent="0.2">
      <c r="A168" s="426">
        <v>1901031</v>
      </c>
      <c r="B168" s="427" t="s">
        <v>244</v>
      </c>
      <c r="C168" s="421">
        <f>[6]B!C2475</f>
        <v>0</v>
      </c>
      <c r="D168" s="421">
        <f>[6]B!D2475</f>
        <v>0</v>
      </c>
      <c r="E168" s="422">
        <f>[6]B!E2475</f>
        <v>0</v>
      </c>
      <c r="F168" s="422">
        <f>[6]B!F2475</f>
        <v>0</v>
      </c>
      <c r="G168" s="422">
        <f>[6]B!G2475</f>
        <v>0</v>
      </c>
      <c r="H168" s="423">
        <f>[6]B!AA2475</f>
        <v>0</v>
      </c>
      <c r="I168" s="423">
        <f>[6]B!AB2475</f>
        <v>0</v>
      </c>
      <c r="J168" s="423">
        <f>[6]B!AC2475</f>
        <v>0</v>
      </c>
      <c r="K168" s="423">
        <f>[6]B!AD2475</f>
        <v>0</v>
      </c>
      <c r="L168" s="423">
        <f>[6]B!AE2475</f>
        <v>0</v>
      </c>
      <c r="M168" s="423">
        <f>[6]B!AF2475</f>
        <v>0</v>
      </c>
      <c r="N168" s="423">
        <f>[6]B!AG2475</f>
        <v>0</v>
      </c>
      <c r="O168" s="423">
        <f>[6]B!AH2475</f>
        <v>0</v>
      </c>
      <c r="P168" s="423">
        <f>[6]B!AI2475</f>
        <v>0</v>
      </c>
      <c r="Q168" s="423">
        <f>[6]B!AJ2475</f>
        <v>0</v>
      </c>
      <c r="R168" s="48">
        <f>[6]B!AL2475</f>
        <v>0</v>
      </c>
    </row>
    <row r="169" spans="1:22" x14ac:dyDescent="0.2">
      <c r="A169" s="426" t="s">
        <v>245</v>
      </c>
      <c r="B169" s="427" t="s">
        <v>246</v>
      </c>
      <c r="C169" s="421">
        <f>[6]B!C2476</f>
        <v>0</v>
      </c>
      <c r="D169" s="421">
        <f>[6]B!D2476</f>
        <v>0</v>
      </c>
      <c r="E169" s="422">
        <f>[6]B!E2476</f>
        <v>0</v>
      </c>
      <c r="F169" s="422">
        <f>[6]B!F2476</f>
        <v>0</v>
      </c>
      <c r="G169" s="422">
        <f>[6]B!G2476</f>
        <v>0</v>
      </c>
      <c r="H169" s="423">
        <f>[6]B!AA2476</f>
        <v>0</v>
      </c>
      <c r="I169" s="423">
        <f>[6]B!AB2476</f>
        <v>0</v>
      </c>
      <c r="J169" s="423">
        <f>[6]B!AC2476</f>
        <v>0</v>
      </c>
      <c r="K169" s="423">
        <f>[6]B!AD2476</f>
        <v>0</v>
      </c>
      <c r="L169" s="423">
        <f>[6]B!AE2476</f>
        <v>0</v>
      </c>
      <c r="M169" s="423">
        <f>[6]B!AF2476</f>
        <v>0</v>
      </c>
      <c r="N169" s="423">
        <f>[6]B!AG2476</f>
        <v>0</v>
      </c>
      <c r="O169" s="423">
        <f>[6]B!AH2476</f>
        <v>0</v>
      </c>
      <c r="P169" s="423">
        <f>[6]B!AI2476</f>
        <v>0</v>
      </c>
      <c r="Q169" s="423">
        <f>[6]B!AJ2476</f>
        <v>0</v>
      </c>
      <c r="R169" s="48">
        <f>[6]B!AL2476</f>
        <v>0</v>
      </c>
    </row>
    <row r="170" spans="1:22" x14ac:dyDescent="0.2">
      <c r="A170" s="428">
        <v>1901033</v>
      </c>
      <c r="B170" s="429" t="s">
        <v>247</v>
      </c>
      <c r="C170" s="421">
        <f>[6]B!C2477</f>
        <v>0</v>
      </c>
      <c r="D170" s="421">
        <f>[6]B!D2477</f>
        <v>0</v>
      </c>
      <c r="E170" s="422">
        <f>[6]B!E2477</f>
        <v>0</v>
      </c>
      <c r="F170" s="422">
        <f>[6]B!F2477</f>
        <v>0</v>
      </c>
      <c r="G170" s="422">
        <f>[6]B!G2477</f>
        <v>0</v>
      </c>
      <c r="H170" s="423">
        <f>[6]B!AA2477</f>
        <v>0</v>
      </c>
      <c r="I170" s="423">
        <f>[6]B!AB2477</f>
        <v>0</v>
      </c>
      <c r="J170" s="423">
        <f>[6]B!AC2477</f>
        <v>0</v>
      </c>
      <c r="K170" s="423">
        <f>[6]B!AD2477</f>
        <v>0</v>
      </c>
      <c r="L170" s="423">
        <f>[6]B!AE2477</f>
        <v>0</v>
      </c>
      <c r="M170" s="423">
        <f>[6]B!AF2477</f>
        <v>0</v>
      </c>
      <c r="N170" s="423">
        <f>[6]B!AG2477</f>
        <v>0</v>
      </c>
      <c r="O170" s="423">
        <f>[6]B!AH2477</f>
        <v>0</v>
      </c>
      <c r="P170" s="423">
        <f>[6]B!AI2477</f>
        <v>0</v>
      </c>
      <c r="Q170" s="423">
        <f>[6]B!AJ2477</f>
        <v>0</v>
      </c>
      <c r="R170" s="129">
        <f>[6]B!AL2477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57</v>
      </c>
      <c r="D171" s="430">
        <f t="shared" ref="D171:Q171" si="5">SUM(D160:D170)</f>
        <v>57</v>
      </c>
      <c r="E171" s="430">
        <f t="shared" si="5"/>
        <v>57</v>
      </c>
      <c r="F171" s="430">
        <f t="shared" si="5"/>
        <v>0</v>
      </c>
      <c r="G171" s="430">
        <f t="shared" si="5"/>
        <v>0</v>
      </c>
      <c r="H171" s="430">
        <f t="shared" si="5"/>
        <v>57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3211380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[6]B!$C$1408</f>
        <v>9</v>
      </c>
      <c r="D176" s="432">
        <f>[6]B!H1408</f>
        <v>9</v>
      </c>
      <c r="E176" s="433">
        <f>[6]B!I1408</f>
        <v>9</v>
      </c>
      <c r="F176" s="433">
        <f>[6]B!J1408</f>
        <v>0</v>
      </c>
      <c r="G176" s="433">
        <f>[6]B!K1408</f>
        <v>0</v>
      </c>
      <c r="H176" s="433">
        <f>[6]B!L1408</f>
        <v>0</v>
      </c>
      <c r="I176" s="433">
        <f>[6]B!M1408</f>
        <v>0</v>
      </c>
      <c r="J176" s="433">
        <f>[6]B!N1408</f>
        <v>0</v>
      </c>
      <c r="K176" s="434">
        <v>0</v>
      </c>
      <c r="L176" s="433">
        <f>[6]B!AD1408</f>
        <v>0</v>
      </c>
      <c r="M176" s="433">
        <f>[6]B!AE1408</f>
        <v>0</v>
      </c>
      <c r="N176" s="433">
        <f>[6]B!AF1408</f>
        <v>0</v>
      </c>
      <c r="O176" s="433">
        <f>[6]B!AG1408</f>
        <v>0</v>
      </c>
      <c r="P176" s="433">
        <f>[6]B!AH1408</f>
        <v>0</v>
      </c>
      <c r="Q176" s="433">
        <f>[6]B!AI1408</f>
        <v>0</v>
      </c>
      <c r="R176" s="433">
        <f>[6]B!AJ1408</f>
        <v>0</v>
      </c>
      <c r="S176" s="21">
        <f>[6]B!$I$1408</f>
        <v>9</v>
      </c>
      <c r="T176" s="21">
        <f>[6]B!$L$1408</f>
        <v>0</v>
      </c>
      <c r="U176" s="278"/>
      <c r="V176" s="155">
        <f>[6]B!AL1408</f>
        <v>1821960</v>
      </c>
    </row>
    <row r="177" spans="1:22" x14ac:dyDescent="0.2">
      <c r="A177" s="279" t="s">
        <v>259</v>
      </c>
      <c r="B177" s="280" t="s">
        <v>260</v>
      </c>
      <c r="C177" s="432">
        <f>[6]B!C1542</f>
        <v>59</v>
      </c>
      <c r="D177" s="432">
        <f>[6]B!H1542</f>
        <v>53</v>
      </c>
      <c r="E177" s="434">
        <f>[6]B!I1542</f>
        <v>40</v>
      </c>
      <c r="F177" s="434">
        <f>[6]B!J1542</f>
        <v>13</v>
      </c>
      <c r="G177" s="434">
        <f>[6]B!K1542</f>
        <v>1</v>
      </c>
      <c r="H177" s="434">
        <f>[6]B!L1542</f>
        <v>5</v>
      </c>
      <c r="I177" s="434">
        <f>[6]B!M1542</f>
        <v>0</v>
      </c>
      <c r="J177" s="434">
        <f>[6]B!N1542</f>
        <v>0</v>
      </c>
      <c r="K177" s="434">
        <v>23</v>
      </c>
      <c r="L177" s="434">
        <f>[6]B!AD1542</f>
        <v>0</v>
      </c>
      <c r="M177" s="434">
        <f>[6]B!AE1542</f>
        <v>0</v>
      </c>
      <c r="N177" s="434">
        <f>[6]B!AF1542</f>
        <v>0</v>
      </c>
      <c r="O177" s="434">
        <f>[6]B!AG1542</f>
        <v>0</v>
      </c>
      <c r="P177" s="434">
        <f>[6]B!AH1542</f>
        <v>0</v>
      </c>
      <c r="Q177" s="434">
        <f>[6]B!AI1542</f>
        <v>0</v>
      </c>
      <c r="R177" s="434">
        <f>[6]B!AJ1542</f>
        <v>0</v>
      </c>
      <c r="S177" s="21">
        <f>[6]B!$I$1542</f>
        <v>40</v>
      </c>
      <c r="T177" s="21">
        <f>[6]B!$L$1542</f>
        <v>5</v>
      </c>
      <c r="U177" s="278"/>
      <c r="V177" s="155">
        <f>[6]B!$AL$1542</f>
        <v>17273255</v>
      </c>
    </row>
    <row r="178" spans="1:22" x14ac:dyDescent="0.2">
      <c r="A178" s="279" t="s">
        <v>194</v>
      </c>
      <c r="B178" s="280" t="s">
        <v>261</v>
      </c>
      <c r="C178" s="432">
        <f>[6]B!C1723</f>
        <v>61</v>
      </c>
      <c r="D178" s="432">
        <f>[6]B!H1723</f>
        <v>45</v>
      </c>
      <c r="E178" s="434">
        <f>[6]B!I1723</f>
        <v>25</v>
      </c>
      <c r="F178" s="434">
        <f>[6]B!J1723</f>
        <v>20</v>
      </c>
      <c r="G178" s="434">
        <f>[6]B!K1723</f>
        <v>1</v>
      </c>
      <c r="H178" s="434">
        <f>[6]B!L1723</f>
        <v>10</v>
      </c>
      <c r="I178" s="434">
        <f>[6]B!M1723</f>
        <v>5</v>
      </c>
      <c r="J178" s="434">
        <f>[6]B!N1723</f>
        <v>0</v>
      </c>
      <c r="K178" s="434">
        <v>27</v>
      </c>
      <c r="L178" s="434">
        <f>[6]B!AD1723</f>
        <v>0</v>
      </c>
      <c r="M178" s="434">
        <f>[6]B!AE1723</f>
        <v>0</v>
      </c>
      <c r="N178" s="434">
        <f>[6]B!AF1723</f>
        <v>0</v>
      </c>
      <c r="O178" s="434">
        <f>[6]B!AG1723</f>
        <v>0</v>
      </c>
      <c r="P178" s="434">
        <f>[6]B!AH1723</f>
        <v>0</v>
      </c>
      <c r="Q178" s="434">
        <f>[6]B!AI1723</f>
        <v>0</v>
      </c>
      <c r="R178" s="434">
        <f>[6]B!AJ1723</f>
        <v>0</v>
      </c>
      <c r="S178" s="21">
        <f>[6]B!$I$1723</f>
        <v>25</v>
      </c>
      <c r="T178" s="21">
        <f>[6]B!$L$1723</f>
        <v>10</v>
      </c>
      <c r="U178" s="278"/>
      <c r="V178" s="155">
        <f>[6]B!AL1723</f>
        <v>2913070</v>
      </c>
    </row>
    <row r="179" spans="1:22" x14ac:dyDescent="0.2">
      <c r="A179" s="279" t="s">
        <v>196</v>
      </c>
      <c r="B179" s="280" t="s">
        <v>262</v>
      </c>
      <c r="C179" s="432">
        <f>[6]B!C1787</f>
        <v>7</v>
      </c>
      <c r="D179" s="432">
        <f>[6]B!H1787</f>
        <v>4</v>
      </c>
      <c r="E179" s="434">
        <f>[6]B!I1787</f>
        <v>4</v>
      </c>
      <c r="F179" s="434">
        <f>[6]B!J1787</f>
        <v>0</v>
      </c>
      <c r="G179" s="434">
        <f>[6]B!K1787</f>
        <v>0</v>
      </c>
      <c r="H179" s="434">
        <f>[6]B!L1787</f>
        <v>3</v>
      </c>
      <c r="I179" s="434">
        <f>[6]B!M1787</f>
        <v>0</v>
      </c>
      <c r="J179" s="434">
        <f>[6]B!N1787</f>
        <v>0</v>
      </c>
      <c r="K179" s="434">
        <v>1</v>
      </c>
      <c r="L179" s="434">
        <f>[6]B!AD1787</f>
        <v>0</v>
      </c>
      <c r="M179" s="434">
        <f>[6]B!AE1787</f>
        <v>0</v>
      </c>
      <c r="N179" s="434">
        <f>[6]B!AF1787</f>
        <v>0</v>
      </c>
      <c r="O179" s="434">
        <f>[6]B!AG1787</f>
        <v>0</v>
      </c>
      <c r="P179" s="434">
        <f>[6]B!AH1787</f>
        <v>0</v>
      </c>
      <c r="Q179" s="434">
        <f>[6]B!AI1787</f>
        <v>0</v>
      </c>
      <c r="R179" s="434">
        <f>[6]B!AJ1787</f>
        <v>0</v>
      </c>
      <c r="S179" s="21">
        <f>[6]B!$I$1787</f>
        <v>4</v>
      </c>
      <c r="T179" s="21">
        <f>[6]B!$L$1787</f>
        <v>3</v>
      </c>
      <c r="U179" s="278"/>
      <c r="V179" s="155">
        <f>[6]B!AL1787</f>
        <v>1011340</v>
      </c>
    </row>
    <row r="180" spans="1:22" x14ac:dyDescent="0.2">
      <c r="A180" s="279" t="s">
        <v>198</v>
      </c>
      <c r="B180" s="280" t="s">
        <v>263</v>
      </c>
      <c r="C180" s="432">
        <f>[6]B!C1861</f>
        <v>72</v>
      </c>
      <c r="D180" s="432">
        <f>[6]B!H1861</f>
        <v>62</v>
      </c>
      <c r="E180" s="434">
        <f>[6]B!I1861</f>
        <v>61</v>
      </c>
      <c r="F180" s="434">
        <f>[6]B!J1861</f>
        <v>1</v>
      </c>
      <c r="G180" s="434">
        <f>[6]B!K1861</f>
        <v>4</v>
      </c>
      <c r="H180" s="434">
        <f>[6]B!L1861</f>
        <v>4</v>
      </c>
      <c r="I180" s="434">
        <f>[6]B!M1861</f>
        <v>1</v>
      </c>
      <c r="J180" s="434">
        <f>[6]B!N1861</f>
        <v>1</v>
      </c>
      <c r="K180" s="434">
        <v>51</v>
      </c>
      <c r="L180" s="434">
        <f>[6]B!AD1861</f>
        <v>0</v>
      </c>
      <c r="M180" s="434">
        <f>[6]B!AE1861</f>
        <v>0</v>
      </c>
      <c r="N180" s="434">
        <f>[6]B!AF1861</f>
        <v>0</v>
      </c>
      <c r="O180" s="434">
        <f>[6]B!AG1861</f>
        <v>0</v>
      </c>
      <c r="P180" s="434">
        <f>[6]B!AH1861</f>
        <v>0</v>
      </c>
      <c r="Q180" s="434">
        <f>[6]B!AI1861</f>
        <v>0</v>
      </c>
      <c r="R180" s="434">
        <f>[6]B!AJ1861</f>
        <v>0</v>
      </c>
      <c r="S180" s="21">
        <f>[6]B!$I$1861</f>
        <v>61</v>
      </c>
      <c r="T180" s="21">
        <f>[6]B!$L$1861</f>
        <v>4</v>
      </c>
      <c r="U180" s="278"/>
      <c r="V180" s="155">
        <f>[6]B!AL1861</f>
        <v>5094820</v>
      </c>
    </row>
    <row r="181" spans="1:22" x14ac:dyDescent="0.2">
      <c r="A181" s="279" t="s">
        <v>264</v>
      </c>
      <c r="B181" s="280" t="s">
        <v>265</v>
      </c>
      <c r="C181" s="432">
        <f>[6]B!C1904</f>
        <v>49</v>
      </c>
      <c r="D181" s="432">
        <f>[6]B!H1904</f>
        <v>42</v>
      </c>
      <c r="E181" s="434">
        <f>[6]B!I1904</f>
        <v>39</v>
      </c>
      <c r="F181" s="434">
        <f>[6]B!J1904</f>
        <v>3</v>
      </c>
      <c r="G181" s="434">
        <f>[6]B!K1904</f>
        <v>4</v>
      </c>
      <c r="H181" s="434">
        <f>[6]B!L1904</f>
        <v>3</v>
      </c>
      <c r="I181" s="434">
        <f>[6]B!M1904</f>
        <v>0</v>
      </c>
      <c r="J181" s="434">
        <f>[6]B!N1904</f>
        <v>0</v>
      </c>
      <c r="K181" s="434">
        <v>49</v>
      </c>
      <c r="L181" s="434">
        <f>[6]B!AD1904</f>
        <v>0</v>
      </c>
      <c r="M181" s="434">
        <f>[6]B!AE1904</f>
        <v>0</v>
      </c>
      <c r="N181" s="434">
        <f>[6]B!AF1904</f>
        <v>0</v>
      </c>
      <c r="O181" s="434">
        <f>[6]B!AG1904</f>
        <v>0</v>
      </c>
      <c r="P181" s="434">
        <f>[6]B!AH1904</f>
        <v>0</v>
      </c>
      <c r="Q181" s="434">
        <f>[6]B!AI1904</f>
        <v>0</v>
      </c>
      <c r="R181" s="434">
        <f>[6]B!AJ1904</f>
        <v>0</v>
      </c>
      <c r="S181" s="21">
        <f>[6]B!$I$1904</f>
        <v>39</v>
      </c>
      <c r="T181" s="21">
        <f>[6]B!$L$1904</f>
        <v>3</v>
      </c>
      <c r="U181" s="278"/>
      <c r="V181" s="155">
        <f>[6]B!AL1904</f>
        <v>2685720</v>
      </c>
    </row>
    <row r="182" spans="1:22" x14ac:dyDescent="0.2">
      <c r="A182" s="279" t="s">
        <v>205</v>
      </c>
      <c r="B182" s="280" t="s">
        <v>266</v>
      </c>
      <c r="C182" s="435">
        <f>[6]B!C2063</f>
        <v>22</v>
      </c>
      <c r="D182" s="435">
        <f>[6]B!H2063</f>
        <v>18</v>
      </c>
      <c r="E182" s="434">
        <f>[6]B!I2063</f>
        <v>15</v>
      </c>
      <c r="F182" s="434">
        <f>[6]B!J2063</f>
        <v>3</v>
      </c>
      <c r="G182" s="434">
        <f>[6]B!K2063</f>
        <v>0</v>
      </c>
      <c r="H182" s="434">
        <f>[6]B!L2063</f>
        <v>1</v>
      </c>
      <c r="I182" s="434">
        <f>[6]B!M2063</f>
        <v>3</v>
      </c>
      <c r="J182" s="434">
        <f>[6]B!N2063</f>
        <v>0</v>
      </c>
      <c r="K182" s="434">
        <v>3</v>
      </c>
      <c r="L182" s="434">
        <f>[6]B!AD2063</f>
        <v>0</v>
      </c>
      <c r="M182" s="434">
        <f>[6]B!AE2063</f>
        <v>0</v>
      </c>
      <c r="N182" s="434">
        <f>[6]B!AF2063</f>
        <v>0</v>
      </c>
      <c r="O182" s="434">
        <f>[6]B!AG2063</f>
        <v>0</v>
      </c>
      <c r="P182" s="434">
        <f>[6]B!AH2063</f>
        <v>0</v>
      </c>
      <c r="Q182" s="434">
        <f>[6]B!AI2063</f>
        <v>0</v>
      </c>
      <c r="R182" s="434">
        <f>[6]B!AJ2063</f>
        <v>0</v>
      </c>
      <c r="S182" s="21">
        <f>[6]B!$I$2063</f>
        <v>15</v>
      </c>
      <c r="T182" s="21">
        <f>[6]B!$L$2063</f>
        <v>1</v>
      </c>
      <c r="U182" s="278"/>
      <c r="V182" s="155">
        <f>[6]B!AL2063</f>
        <v>18624145</v>
      </c>
    </row>
    <row r="183" spans="1:22" x14ac:dyDescent="0.2">
      <c r="A183" s="279" t="s">
        <v>267</v>
      </c>
      <c r="B183" s="280" t="s">
        <v>268</v>
      </c>
      <c r="C183" s="435">
        <f>[6]B!C2165</f>
        <v>10</v>
      </c>
      <c r="D183" s="435">
        <f>[6]B!H2165</f>
        <v>6</v>
      </c>
      <c r="E183" s="434">
        <f>[6]B!I2165</f>
        <v>6</v>
      </c>
      <c r="F183" s="434">
        <f>[6]B!J2165</f>
        <v>0</v>
      </c>
      <c r="G183" s="434">
        <f>[6]B!K2165</f>
        <v>1</v>
      </c>
      <c r="H183" s="434">
        <f>[6]B!L2165</f>
        <v>3</v>
      </c>
      <c r="I183" s="434">
        <f>[6]B!M2165</f>
        <v>0</v>
      </c>
      <c r="J183" s="434">
        <f>[6]B!N2165</f>
        <v>0</v>
      </c>
      <c r="K183" s="434">
        <v>3</v>
      </c>
      <c r="L183" s="434">
        <f>[6]B!AD2165</f>
        <v>0</v>
      </c>
      <c r="M183" s="434">
        <f>[6]B!AE2165</f>
        <v>0</v>
      </c>
      <c r="N183" s="434">
        <f>[6]B!AF2165</f>
        <v>0</v>
      </c>
      <c r="O183" s="434">
        <f>[6]B!AG2165</f>
        <v>0</v>
      </c>
      <c r="P183" s="434">
        <f>[6]B!AH2165</f>
        <v>0</v>
      </c>
      <c r="Q183" s="434">
        <f>[6]B!AI2165</f>
        <v>0</v>
      </c>
      <c r="R183" s="434">
        <f>[6]B!AJ2165</f>
        <v>0</v>
      </c>
      <c r="S183" s="21">
        <f>[6]B!$I$2165</f>
        <v>6</v>
      </c>
      <c r="T183" s="21">
        <f>[6]B!$L$2165</f>
        <v>3</v>
      </c>
      <c r="U183" s="278"/>
      <c r="V183" s="155">
        <f>[6]B!AL2165</f>
        <v>2367430</v>
      </c>
    </row>
    <row r="184" spans="1:22" x14ac:dyDescent="0.2">
      <c r="A184" s="279" t="s">
        <v>269</v>
      </c>
      <c r="B184" s="280" t="s">
        <v>270</v>
      </c>
      <c r="C184" s="435">
        <f>[6]B!C2396</f>
        <v>228</v>
      </c>
      <c r="D184" s="435">
        <f>[6]B!H2396</f>
        <v>203</v>
      </c>
      <c r="E184" s="434">
        <f>[6]B!I2396</f>
        <v>168</v>
      </c>
      <c r="F184" s="434">
        <f>[6]B!J2396</f>
        <v>35</v>
      </c>
      <c r="G184" s="434">
        <f>[6]B!K2396</f>
        <v>4</v>
      </c>
      <c r="H184" s="434">
        <f>[6]B!L2396</f>
        <v>19</v>
      </c>
      <c r="I184" s="434">
        <f>[6]B!M2396</f>
        <v>1</v>
      </c>
      <c r="J184" s="434">
        <f>[6]B!N2396</f>
        <v>1</v>
      </c>
      <c r="K184" s="436"/>
      <c r="L184" s="434">
        <f>[6]B!AD2396</f>
        <v>0</v>
      </c>
      <c r="M184" s="434">
        <f>[6]B!AE2396</f>
        <v>0</v>
      </c>
      <c r="N184" s="434">
        <f>[6]B!AF2396</f>
        <v>0</v>
      </c>
      <c r="O184" s="434">
        <f>[6]B!AG2396</f>
        <v>0</v>
      </c>
      <c r="P184" s="434">
        <f>[6]B!AH2396</f>
        <v>0</v>
      </c>
      <c r="Q184" s="434">
        <f>[6]B!AI2396</f>
        <v>0</v>
      </c>
      <c r="R184" s="434">
        <f>[6]B!AJ2396</f>
        <v>0</v>
      </c>
      <c r="S184" s="21">
        <f>[6]B!$I$2396</f>
        <v>168</v>
      </c>
      <c r="T184" s="21">
        <f>[6]B!$L$2396</f>
        <v>19</v>
      </c>
      <c r="U184" s="278"/>
      <c r="V184" s="155">
        <f>[6]B!AL2396</f>
        <v>60188900</v>
      </c>
    </row>
    <row r="185" spans="1:22" x14ac:dyDescent="0.2">
      <c r="A185" s="279" t="s">
        <v>271</v>
      </c>
      <c r="B185" s="280" t="s">
        <v>272</v>
      </c>
      <c r="C185" s="432">
        <f>[6]B!C2436</f>
        <v>21</v>
      </c>
      <c r="D185" s="432">
        <f>[6]B!H2436</f>
        <v>18</v>
      </c>
      <c r="E185" s="434">
        <f>[6]B!I2436</f>
        <v>4</v>
      </c>
      <c r="F185" s="434">
        <f>[6]B!J2436</f>
        <v>14</v>
      </c>
      <c r="G185" s="434">
        <f>[6]B!K2436</f>
        <v>1</v>
      </c>
      <c r="H185" s="434">
        <f>[6]B!L2436</f>
        <v>0</v>
      </c>
      <c r="I185" s="434">
        <f>[6]B!M2436</f>
        <v>2</v>
      </c>
      <c r="J185" s="434">
        <f>[6]B!N2436</f>
        <v>0</v>
      </c>
      <c r="K185" s="434">
        <v>0</v>
      </c>
      <c r="L185" s="434">
        <f>[6]B!AD2436</f>
        <v>0</v>
      </c>
      <c r="M185" s="434">
        <f>[6]B!AE2436</f>
        <v>0</v>
      </c>
      <c r="N185" s="434">
        <f>[6]B!AF2436</f>
        <v>0</v>
      </c>
      <c r="O185" s="434">
        <f>[6]B!AG2436</f>
        <v>0</v>
      </c>
      <c r="P185" s="434">
        <f>[6]B!AH2436</f>
        <v>0</v>
      </c>
      <c r="Q185" s="434">
        <f>[6]B!AI2436</f>
        <v>0</v>
      </c>
      <c r="R185" s="434">
        <f>[6]B!AJ2436</f>
        <v>0</v>
      </c>
      <c r="S185" s="21">
        <f>[6]B!$I$2436</f>
        <v>4</v>
      </c>
      <c r="T185" s="21">
        <f>[6]B!$L$2436</f>
        <v>0</v>
      </c>
      <c r="U185" s="278"/>
      <c r="V185" s="155">
        <f>[6]B!AL2436</f>
        <v>1176910</v>
      </c>
    </row>
    <row r="186" spans="1:22" x14ac:dyDescent="0.2">
      <c r="A186" s="279" t="s">
        <v>273</v>
      </c>
      <c r="B186" s="280" t="s">
        <v>274</v>
      </c>
      <c r="C186" s="432">
        <f>[6]B!C2559</f>
        <v>78</v>
      </c>
      <c r="D186" s="432">
        <f>[6]B!H2559</f>
        <v>65</v>
      </c>
      <c r="E186" s="434">
        <f>[6]B!I2559</f>
        <v>44</v>
      </c>
      <c r="F186" s="434">
        <f>[6]B!J2559</f>
        <v>21</v>
      </c>
      <c r="G186" s="434">
        <f>[6]B!K2559</f>
        <v>0</v>
      </c>
      <c r="H186" s="434">
        <f>[6]B!L2559</f>
        <v>11</v>
      </c>
      <c r="I186" s="434">
        <f>[6]B!M2559</f>
        <v>2</v>
      </c>
      <c r="J186" s="434">
        <f>[6]B!N2559</f>
        <v>0</v>
      </c>
      <c r="K186" s="433">
        <v>0</v>
      </c>
      <c r="L186" s="434">
        <f>[6]B!AD2559</f>
        <v>0</v>
      </c>
      <c r="M186" s="434">
        <f>[6]B!AE2559</f>
        <v>0</v>
      </c>
      <c r="N186" s="434">
        <f>[6]B!AF2559</f>
        <v>0</v>
      </c>
      <c r="O186" s="434">
        <f>[6]B!AG2559</f>
        <v>0</v>
      </c>
      <c r="P186" s="434">
        <f>[6]B!AH2559</f>
        <v>0</v>
      </c>
      <c r="Q186" s="434">
        <f>[6]B!AI2559</f>
        <v>0</v>
      </c>
      <c r="R186" s="434">
        <f>[6]B!AJ2559</f>
        <v>0</v>
      </c>
      <c r="S186" s="21">
        <f>[6]B!$I$2559</f>
        <v>44</v>
      </c>
      <c r="T186" s="21">
        <f>[6]B!$L$2559</f>
        <v>11</v>
      </c>
      <c r="U186" s="278"/>
      <c r="V186" s="155">
        <f>[6]B!AL2559</f>
        <v>12918200</v>
      </c>
    </row>
    <row r="187" spans="1:22" x14ac:dyDescent="0.2">
      <c r="A187" s="279" t="s">
        <v>275</v>
      </c>
      <c r="B187" s="280" t="s">
        <v>276</v>
      </c>
      <c r="C187" s="432">
        <f>[6]B!C2598</f>
        <v>16</v>
      </c>
      <c r="D187" s="432">
        <f>[6]B!H2598</f>
        <v>16</v>
      </c>
      <c r="E187" s="434">
        <f>[6]B!I2598</f>
        <v>16</v>
      </c>
      <c r="F187" s="434">
        <f>[6]B!J2598</f>
        <v>0</v>
      </c>
      <c r="G187" s="434">
        <f>[6]B!K2598</f>
        <v>0</v>
      </c>
      <c r="H187" s="434">
        <f>[6]B!L2598</f>
        <v>0</v>
      </c>
      <c r="I187" s="434">
        <f>[6]B!M2598</f>
        <v>0</v>
      </c>
      <c r="J187" s="434">
        <f>[6]B!N2598</f>
        <v>0</v>
      </c>
      <c r="K187" s="433">
        <v>2</v>
      </c>
      <c r="L187" s="434">
        <f>[6]B!AD2598</f>
        <v>0</v>
      </c>
      <c r="M187" s="434">
        <f>[6]B!AE2598</f>
        <v>0</v>
      </c>
      <c r="N187" s="434">
        <f>[6]B!AF2598</f>
        <v>0</v>
      </c>
      <c r="O187" s="434">
        <f>[6]B!AG2598</f>
        <v>0</v>
      </c>
      <c r="P187" s="434">
        <f>[6]B!AH2598</f>
        <v>0</v>
      </c>
      <c r="Q187" s="434">
        <f>[6]B!AI2598</f>
        <v>0</v>
      </c>
      <c r="R187" s="434">
        <f>[6]B!AJ2598</f>
        <v>0</v>
      </c>
      <c r="S187" s="21">
        <f>[6]B!$I$2598</f>
        <v>16</v>
      </c>
      <c r="T187" s="21">
        <f>[6]B!$L$2598</f>
        <v>0</v>
      </c>
      <c r="U187" s="278"/>
      <c r="V187" s="155">
        <f>[6]B!AL2598</f>
        <v>3009070</v>
      </c>
    </row>
    <row r="188" spans="1:22" x14ac:dyDescent="0.2">
      <c r="A188" s="279" t="s">
        <v>277</v>
      </c>
      <c r="B188" s="280" t="s">
        <v>278</v>
      </c>
      <c r="C188" s="432">
        <f>[6]B!C2639</f>
        <v>68</v>
      </c>
      <c r="D188" s="432">
        <f>[6]B!H2639</f>
        <v>55</v>
      </c>
      <c r="E188" s="434">
        <f>[6]B!I2639</f>
        <v>35</v>
      </c>
      <c r="F188" s="434">
        <f>[6]B!J2639</f>
        <v>20</v>
      </c>
      <c r="G188" s="434">
        <f>[6]B!K2639</f>
        <v>0</v>
      </c>
      <c r="H188" s="434">
        <f>[6]B!L2639</f>
        <v>10</v>
      </c>
      <c r="I188" s="434">
        <f>[6]B!M2639</f>
        <v>3</v>
      </c>
      <c r="J188" s="434">
        <f>[6]B!N2639</f>
        <v>0</v>
      </c>
      <c r="K188" s="433">
        <v>1</v>
      </c>
      <c r="L188" s="434">
        <f>[6]B!AD2639</f>
        <v>0</v>
      </c>
      <c r="M188" s="434">
        <f>[6]B!AE2639</f>
        <v>0</v>
      </c>
      <c r="N188" s="434">
        <f>[6]B!AF2639</f>
        <v>0</v>
      </c>
      <c r="O188" s="434">
        <f>[6]B!AG2639</f>
        <v>0</v>
      </c>
      <c r="P188" s="434">
        <f>[6]B!AH2639</f>
        <v>0</v>
      </c>
      <c r="Q188" s="434">
        <f>[6]B!AI2639</f>
        <v>0</v>
      </c>
      <c r="R188" s="434">
        <f>[6]B!AJ2639</f>
        <v>0</v>
      </c>
      <c r="S188" s="21">
        <f>[6]B!$I$2639</f>
        <v>35</v>
      </c>
      <c r="T188" s="21">
        <f>[6]B!$L$2639</f>
        <v>10</v>
      </c>
      <c r="U188" s="278"/>
      <c r="V188" s="155">
        <f>[6]B!AL2639</f>
        <v>8478590</v>
      </c>
    </row>
    <row r="189" spans="1:22" x14ac:dyDescent="0.2">
      <c r="A189" s="281" t="s">
        <v>279</v>
      </c>
      <c r="B189" s="280" t="s">
        <v>280</v>
      </c>
      <c r="C189" s="432">
        <f>SUM(C190:C192)</f>
        <v>80</v>
      </c>
      <c r="D189" s="432">
        <f t="shared" ref="D189:Q189" si="6">SUM(D190:D192)</f>
        <v>79</v>
      </c>
      <c r="E189" s="432">
        <f>SUM(E190:E192)</f>
        <v>30</v>
      </c>
      <c r="F189" s="432">
        <f>SUM(F190:F192)</f>
        <v>49</v>
      </c>
      <c r="G189" s="432">
        <f t="shared" si="6"/>
        <v>1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30</v>
      </c>
      <c r="T189" s="432">
        <f>SUM(T190:T192)</f>
        <v>0</v>
      </c>
      <c r="U189" s="278"/>
      <c r="V189" s="432">
        <f>SUM(V190:V192)</f>
        <v>5241300</v>
      </c>
    </row>
    <row r="190" spans="1:22" x14ac:dyDescent="0.2">
      <c r="A190" s="282"/>
      <c r="B190" s="283" t="s">
        <v>281</v>
      </c>
      <c r="C190" s="433">
        <f>[6]B!C2645</f>
        <v>80</v>
      </c>
      <c r="D190" s="433">
        <f>[6]B!H2645</f>
        <v>79</v>
      </c>
      <c r="E190" s="433">
        <f>[6]B!I2645</f>
        <v>30</v>
      </c>
      <c r="F190" s="433">
        <f>[6]B!J2645</f>
        <v>49</v>
      </c>
      <c r="G190" s="433">
        <f>[6]B!K2645</f>
        <v>1</v>
      </c>
      <c r="H190" s="433">
        <f>[6]B!L2645</f>
        <v>0</v>
      </c>
      <c r="I190" s="433">
        <f>[6]B!M2645</f>
        <v>0</v>
      </c>
      <c r="J190" s="433">
        <f>[6]B!N2645</f>
        <v>0</v>
      </c>
      <c r="K190" s="436"/>
      <c r="L190" s="433">
        <f>[6]B!AD2645</f>
        <v>0</v>
      </c>
      <c r="M190" s="433">
        <f>[6]B!AE2645</f>
        <v>0</v>
      </c>
      <c r="N190" s="433">
        <f>[6]B!AF2645</f>
        <v>0</v>
      </c>
      <c r="O190" s="433">
        <f>[6]B!AG2645</f>
        <v>0</v>
      </c>
      <c r="P190" s="433">
        <f>[6]B!AH2645</f>
        <v>0</v>
      </c>
      <c r="Q190" s="433">
        <f>[6]B!AI2645</f>
        <v>0</v>
      </c>
      <c r="R190" s="433">
        <f>[6]B!AJ2645</f>
        <v>0</v>
      </c>
      <c r="S190" s="21">
        <f>[6]B!$I$2645</f>
        <v>30</v>
      </c>
      <c r="T190" s="21">
        <f>[6]B!$L$2645</f>
        <v>0</v>
      </c>
      <c r="U190" s="284"/>
      <c r="V190" s="155">
        <f>[6]B!AL2645</f>
        <v>5241300</v>
      </c>
    </row>
    <row r="191" spans="1:22" x14ac:dyDescent="0.2">
      <c r="A191" s="282"/>
      <c r="B191" s="283" t="s">
        <v>282</v>
      </c>
      <c r="C191" s="433">
        <f>[6]B!C2646</f>
        <v>0</v>
      </c>
      <c r="D191" s="433">
        <f>[6]B!H2646</f>
        <v>0</v>
      </c>
      <c r="E191" s="433">
        <f>[6]B!I2646</f>
        <v>0</v>
      </c>
      <c r="F191" s="433">
        <f>[6]B!J2646</f>
        <v>0</v>
      </c>
      <c r="G191" s="433">
        <f>[6]B!K2646</f>
        <v>0</v>
      </c>
      <c r="H191" s="433">
        <f>[6]B!L2646</f>
        <v>0</v>
      </c>
      <c r="I191" s="433">
        <f>[6]B!M2646</f>
        <v>0</v>
      </c>
      <c r="J191" s="433">
        <f>[6]B!N2646</f>
        <v>0</v>
      </c>
      <c r="K191" s="436"/>
      <c r="L191" s="433">
        <f>[6]B!AD2646</f>
        <v>0</v>
      </c>
      <c r="M191" s="433">
        <f>[6]B!AE2646</f>
        <v>0</v>
      </c>
      <c r="N191" s="433">
        <f>[6]B!AF2646</f>
        <v>0</v>
      </c>
      <c r="O191" s="433">
        <f>[6]B!AG2646</f>
        <v>0</v>
      </c>
      <c r="P191" s="433">
        <f>[6]B!AH2646</f>
        <v>0</v>
      </c>
      <c r="Q191" s="433">
        <f>[6]B!AI2646</f>
        <v>0</v>
      </c>
      <c r="R191" s="433">
        <f>[6]B!AJ2646</f>
        <v>0</v>
      </c>
      <c r="S191" s="21">
        <f>[6]B!$I$2646</f>
        <v>0</v>
      </c>
      <c r="T191" s="21">
        <f>[6]B!$L$2646</f>
        <v>0</v>
      </c>
      <c r="U191" s="284"/>
      <c r="V191" s="155">
        <f>[6]B!AL2646</f>
        <v>0</v>
      </c>
    </row>
    <row r="192" spans="1:22" x14ac:dyDescent="0.2">
      <c r="A192" s="282"/>
      <c r="B192" s="283" t="s">
        <v>283</v>
      </c>
      <c r="C192" s="433">
        <f>SUM([6]B!C2647:C2651)</f>
        <v>0</v>
      </c>
      <c r="D192" s="433">
        <f>SUM([6]B!H2647:H2651)</f>
        <v>0</v>
      </c>
      <c r="E192" s="433">
        <f>SUM([6]B!I2647:I2651)</f>
        <v>0</v>
      </c>
      <c r="F192" s="433">
        <f>SUM([6]B!J2647:J2651)</f>
        <v>0</v>
      </c>
      <c r="G192" s="433">
        <f>SUM([6]B!K2647:K2651)</f>
        <v>0</v>
      </c>
      <c r="H192" s="433">
        <f>SUM([6]B!L2647:L2651)</f>
        <v>0</v>
      </c>
      <c r="I192" s="433">
        <f>SUM([6]B!M2647:M2651)</f>
        <v>0</v>
      </c>
      <c r="J192" s="433">
        <f>SUM([6]B!N2647:N2651)</f>
        <v>0</v>
      </c>
      <c r="K192" s="436"/>
      <c r="L192" s="433">
        <f>SUM([6]B!AD2647:AD2651)</f>
        <v>0</v>
      </c>
      <c r="M192" s="433">
        <f>SUM([6]B!AE2647:AE2651)</f>
        <v>0</v>
      </c>
      <c r="N192" s="433">
        <f>SUM([6]B!AF2647:AF2651)</f>
        <v>0</v>
      </c>
      <c r="O192" s="433">
        <f>SUM([6]B!AG2647:AG2651)</f>
        <v>0</v>
      </c>
      <c r="P192" s="433">
        <f>SUM([6]B!AH2647:AH2651)</f>
        <v>0</v>
      </c>
      <c r="Q192" s="433">
        <f>SUM([6]B!AI2647:AI2651)</f>
        <v>0</v>
      </c>
      <c r="R192" s="433">
        <f>SUM([6]B!AJ2647:AJ2651)</f>
        <v>0</v>
      </c>
      <c r="S192" s="433">
        <f>SUM([6]B!I2647:I2651)</f>
        <v>0</v>
      </c>
      <c r="T192" s="433">
        <f>SUM([6]B!L2647:L2651)</f>
        <v>0</v>
      </c>
      <c r="U192" s="284"/>
      <c r="V192" s="433">
        <f>SUM([6]B!AL2647:AL2651)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+[6]B!C2889</f>
        <v>115</v>
      </c>
      <c r="D193" s="432">
        <f>+[6]B!H2889</f>
        <v>98</v>
      </c>
      <c r="E193" s="437">
        <f>+[6]B!I2889</f>
        <v>97</v>
      </c>
      <c r="F193" s="437">
        <f>+[6]B!J2889</f>
        <v>1</v>
      </c>
      <c r="G193" s="437">
        <f>+[6]B!K2889</f>
        <v>1</v>
      </c>
      <c r="H193" s="437">
        <f>+[6]B!L2889</f>
        <v>16</v>
      </c>
      <c r="I193" s="437">
        <f>+[6]B!M2889</f>
        <v>0</v>
      </c>
      <c r="J193" s="437">
        <f>+[6]B!N2889</f>
        <v>0</v>
      </c>
      <c r="K193" s="433">
        <v>15</v>
      </c>
      <c r="L193" s="434">
        <f>+[6]B!AD2889</f>
        <v>0</v>
      </c>
      <c r="M193" s="434">
        <f>+[6]B!AE2889</f>
        <v>0</v>
      </c>
      <c r="N193" s="434">
        <f>+[6]B!AF2889</f>
        <v>0</v>
      </c>
      <c r="O193" s="434">
        <f>+[6]B!AG2889</f>
        <v>0</v>
      </c>
      <c r="P193" s="434">
        <f>+[6]B!AH2889</f>
        <v>0</v>
      </c>
      <c r="Q193" s="434">
        <f>+[6]B!AI2889</f>
        <v>0</v>
      </c>
      <c r="R193" s="434">
        <f>+[6]B!AJ2889</f>
        <v>0</v>
      </c>
      <c r="S193" s="21">
        <f>[6]B!$I$2889</f>
        <v>97</v>
      </c>
      <c r="T193" s="21">
        <f>[6]B!$L$2889</f>
        <v>16</v>
      </c>
      <c r="U193" s="284"/>
      <c r="V193" s="156">
        <f>[6]B!$AL$2889</f>
        <v>36852890</v>
      </c>
    </row>
    <row r="194" spans="1:28" x14ac:dyDescent="0.2">
      <c r="A194" s="279" t="s">
        <v>286</v>
      </c>
      <c r="B194" s="280" t="s">
        <v>287</v>
      </c>
      <c r="C194" s="435">
        <f>+[6]B!C3105</f>
        <v>91</v>
      </c>
      <c r="D194" s="435">
        <f>+[6]B!H3105</f>
        <v>48</v>
      </c>
      <c r="E194" s="434">
        <f>+[6]B!I3105</f>
        <v>48</v>
      </c>
      <c r="F194" s="434">
        <f>+[6]B!J3105</f>
        <v>0</v>
      </c>
      <c r="G194" s="434">
        <f>+[6]B!K3105</f>
        <v>0</v>
      </c>
      <c r="H194" s="434">
        <f>+[6]B!L3105</f>
        <v>43</v>
      </c>
      <c r="I194" s="434">
        <f>+[6]B!M3105</f>
        <v>0</v>
      </c>
      <c r="J194" s="434">
        <f>+[6]B!N3105</f>
        <v>0</v>
      </c>
      <c r="K194" s="434">
        <v>88</v>
      </c>
      <c r="L194" s="434">
        <f>+[6]B!AD3094</f>
        <v>0</v>
      </c>
      <c r="M194" s="434">
        <f>+[6]B!AE3094</f>
        <v>0</v>
      </c>
      <c r="N194" s="434">
        <f>+[6]B!AF3094</f>
        <v>0</v>
      </c>
      <c r="O194" s="434">
        <f>+[6]B!AG3094</f>
        <v>0</v>
      </c>
      <c r="P194" s="434">
        <f>+[6]B!AH3094</f>
        <v>0</v>
      </c>
      <c r="Q194" s="434">
        <f>+[6]B!AI3094</f>
        <v>0</v>
      </c>
      <c r="R194" s="434">
        <f>+[6]B!AJ3094</f>
        <v>0</v>
      </c>
      <c r="S194" s="434">
        <f>+[6]B!I3094</f>
        <v>48</v>
      </c>
      <c r="T194" s="434">
        <f>+[6]B!L3094</f>
        <v>43</v>
      </c>
      <c r="U194" s="284"/>
      <c r="V194" s="434">
        <f>+[6]B!AL3094</f>
        <v>1942260</v>
      </c>
    </row>
    <row r="195" spans="1:28" x14ac:dyDescent="0.2">
      <c r="A195" s="285" t="s">
        <v>286</v>
      </c>
      <c r="B195" s="286" t="s">
        <v>288</v>
      </c>
      <c r="C195" s="438">
        <f>+[6]B!C2894</f>
        <v>13</v>
      </c>
      <c r="D195" s="432">
        <f>+[6]B!H2894</f>
        <v>11</v>
      </c>
      <c r="E195" s="433">
        <f>+[6]B!I2894</f>
        <v>11</v>
      </c>
      <c r="F195" s="433">
        <f>+[6]B!J2894</f>
        <v>0</v>
      </c>
      <c r="G195" s="433">
        <f>+[6]B!K2894</f>
        <v>0</v>
      </c>
      <c r="H195" s="433">
        <f>+[6]B!L2894</f>
        <v>2</v>
      </c>
      <c r="I195" s="433">
        <f>+[6]B!M2894</f>
        <v>0</v>
      </c>
      <c r="J195" s="433">
        <f>+[6]B!N2894</f>
        <v>0</v>
      </c>
      <c r="K195" s="439"/>
      <c r="L195" s="440">
        <f>+[6]B!AD2894</f>
        <v>0</v>
      </c>
      <c r="M195" s="440">
        <f>+[6]B!AE2894</f>
        <v>0</v>
      </c>
      <c r="N195" s="440">
        <f>+[6]B!AF2894</f>
        <v>0</v>
      </c>
      <c r="O195" s="440">
        <f>+[6]B!AG2894</f>
        <v>0</v>
      </c>
      <c r="P195" s="440">
        <f>+[6]B!AH2894</f>
        <v>0</v>
      </c>
      <c r="Q195" s="440">
        <f>+[6]B!AI2894</f>
        <v>0</v>
      </c>
      <c r="R195" s="440">
        <f>+[6]B!AJ2894</f>
        <v>0</v>
      </c>
      <c r="S195" s="278"/>
      <c r="T195" s="278"/>
      <c r="U195" s="60">
        <f>+[6]B!C2894</f>
        <v>13</v>
      </c>
      <c r="V195" s="287">
        <f>+[6]B!AL2894*0.75</f>
        <v>657435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999</v>
      </c>
      <c r="D196" s="441">
        <f t="shared" si="7"/>
        <v>832</v>
      </c>
      <c r="E196" s="441">
        <f t="shared" si="7"/>
        <v>652</v>
      </c>
      <c r="F196" s="441">
        <f t="shared" si="7"/>
        <v>180</v>
      </c>
      <c r="G196" s="441">
        <f t="shared" si="7"/>
        <v>18</v>
      </c>
      <c r="H196" s="441">
        <f t="shared" si="7"/>
        <v>130</v>
      </c>
      <c r="I196" s="441">
        <f t="shared" si="7"/>
        <v>17</v>
      </c>
      <c r="J196" s="441">
        <f t="shared" si="7"/>
        <v>2</v>
      </c>
      <c r="K196" s="441">
        <f t="shared" ref="K196" si="8">SUM(K176:K195)</f>
        <v>263</v>
      </c>
      <c r="L196" s="441">
        <f t="shared" ref="L196:R196" si="9">SUM(L176:L189)+L193+L194+L195</f>
        <v>0</v>
      </c>
      <c r="M196" s="441">
        <f t="shared" si="9"/>
        <v>0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641</v>
      </c>
      <c r="T196" s="441">
        <f>SUM(T176:T189)+T193+T194</f>
        <v>128</v>
      </c>
      <c r="U196" s="441">
        <f>SUM(U195)</f>
        <v>13</v>
      </c>
      <c r="V196" s="441">
        <f>SUM(V176:V189)+V193+V194+V195</f>
        <v>182257295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375</v>
      </c>
      <c r="D200" s="444">
        <v>221</v>
      </c>
      <c r="E200" s="445">
        <f>SUM([6]B!P1408,[6]B!P1542,[6]B!P1723,[6]B!P1787,[6]B!P1861,[6]B!P1904,[6]B!P2052,[6]B!P2062,[6]B!P2162,[6]B!P2164,[6]B!P2389,[6]B!P2395,[6]B!P2436,[6]B!P2559,[6]B!P2598,[6]B!P2639,[6]B!P2654,[6]B!P2882,[6]B!P2894,[6]B!P3094)</f>
        <v>52</v>
      </c>
      <c r="F200" s="446">
        <f>SUM([6]B!Q1408,[6]B!Q1542,[6]B!Q1723,[6]B!Q1787,[6]B!Q1861,[6]B!Q1904,[6]B!Q2052,[6]B!Q2062,[6]B!Q2162,[6]B!Q2164,[6]B!Q2389,[6]B!Q2395,[6]B!Q2436,[6]B!Q2559,[6]B!Q2598,[6]B!Q2639,[6]B!Q2654,[6]B!Q2882,[6]B!Q2894,[6]B!Q3094)</f>
        <v>323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182</v>
      </c>
      <c r="D201" s="449">
        <v>150</v>
      </c>
      <c r="E201" s="450">
        <f>SUM([6]B!S1408,[6]B!S1542,[6]B!S1723,[6]B!S1787,[6]B!S1861,[6]B!S1904,[6]B!S2052,[6]B!S2062,[6]B!S2162,[6]B!S2164,[6]B!S2389,[6]B!S2395,[6]B!S2436,[6]B!S2559,[6]B!S2598,[6]B!S2639,[6]B!S2654,[6]B!S2882,[6]B!S2894,[6]B!S3094)</f>
        <v>51</v>
      </c>
      <c r="F201" s="451">
        <f>SUM([6]B!T1408,[6]B!T1542,[6]B!T1723,[6]B!T1787,[6]B!T1861,[6]B!T1904,[6]B!T2052,[6]B!T2062,[6]B!T2162,[6]B!T2164,[6]B!T2389,[6]B!T2395,[6]B!T2436,[6]B!T2559,[6]B!T2598,[6]B!T2639,[6]B!T2654,[6]B!T2882,[6]B!T2894,[6]B!T3094)</f>
        <v>131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177</v>
      </c>
      <c r="D202" s="453">
        <v>167</v>
      </c>
      <c r="E202" s="454">
        <f>SUM([6]B!Y1408,[6]B!Y1542,[6]B!Y1723,[6]B!Y1787,[6]B!Y1861,[6]B!Y1904,[6]B!Y2052,[6]B!Y2062,[6]B!Y2162,[6]B!Y2164,[6]B!Y2389,[6]B!Y2395,[6]B!Y2436,[6]B!Y2559,[6]B!Y2598,[6]B!Y2639,[6]B!Y2654,[6]B!Y2882,[6]B!Y2894,[6]B!Y3094)</f>
        <v>5</v>
      </c>
      <c r="F202" s="454">
        <f>SUM([6]B!Z1408,[6]B!Z1542,[6]B!Z1723,[6]B!Z1787,[6]B!Z1861,[6]B!Z1904,[6]B!Z2052,[6]B!Z2062,[6]B!Z2162,[6]B!Z2164,[6]B!Z2389,[6]B!Z2395,[6]B!Z2436,[6]B!Z2559,[6]B!Z2598,[6]B!Z2639,[6]B!Z2654,[6]B!Z2882,[6]B!Z2894,[6]B!Z3094)</f>
        <v>172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2</v>
      </c>
      <c r="D203" s="455">
        <v>2</v>
      </c>
      <c r="E203" s="456">
        <f>SUM([6]B!V1408,[6]B!V1542,[6]B!V1723,[6]B!V1787,[6]B!V1861,[6]B!V1904,[6]B!V2052,[6]B!V2062,[6]B!V2162,[6]B!V2164,[6]B!V2389,[6]B!V2395,[6]B!V2436,[6]B!V2559,[6]B!V2598,[6]B!V2639,[6]B!V2654,[6]B!V2882,[6]B!V2894,[6]B!V3094)</f>
        <v>0</v>
      </c>
      <c r="F203" s="456">
        <f>SUM([6]B!W1408,[6]B!W1542,[6]B!W1723,[6]B!W1787,[6]B!W1861,[6]B!W1904,[6]B!W2052,[6]B!W2062,[6]B!W2162,[6]B!W2164,[6]B!W2389,[6]B!W2395,[6]B!W2436,[6]B!W2559,[6]B!W2598,[6]B!W2639,[6]B!W2654,[6]B!W2882,[6]B!W2894,[6]B!W3094)</f>
        <v>2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[6]B!C2886</f>
        <v>7</v>
      </c>
      <c r="D207" s="299">
        <f>[6]B!I2886</f>
        <v>7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SUM([6]B!C2885+[6]B!C2887)</f>
        <v>10</v>
      </c>
      <c r="D208" s="301">
        <f>[6]B!I2885+[6]B!I2887</f>
        <v>10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+[6]B!C1325</f>
        <v>49</v>
      </c>
      <c r="D213" s="305">
        <f>+[6]B!D1325</f>
        <v>49</v>
      </c>
      <c r="E213" s="305">
        <f>+[6]B!E1325</f>
        <v>49</v>
      </c>
      <c r="F213" s="305">
        <f>+[6]B!F1325</f>
        <v>0</v>
      </c>
      <c r="G213" s="305">
        <f>+[6]B!G1325</f>
        <v>0</v>
      </c>
      <c r="H213" s="305">
        <f>+[6]B!AA1325</f>
        <v>25</v>
      </c>
      <c r="I213" s="305">
        <f>+[6]B!AB1325</f>
        <v>24</v>
      </c>
      <c r="J213" s="305">
        <f>+[6]B!AC1325</f>
        <v>0</v>
      </c>
      <c r="K213" s="305">
        <f>+[6]B!AD1325</f>
        <v>0</v>
      </c>
      <c r="L213" s="305">
        <f>+[6]B!AE1325</f>
        <v>0</v>
      </c>
      <c r="M213" s="305">
        <f>+[6]B!AF1325</f>
        <v>0</v>
      </c>
      <c r="N213" s="305">
        <f>+[6]B!AG1325</f>
        <v>0</v>
      </c>
      <c r="O213" s="305">
        <f>+[6]B!AH1325</f>
        <v>0</v>
      </c>
      <c r="P213" s="305">
        <f>+[6]B!AI1325</f>
        <v>0</v>
      </c>
      <c r="Q213" s="305">
        <f>+[6]B!AJ1325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+[6]B!C1457</f>
        <v>600</v>
      </c>
      <c r="D214" s="307">
        <f>+[6]B!D1457</f>
        <v>598</v>
      </c>
      <c r="E214" s="307">
        <f>+[6]B!E1457</f>
        <v>591</v>
      </c>
      <c r="F214" s="307">
        <f>+[6]B!F1457</f>
        <v>7</v>
      </c>
      <c r="G214" s="307">
        <f>+[6]B!G1457</f>
        <v>2</v>
      </c>
      <c r="H214" s="459">
        <f>+[6]B!AA1457</f>
        <v>47</v>
      </c>
      <c r="I214" s="459">
        <f>+[6]B!AB1457</f>
        <v>553</v>
      </c>
      <c r="J214" s="459">
        <f>+[6]B!AC1457</f>
        <v>0</v>
      </c>
      <c r="K214" s="459">
        <f>+[6]B!AD1457</f>
        <v>0</v>
      </c>
      <c r="L214" s="459">
        <f>+[6]B!AE1457</f>
        <v>0</v>
      </c>
      <c r="M214" s="459">
        <f>+[6]B!AF1457</f>
        <v>0</v>
      </c>
      <c r="N214" s="459">
        <f>+[6]B!AG1457</f>
        <v>0</v>
      </c>
      <c r="O214" s="459">
        <f>+[6]B!AH1457</f>
        <v>0</v>
      </c>
      <c r="P214" s="459">
        <f>+[6]B!AI1457</f>
        <v>0</v>
      </c>
      <c r="Q214" s="460">
        <f>+[6]B!AJ1457</f>
        <v>0</v>
      </c>
    </row>
    <row r="215" spans="1:22" x14ac:dyDescent="0.2">
      <c r="A215" s="585" t="s">
        <v>310</v>
      </c>
      <c r="B215" s="586"/>
      <c r="C215" s="306">
        <f>+[6]B!C1613</f>
        <v>1187</v>
      </c>
      <c r="D215" s="307">
        <f>+[6]B!D1613</f>
        <v>1180</v>
      </c>
      <c r="E215" s="307">
        <f>+[6]B!E1613</f>
        <v>1180</v>
      </c>
      <c r="F215" s="307">
        <f>+[6]B!F1613</f>
        <v>0</v>
      </c>
      <c r="G215" s="307">
        <f>+[6]B!G1613</f>
        <v>7</v>
      </c>
      <c r="H215" s="459">
        <f>+[6]B!AA1613</f>
        <v>894</v>
      </c>
      <c r="I215" s="459">
        <f>+[6]B!AB1613</f>
        <v>292</v>
      </c>
      <c r="J215" s="459">
        <f>+[6]B!AC1613</f>
        <v>1</v>
      </c>
      <c r="K215" s="459">
        <f>+[6]B!AD1613</f>
        <v>0</v>
      </c>
      <c r="L215" s="459">
        <f>+[6]B!AE1613</f>
        <v>0</v>
      </c>
      <c r="M215" s="459">
        <f>+[6]B!AF1613</f>
        <v>0</v>
      </c>
      <c r="N215" s="459">
        <f>+[6]B!AG1613</f>
        <v>0</v>
      </c>
      <c r="O215" s="459">
        <f>+[6]B!AH1613</f>
        <v>0</v>
      </c>
      <c r="P215" s="459">
        <f>+[6]B!AI1613</f>
        <v>0</v>
      </c>
      <c r="Q215" s="460">
        <f>+[6]B!AJ1613</f>
        <v>0</v>
      </c>
    </row>
    <row r="216" spans="1:22" x14ac:dyDescent="0.2">
      <c r="A216" s="585" t="s">
        <v>311</v>
      </c>
      <c r="B216" s="586"/>
      <c r="C216" s="306">
        <f>[6]B!C1725</f>
        <v>1</v>
      </c>
      <c r="D216" s="307">
        <f>[6]B!D1725</f>
        <v>1</v>
      </c>
      <c r="E216" s="307">
        <f>[6]B!E1725</f>
        <v>1</v>
      </c>
      <c r="F216" s="307">
        <f>[6]B!F1725</f>
        <v>0</v>
      </c>
      <c r="G216" s="307">
        <f>[6]B!G1725</f>
        <v>0</v>
      </c>
      <c r="H216" s="459">
        <f>[6]B!AA1725</f>
        <v>0</v>
      </c>
      <c r="I216" s="459">
        <f>[6]B!AB1725</f>
        <v>1</v>
      </c>
      <c r="J216" s="459">
        <f>[6]B!AC1725</f>
        <v>0</v>
      </c>
      <c r="K216" s="459">
        <f>[6]B!AD1725</f>
        <v>0</v>
      </c>
      <c r="L216" s="459">
        <f>[6]B!AE1725</f>
        <v>0</v>
      </c>
      <c r="M216" s="459">
        <f>[6]B!AF1725</f>
        <v>0</v>
      </c>
      <c r="N216" s="459">
        <f>[6]B!AG1725</f>
        <v>0</v>
      </c>
      <c r="O216" s="459">
        <f>[6]B!AH1725</f>
        <v>0</v>
      </c>
      <c r="P216" s="459">
        <f>[6]B!AI1725</f>
        <v>0</v>
      </c>
      <c r="Q216" s="460">
        <f>[6]B!AJ1725</f>
        <v>0</v>
      </c>
    </row>
    <row r="217" spans="1:22" x14ac:dyDescent="0.2">
      <c r="A217" s="585" t="s">
        <v>312</v>
      </c>
      <c r="B217" s="586"/>
      <c r="C217" s="306">
        <f>[6]B!C1878</f>
        <v>11</v>
      </c>
      <c r="D217" s="307">
        <f>[6]B!D1878</f>
        <v>11</v>
      </c>
      <c r="E217" s="307">
        <f>[6]B!E1878</f>
        <v>10</v>
      </c>
      <c r="F217" s="307">
        <f>[6]B!F1878</f>
        <v>1</v>
      </c>
      <c r="G217" s="307">
        <f>[6]B!G1878</f>
        <v>0</v>
      </c>
      <c r="H217" s="459">
        <f>[6]B!AA1878</f>
        <v>1</v>
      </c>
      <c r="I217" s="459">
        <f>[6]B!AB1878</f>
        <v>10</v>
      </c>
      <c r="J217" s="459">
        <f>[6]B!AC1878</f>
        <v>0</v>
      </c>
      <c r="K217" s="459">
        <f>[6]B!AD1878</f>
        <v>0</v>
      </c>
      <c r="L217" s="459">
        <f>[6]B!AE1878</f>
        <v>0</v>
      </c>
      <c r="M217" s="459">
        <f>[6]B!AF1878</f>
        <v>0</v>
      </c>
      <c r="N217" s="459">
        <f>[6]B!AG1878</f>
        <v>0</v>
      </c>
      <c r="O217" s="459">
        <f>[6]B!AH1878</f>
        <v>0</v>
      </c>
      <c r="P217" s="459">
        <f>[6]B!AI1878</f>
        <v>0</v>
      </c>
      <c r="Q217" s="460">
        <f>[6]B!AJ1878</f>
        <v>0</v>
      </c>
    </row>
    <row r="218" spans="1:22" x14ac:dyDescent="0.2">
      <c r="A218" s="585" t="s">
        <v>313</v>
      </c>
      <c r="B218" s="586"/>
      <c r="C218" s="306">
        <f>+[6]B!C1978</f>
        <v>1833</v>
      </c>
      <c r="D218" s="307">
        <f>+[6]B!D1978</f>
        <v>1813</v>
      </c>
      <c r="E218" s="307">
        <f>+[6]B!E1978</f>
        <v>1808</v>
      </c>
      <c r="F218" s="307">
        <f>+[6]B!F1978</f>
        <v>5</v>
      </c>
      <c r="G218" s="307">
        <f>+[6]B!G1978</f>
        <v>20</v>
      </c>
      <c r="H218" s="459">
        <f>+[6]B!AA1978</f>
        <v>1010</v>
      </c>
      <c r="I218" s="459">
        <f>+[6]B!AB1978</f>
        <v>544</v>
      </c>
      <c r="J218" s="459">
        <f>+[6]B!AC1978</f>
        <v>279</v>
      </c>
      <c r="K218" s="459">
        <f>+[6]B!AD1978</f>
        <v>0</v>
      </c>
      <c r="L218" s="459">
        <f>+[6]B!AE1978</f>
        <v>0</v>
      </c>
      <c r="M218" s="459">
        <f>+[6]B!AF1978</f>
        <v>0</v>
      </c>
      <c r="N218" s="459">
        <f>+[6]B!AG1978</f>
        <v>0</v>
      </c>
      <c r="O218" s="459">
        <f>+[6]B!AH1978</f>
        <v>0</v>
      </c>
      <c r="P218" s="459">
        <f>+[6]B!AI1978</f>
        <v>0</v>
      </c>
      <c r="Q218" s="460">
        <f>+[6]B!AJ1978</f>
        <v>0</v>
      </c>
    </row>
    <row r="219" spans="1:22" x14ac:dyDescent="0.2">
      <c r="A219" s="585" t="s">
        <v>314</v>
      </c>
      <c r="B219" s="586"/>
      <c r="C219" s="306">
        <f>+[6]B!C2207</f>
        <v>25832</v>
      </c>
      <c r="D219" s="307">
        <f>+[6]B!D2207</f>
        <v>25771</v>
      </c>
      <c r="E219" s="307">
        <f>+[6]B!E2207</f>
        <v>25358</v>
      </c>
      <c r="F219" s="307">
        <f>+[6]B!F2207</f>
        <v>413</v>
      </c>
      <c r="G219" s="307">
        <f>+[6]B!G2207</f>
        <v>61</v>
      </c>
      <c r="H219" s="459">
        <f>+[6]B!AA2207</f>
        <v>23648</v>
      </c>
      <c r="I219" s="459">
        <f>+[6]B!AB2207</f>
        <v>1042</v>
      </c>
      <c r="J219" s="459">
        <f>+[6]B!AC2207</f>
        <v>1142</v>
      </c>
      <c r="K219" s="459">
        <f>+[6]B!AD2207</f>
        <v>0</v>
      </c>
      <c r="L219" s="459">
        <f>+[6]B!AE2207</f>
        <v>0</v>
      </c>
      <c r="M219" s="459">
        <f>+[6]B!AF2207</f>
        <v>0</v>
      </c>
      <c r="N219" s="459">
        <f>+[6]B!AG2207</f>
        <v>0</v>
      </c>
      <c r="O219" s="459">
        <f>+[6]B!AH2207</f>
        <v>0</v>
      </c>
      <c r="P219" s="459">
        <f>+[6]B!AI2207</f>
        <v>0</v>
      </c>
      <c r="Q219" s="460">
        <f>+[6]B!AJ2207</f>
        <v>0</v>
      </c>
    </row>
    <row r="220" spans="1:22" x14ac:dyDescent="0.2">
      <c r="A220" s="585" t="s">
        <v>315</v>
      </c>
      <c r="B220" s="586"/>
      <c r="C220" s="306">
        <f>+[6]B!C2277</f>
        <v>324</v>
      </c>
      <c r="D220" s="307">
        <f>+[6]B!D2277</f>
        <v>323</v>
      </c>
      <c r="E220" s="307">
        <f>+[6]B!E2277</f>
        <v>323</v>
      </c>
      <c r="F220" s="307">
        <f>+[6]B!F2277</f>
        <v>0</v>
      </c>
      <c r="G220" s="307">
        <f>+[6]B!G2277</f>
        <v>1</v>
      </c>
      <c r="H220" s="459">
        <f>+[6]B!AA2277</f>
        <v>126</v>
      </c>
      <c r="I220" s="459">
        <f>+[6]B!AB2277</f>
        <v>182</v>
      </c>
      <c r="J220" s="459">
        <f>+[6]B!AC2277</f>
        <v>16</v>
      </c>
      <c r="K220" s="459">
        <f>+[6]B!AD2277</f>
        <v>0</v>
      </c>
      <c r="L220" s="459">
        <f>+[6]B!AE2277</f>
        <v>0</v>
      </c>
      <c r="M220" s="459">
        <f>+[6]B!AF2277</f>
        <v>0</v>
      </c>
      <c r="N220" s="459">
        <f>+[6]B!AG2277</f>
        <v>0</v>
      </c>
      <c r="O220" s="459">
        <f>+[6]B!AH2277</f>
        <v>0</v>
      </c>
      <c r="P220" s="459">
        <f>+[6]B!AI2277</f>
        <v>0</v>
      </c>
      <c r="Q220" s="460">
        <f>+[6]B!AJ2277</f>
        <v>0</v>
      </c>
    </row>
    <row r="221" spans="1:22" x14ac:dyDescent="0.2">
      <c r="A221" s="585" t="s">
        <v>316</v>
      </c>
      <c r="B221" s="586"/>
      <c r="C221" s="306">
        <f>+[6]B!C2464</f>
        <v>589</v>
      </c>
      <c r="D221" s="307">
        <f>+[6]B!D2464</f>
        <v>583</v>
      </c>
      <c r="E221" s="307">
        <f>+[6]B!E2464</f>
        <v>526</v>
      </c>
      <c r="F221" s="307">
        <f>+[6]B!F2464</f>
        <v>57</v>
      </c>
      <c r="G221" s="307">
        <f>+[6]B!G2464</f>
        <v>6</v>
      </c>
      <c r="H221" s="459">
        <f>+[6]B!AA2464</f>
        <v>437</v>
      </c>
      <c r="I221" s="459">
        <f>+[6]B!AB2464</f>
        <v>26</v>
      </c>
      <c r="J221" s="459">
        <f>+[6]B!AC2464</f>
        <v>126</v>
      </c>
      <c r="K221" s="459">
        <f>+[6]B!AD2464</f>
        <v>0</v>
      </c>
      <c r="L221" s="459">
        <f>+[6]B!AE2464</f>
        <v>0</v>
      </c>
      <c r="M221" s="459">
        <f>+[6]B!AF2464</f>
        <v>0</v>
      </c>
      <c r="N221" s="459">
        <f>+[6]B!AG2464</f>
        <v>0</v>
      </c>
      <c r="O221" s="459">
        <f>+[6]B!AH2464</f>
        <v>0</v>
      </c>
      <c r="P221" s="459">
        <f>+[6]B!AI2464</f>
        <v>0</v>
      </c>
      <c r="Q221" s="460">
        <f>+[6]B!AJ2464</f>
        <v>0</v>
      </c>
    </row>
    <row r="222" spans="1:22" x14ac:dyDescent="0.2">
      <c r="A222" s="585" t="s">
        <v>317</v>
      </c>
      <c r="B222" s="586"/>
      <c r="C222" s="306">
        <f>SUM([6]B!C2641:C2643)+[6]B!C2591</f>
        <v>1390</v>
      </c>
      <c r="D222" s="307">
        <f>SUM([6]B!D2641:D2643)+[6]B!D2591</f>
        <v>1385</v>
      </c>
      <c r="E222" s="307">
        <f>SUM([6]B!E2641:E2643)+[6]B!E2591</f>
        <v>1084</v>
      </c>
      <c r="F222" s="307">
        <f>SUM([6]B!F2641:F2643)+[6]B!F2591</f>
        <v>301</v>
      </c>
      <c r="G222" s="307">
        <f>SUM([6]B!G2641:G2643)+[6]B!G2591</f>
        <v>5</v>
      </c>
      <c r="H222" s="307">
        <f>SUM([6]B!AA2641:AA2643)+[6]B!AA2591</f>
        <v>1083</v>
      </c>
      <c r="I222" s="307">
        <f>SUM([6]B!AB2641:AB2643)+[6]B!AB2591</f>
        <v>215</v>
      </c>
      <c r="J222" s="307">
        <f>SUM([6]B!AC2641:AC2643)+[6]B!AC2591</f>
        <v>92</v>
      </c>
      <c r="K222" s="307">
        <f>SUM([6]B!AD2641:AD2643)+[6]B!AD2591</f>
        <v>0</v>
      </c>
      <c r="L222" s="307">
        <f>SUM([6]B!AE2641:AE2643)+[6]B!AE2591</f>
        <v>0</v>
      </c>
      <c r="M222" s="307">
        <f>SUM([6]B!AF2641:AF2643)+[6]B!AF2591</f>
        <v>0</v>
      </c>
      <c r="N222" s="307">
        <f>SUM([6]B!AG2641:AG2643)+[6]B!AG2591</f>
        <v>0</v>
      </c>
      <c r="O222" s="307">
        <f>SUM([6]B!AH2641:AH2643)+[6]B!AH2591</f>
        <v>0</v>
      </c>
      <c r="P222" s="307">
        <f>SUM([6]B!AI2641:AI2643)+[6]B!AI2591</f>
        <v>0</v>
      </c>
      <c r="Q222" s="307">
        <f>SUM([6]B!AJ2641:AJ2643)+[6]B!AJ2591</f>
        <v>0</v>
      </c>
    </row>
    <row r="223" spans="1:22" x14ac:dyDescent="0.2">
      <c r="A223" s="585" t="s">
        <v>285</v>
      </c>
      <c r="B223" s="586"/>
      <c r="C223" s="306">
        <f>+[6]B!C2673</f>
        <v>469</v>
      </c>
      <c r="D223" s="307">
        <f>+[6]B!D2673</f>
        <v>463</v>
      </c>
      <c r="E223" s="307">
        <f>+[6]B!E2673</f>
        <v>462</v>
      </c>
      <c r="F223" s="307">
        <f>+[6]B!F2673</f>
        <v>1</v>
      </c>
      <c r="G223" s="307">
        <f>+[6]B!G2673</f>
        <v>6</v>
      </c>
      <c r="H223" s="459">
        <f>+[6]B!AA2673</f>
        <v>1</v>
      </c>
      <c r="I223" s="459">
        <f>+[6]B!AB2673</f>
        <v>410</v>
      </c>
      <c r="J223" s="459">
        <f>+[6]B!AC2673</f>
        <v>58</v>
      </c>
      <c r="K223" s="459">
        <f>+[6]B!AD2673</f>
        <v>0</v>
      </c>
      <c r="L223" s="459">
        <f>+[6]B!AE2673</f>
        <v>0</v>
      </c>
      <c r="M223" s="459">
        <f>+[6]B!AF2673</f>
        <v>0</v>
      </c>
      <c r="N223" s="459">
        <f>+[6]B!AG2673</f>
        <v>0</v>
      </c>
      <c r="O223" s="459">
        <f>+[6]B!AH2673</f>
        <v>0</v>
      </c>
      <c r="P223" s="459">
        <f>+[6]B!AI2673</f>
        <v>0</v>
      </c>
      <c r="Q223" s="460">
        <f>+[6]B!AJ2673</f>
        <v>0</v>
      </c>
    </row>
    <row r="224" spans="1:22" x14ac:dyDescent="0.2">
      <c r="A224" s="587" t="s">
        <v>318</v>
      </c>
      <c r="B224" s="588"/>
      <c r="C224" s="308">
        <f>+[6]B!C1174</f>
        <v>11529</v>
      </c>
      <c r="D224" s="309">
        <f>+[6]B!D1174</f>
        <v>11529</v>
      </c>
      <c r="E224" s="309">
        <f>+[6]B!E1174</f>
        <v>11529</v>
      </c>
      <c r="F224" s="309">
        <f>+[6]B!F1174</f>
        <v>0</v>
      </c>
      <c r="G224" s="309">
        <f>+[6]B!G1174</f>
        <v>0</v>
      </c>
      <c r="H224" s="450">
        <f>+[6]B!AA1174</f>
        <v>7786</v>
      </c>
      <c r="I224" s="450">
        <f>+[6]B!AB1174</f>
        <v>3743</v>
      </c>
      <c r="J224" s="450">
        <f>+[6]B!AC1174</f>
        <v>0</v>
      </c>
      <c r="K224" s="450">
        <f>+[6]B!AD1174</f>
        <v>0</v>
      </c>
      <c r="L224" s="450">
        <f>+[6]B!AE1174</f>
        <v>0</v>
      </c>
      <c r="M224" s="450">
        <f>+[6]B!AF1174</f>
        <v>0</v>
      </c>
      <c r="N224" s="450">
        <f>+[6]B!AG1174</f>
        <v>0</v>
      </c>
      <c r="O224" s="450">
        <f>+[6]B!AH1174</f>
        <v>0</v>
      </c>
      <c r="P224" s="450">
        <f>+[6]B!AI1174</f>
        <v>0</v>
      </c>
      <c r="Q224" s="451">
        <f>+[6]B!AJ1174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43814</v>
      </c>
      <c r="D225" s="461">
        <f>SUM(D213:D224)</f>
        <v>43706</v>
      </c>
      <c r="E225" s="461">
        <f t="shared" si="10"/>
        <v>42921</v>
      </c>
      <c r="F225" s="461">
        <f t="shared" si="10"/>
        <v>785</v>
      </c>
      <c r="G225" s="461">
        <f t="shared" si="10"/>
        <v>108</v>
      </c>
      <c r="H225" s="461">
        <f t="shared" si="10"/>
        <v>35058</v>
      </c>
      <c r="I225" s="461">
        <f t="shared" si="10"/>
        <v>7042</v>
      </c>
      <c r="J225" s="461">
        <f t="shared" si="10"/>
        <v>1714</v>
      </c>
      <c r="K225" s="461">
        <f t="shared" si="10"/>
        <v>0</v>
      </c>
      <c r="L225" s="461">
        <f t="shared" si="10"/>
        <v>0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0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[6]B!C1268</f>
        <v>102</v>
      </c>
      <c r="D228" s="463">
        <f>[6]B!E1268</f>
        <v>102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[6]B!C2964</f>
        <v>36</v>
      </c>
      <c r="D229" s="463">
        <f>[6]B!E2964</f>
        <v>36</v>
      </c>
      <c r="E229" s="48">
        <f>[6]B!AL2964</f>
        <v>1364400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[6]B!C2970</f>
        <v>843</v>
      </c>
      <c r="D230" s="463">
        <f>[6]B!E2970</f>
        <v>638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[6]B!C150</f>
        <v>1823</v>
      </c>
      <c r="D231" s="463">
        <f>[6]B!E150</f>
        <v>1774</v>
      </c>
      <c r="E231" s="464">
        <f>[6]B!AL150</f>
        <v>1596600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[6]B!C156</f>
        <v>0</v>
      </c>
      <c r="D232" s="463">
        <f>[6]B!E156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[6]B!C154</f>
        <v>724</v>
      </c>
      <c r="D233" s="463">
        <f>[6]B!E154</f>
        <v>724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[6]B!C155</f>
        <v>59</v>
      </c>
      <c r="D234" s="463">
        <f>[6]B!E155</f>
        <v>56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[6]B!C2960</f>
        <v>43</v>
      </c>
      <c r="D235" s="463">
        <f>[6]B!E2960</f>
        <v>43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3630</v>
      </c>
      <c r="D236" s="466">
        <f>SUM(D228:D235)</f>
        <v>3373</v>
      </c>
      <c r="E236" s="467">
        <f>SUM(E228:E235)</f>
        <v>2961000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2200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90">
        <v>41411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260</v>
      </c>
      <c r="D244" s="342">
        <v>255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zoomScale="90" zoomScaleNormal="90" workbookViewId="0">
      <selection activeCell="C5" sqref="C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</row>
    <row r="3" spans="1:14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" x14ac:dyDescent="0.2">
      <c r="A4" s="1" t="str">
        <f>CONCATENATE("MES: ",[12]NOMBRE!B6," - ","( ",[12]NOMBRE!C6,[12]NOMBRE!D6," )")</f>
        <v>MES: JUNIO - ( 06 )</v>
      </c>
    </row>
    <row r="5" spans="1:14" s="3" customFormat="1" x14ac:dyDescent="0.2">
      <c r="A5" s="1" t="str">
        <f>CONCATENATE("AÑO: ",[12]NOMBRE!B7)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17" t="s">
        <v>5</v>
      </c>
      <c r="D9" s="517" t="s">
        <v>6</v>
      </c>
      <c r="E9" s="517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10090</v>
      </c>
      <c r="D10" s="13">
        <f>SUM(D11:D17)</f>
        <v>9945</v>
      </c>
      <c r="E10" s="14">
        <f>SUM(E11:E17)</f>
        <v>95916320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[12]B!C54</f>
        <v>0</v>
      </c>
      <c r="D11" s="17">
        <f>[12]B!E54</f>
        <v>0</v>
      </c>
      <c r="E11" s="18">
        <f>[12]B!AL54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SUM([12]B!C$6:C$51)</f>
        <v>6307</v>
      </c>
      <c r="D12" s="20">
        <f>SUM([12]B!E$6:E$51)</f>
        <v>6307</v>
      </c>
      <c r="E12" s="21">
        <f>SUM([12]B!AL$6:AL$51)</f>
        <v>60673340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[12]B!C56</f>
        <v>3619</v>
      </c>
      <c r="D13" s="20">
        <f>[12]B!E56</f>
        <v>3519</v>
      </c>
      <c r="E13" s="21">
        <f>[12]B!AL56</f>
        <v>33852780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[12]B!C55</f>
        <v>77</v>
      </c>
      <c r="D14" s="20">
        <f>[12]B!E55</f>
        <v>32</v>
      </c>
      <c r="E14" s="21">
        <f>[12]B!AL55</f>
        <v>571200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[12]B!C$119</f>
        <v>76</v>
      </c>
      <c r="D15" s="20">
        <f>[12]B!E$119</f>
        <v>76</v>
      </c>
      <c r="E15" s="21">
        <f>[12]B!AL$119</f>
        <v>608000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+[12]B!C$126</f>
        <v>7</v>
      </c>
      <c r="D16" s="20">
        <f>+[12]B!E$126</f>
        <v>7</v>
      </c>
      <c r="E16" s="21">
        <f>+[12]B!AL$126</f>
        <v>56000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[12]B!C$1241</f>
        <v>4</v>
      </c>
      <c r="D17" s="26">
        <f>[12]B!E$1241</f>
        <v>4</v>
      </c>
      <c r="E17" s="27">
        <f>[12]B!AL$1241</f>
        <v>155000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3102</v>
      </c>
      <c r="D18" s="30">
        <f>SUM(D19:D29)</f>
        <v>3099</v>
      </c>
      <c r="E18" s="31">
        <f>SUM(E19:E29)</f>
        <v>6247330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+[12]B!C$63</f>
        <v>973</v>
      </c>
      <c r="D19" s="34">
        <f>+[12]B!E$63</f>
        <v>973</v>
      </c>
      <c r="E19" s="35">
        <f>+[12]B!AL$63</f>
        <v>1459500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+[12]B!C$60</f>
        <v>0</v>
      </c>
      <c r="D20" s="36">
        <f>+[12]B!E$60</f>
        <v>0</v>
      </c>
      <c r="E20" s="37">
        <f>+[12]B!AL$60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+[12]B!C$61</f>
        <v>0</v>
      </c>
      <c r="D21" s="36">
        <f>+[12]B!E$61</f>
        <v>0</v>
      </c>
      <c r="E21" s="37">
        <f>+[12]B!AL$61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+[12]B!C$62</f>
        <v>159</v>
      </c>
      <c r="D22" s="36">
        <f>+[12]B!E$62</f>
        <v>159</v>
      </c>
      <c r="E22" s="37">
        <f>+[12]B!AL$62</f>
        <v>324360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+[12]B!C$64</f>
        <v>754</v>
      </c>
      <c r="D23" s="36">
        <f>+[12]B!E$64</f>
        <v>751</v>
      </c>
      <c r="E23" s="37">
        <f>+[12]B!AL$64</f>
        <v>1126500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+[12]B!C$65</f>
        <v>559</v>
      </c>
      <c r="D24" s="36">
        <f>+[12]B!E$65</f>
        <v>559</v>
      </c>
      <c r="E24" s="37">
        <f>+[12]B!AL$65</f>
        <v>838500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+[12]B!C$1237</f>
        <v>295</v>
      </c>
      <c r="D25" s="36">
        <f>+[12]B!E$1237</f>
        <v>295</v>
      </c>
      <c r="E25" s="37">
        <f>+[12]B!AL$1237</f>
        <v>1082650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+[12]B!C$1238</f>
        <v>354</v>
      </c>
      <c r="D26" s="36">
        <f>+[12]B!E$1238</f>
        <v>354</v>
      </c>
      <c r="E26" s="37">
        <f>+[12]B!AL$1238</f>
        <v>1299180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+[12]B!C$1239</f>
        <v>8</v>
      </c>
      <c r="D27" s="36">
        <f>+[12]B!E$1239</f>
        <v>8</v>
      </c>
      <c r="E27" s="37">
        <f>+[12]B!AL$1239</f>
        <v>116640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+[12]B!C$1240</f>
        <v>0</v>
      </c>
      <c r="D28" s="36">
        <f>+[12]B!E$1240</f>
        <v>0</v>
      </c>
      <c r="E28" s="37">
        <f>+[12]B!AL$1240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+[12]B!C$121</f>
        <v>0</v>
      </c>
      <c r="D29" s="20">
        <f>+[12]B!E$121</f>
        <v>0</v>
      </c>
      <c r="E29" s="21">
        <f>+[12]B!AL$121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899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+[12]B!C$67</f>
        <v>399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+[12]B!C$68</f>
        <v>500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+[12]B!C$1242</f>
        <v>0</v>
      </c>
      <c r="D34" s="46">
        <f>[12]B!$E$1242</f>
        <v>0</v>
      </c>
      <c r="E34" s="47">
        <f>[12]B!$AL$1242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+[12]B!C$1243</f>
        <v>0</v>
      </c>
      <c r="D35" s="20">
        <f>[12]B!$E$1243</f>
        <v>0</v>
      </c>
      <c r="E35" s="48">
        <f>[12]B!$AL$1243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+[12]B!C$1251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862</v>
      </c>
      <c r="D38" s="30">
        <f>SUM(D39:D44)</f>
        <v>862</v>
      </c>
      <c r="E38" s="31">
        <f>SUM(E39:E44)</f>
        <v>2090060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[12]B!C128</f>
        <v>12</v>
      </c>
      <c r="D39" s="54">
        <f>[12]B!E128</f>
        <v>12</v>
      </c>
      <c r="E39" s="54">
        <f>[12]B!AL128</f>
        <v>59160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[12]B!C131</f>
        <v>276</v>
      </c>
      <c r="D40" s="21">
        <f>[12]B!E131</f>
        <v>276</v>
      </c>
      <c r="E40" s="21">
        <f>[12]B!AL131</f>
        <v>747960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[12]B!C129</f>
        <v>0</v>
      </c>
      <c r="D41" s="21">
        <f>[12]B!E129</f>
        <v>0</v>
      </c>
      <c r="E41" s="21">
        <f>[12]B!AL129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[12]B!C130</f>
        <v>145</v>
      </c>
      <c r="D42" s="21">
        <f>[12]B!E130</f>
        <v>145</v>
      </c>
      <c r="E42" s="21">
        <f>[12]B!AL130</f>
        <v>120350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[12]B!C132</f>
        <v>349</v>
      </c>
      <c r="D43" s="21">
        <f>[12]B!E132</f>
        <v>349</v>
      </c>
      <c r="E43" s="21">
        <f>[12]B!AL132</f>
        <v>945790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[12]B!C133</f>
        <v>80</v>
      </c>
      <c r="D44" s="21">
        <f>[12]B!E133</f>
        <v>80</v>
      </c>
      <c r="E44" s="21">
        <f>[12]B!AL133</f>
        <v>216800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328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[12]B!C135</f>
        <v>328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368</v>
      </c>
      <c r="D47" s="31">
        <f>SUM(D48:D52)</f>
        <v>368</v>
      </c>
      <c r="E47" s="31">
        <f>SUM(E48:E52)</f>
        <v>575800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[12]B!C141</f>
        <v>43</v>
      </c>
      <c r="D48" s="21">
        <f>[12]B!E141</f>
        <v>43</v>
      </c>
      <c r="E48" s="54">
        <f>[12]B!AL141</f>
        <v>101050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[12]B!C139</f>
        <v>29</v>
      </c>
      <c r="D49" s="21">
        <f>[12]B!E139</f>
        <v>29</v>
      </c>
      <c r="E49" s="21">
        <f>[12]B!AL139</f>
        <v>68150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[12]B!C140</f>
        <v>289</v>
      </c>
      <c r="D50" s="21">
        <f>[12]B!E140</f>
        <v>289</v>
      </c>
      <c r="E50" s="21">
        <f>[12]B!AL140</f>
        <v>390150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[12]B!C142</f>
        <v>0</v>
      </c>
      <c r="D51" s="21">
        <f>[12]B!E142</f>
        <v>0</v>
      </c>
      <c r="E51" s="21">
        <f>[12]B!AL142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[12]B!C143</f>
        <v>7</v>
      </c>
      <c r="D52" s="21">
        <f>[12]B!E143</f>
        <v>7</v>
      </c>
      <c r="E52" s="21">
        <f>[12]B!AL143</f>
        <v>16450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1133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[12]B!C145</f>
        <v>1133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[12]B!C146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16782</v>
      </c>
      <c r="D56" s="31">
        <f>D10+D18+D33+D38+D47</f>
        <v>14274</v>
      </c>
      <c r="E56" s="68">
        <f>E10+E18+E33+E38+E47</f>
        <v>104829510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17" t="s">
        <v>5</v>
      </c>
      <c r="D58" s="517" t="s">
        <v>6</v>
      </c>
      <c r="E58" s="517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[12]B!C$199</f>
        <v>1014</v>
      </c>
      <c r="D60" s="75">
        <f>[12]B!E199</f>
        <v>1013</v>
      </c>
      <c r="E60" s="48">
        <f>[12]B!$AL$199</f>
        <v>43467830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[12]B!C$200</f>
        <v>2117</v>
      </c>
      <c r="D61" s="75">
        <f>[12]B!E200</f>
        <v>2112</v>
      </c>
      <c r="E61" s="48">
        <f>[12]B!$AL$200</f>
        <v>102030720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[12]B!C$201</f>
        <v>677</v>
      </c>
      <c r="D62" s="75">
        <f>[12]B!E201</f>
        <v>674</v>
      </c>
      <c r="E62" s="48">
        <f>[12]B!$AL$201</f>
        <v>60552160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[12]B!C$202</f>
        <v>173</v>
      </c>
      <c r="D63" s="75">
        <f>[12]B!E202</f>
        <v>173</v>
      </c>
      <c r="E63" s="48">
        <f>[12]B!$AL$202</f>
        <v>15542320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[12]B!C$203</f>
        <v>0</v>
      </c>
      <c r="D64" s="75">
        <f>[12]B!E203</f>
        <v>0</v>
      </c>
      <c r="E64" s="48">
        <f>[12]B!$AL$203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[12]B!C$204</f>
        <v>516</v>
      </c>
      <c r="D65" s="75">
        <f>[12]B!E204</f>
        <v>516</v>
      </c>
      <c r="E65" s="48">
        <f>[12]B!$AL$204</f>
        <v>95970840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[12]B!C$205</f>
        <v>0</v>
      </c>
      <c r="D66" s="75">
        <f>[12]B!E205</f>
        <v>0</v>
      </c>
      <c r="E66" s="48">
        <f>[12]B!$AL$205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[12]B!C$206</f>
        <v>0</v>
      </c>
      <c r="D67" s="75">
        <f>[12]B!E206</f>
        <v>0</v>
      </c>
      <c r="E67" s="48">
        <f>[12]B!$AL$206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[12]B!C$207</f>
        <v>454</v>
      </c>
      <c r="D68" s="75">
        <f>[12]B!E207</f>
        <v>453</v>
      </c>
      <c r="E68" s="48">
        <f>[12]B!$AL$207</f>
        <v>19465410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[12]B!C$208</f>
        <v>108</v>
      </c>
      <c r="D69" s="75">
        <f>[12]B!E208</f>
        <v>108</v>
      </c>
      <c r="E69" s="48">
        <f>[12]B!$AL$208</f>
        <v>936360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[12]B!C$209</f>
        <v>67</v>
      </c>
      <c r="D70" s="75">
        <f>[12]B!E209</f>
        <v>67</v>
      </c>
      <c r="E70" s="48">
        <f>[12]B!$AL$209</f>
        <v>5400870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[12]B!C$210</f>
        <v>0</v>
      </c>
      <c r="D71" s="75">
        <f>[12]B!E210</f>
        <v>0</v>
      </c>
      <c r="E71" s="48">
        <f>[12]B!$AL$210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[12]B!C$211</f>
        <v>0</v>
      </c>
      <c r="D72" s="75">
        <f>[12]B!E211</f>
        <v>0</v>
      </c>
      <c r="E72" s="48">
        <f>[12]B!$AL$211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[12]B!C$212</f>
        <v>0</v>
      </c>
      <c r="D73" s="75">
        <f>[12]B!E212</f>
        <v>0</v>
      </c>
      <c r="E73" s="48">
        <f>[12]B!$AL$212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[12]B!C$213</f>
        <v>242</v>
      </c>
      <c r="D74" s="75">
        <f>[12]B!E213</f>
        <v>242</v>
      </c>
      <c r="E74" s="48">
        <f>[12]B!$AL$213</f>
        <v>15509780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[12]B!C$214</f>
        <v>598</v>
      </c>
      <c r="D75" s="75">
        <f>[12]B!E214</f>
        <v>598</v>
      </c>
      <c r="E75" s="48">
        <f>[12]B!$AL$214</f>
        <v>63836500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5966</v>
      </c>
      <c r="D76" s="80">
        <f>SUM(D60:D75)</f>
        <v>5956</v>
      </c>
      <c r="E76" s="68">
        <f>SUM(E60:E75)</f>
        <v>422712790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17" t="s">
        <v>5</v>
      </c>
      <c r="D78" s="85" t="s">
        <v>6</v>
      </c>
      <c r="E78" s="517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+[12]B!C3170</f>
        <v>6</v>
      </c>
      <c r="D79" s="87">
        <f>+[12]B!E$3170</f>
        <v>6</v>
      </c>
      <c r="E79" s="88">
        <f>+[12]B!AL$3170</f>
        <v>56040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+[12]B!C3171</f>
        <v>0</v>
      </c>
      <c r="D80" s="90">
        <f>+[12]B!E$3171</f>
        <v>0</v>
      </c>
      <c r="E80" s="91">
        <f>+[12]B!AL$3171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+[12]B!C3172</f>
        <v>0</v>
      </c>
      <c r="D81" s="90">
        <f>+[12]B!E$3172</f>
        <v>0</v>
      </c>
      <c r="E81" s="91">
        <f>+[12]B!AL$3172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+[12]B!C3173</f>
        <v>0</v>
      </c>
      <c r="D82" s="90">
        <f>+[12]B!E$3173</f>
        <v>0</v>
      </c>
      <c r="E82" s="91">
        <f>+[12]B!AL$3173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+[12]B!C3174</f>
        <v>0</v>
      </c>
      <c r="D83" s="93">
        <f>+[12]B!E$3174</f>
        <v>0</v>
      </c>
      <c r="E83" s="94">
        <f>+[12]B!AL$3174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6</v>
      </c>
      <c r="D84" s="96">
        <f>SUM(D79:D83)</f>
        <v>6</v>
      </c>
      <c r="E84" s="68">
        <f>SUM(E79:E83)</f>
        <v>56040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17" t="s">
        <v>5</v>
      </c>
      <c r="D86" s="85" t="s">
        <v>6</v>
      </c>
      <c r="E86" s="517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+[12]B!C2972</f>
        <v>129</v>
      </c>
      <c r="D87" s="87">
        <f>+[12]B!E$2972</f>
        <v>129</v>
      </c>
      <c r="E87" s="88">
        <f>+[12]B!AL$2972</f>
        <v>3221130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+[12]B!C2973</f>
        <v>265</v>
      </c>
      <c r="D88" s="90">
        <f>+[12]B!E$2973</f>
        <v>265</v>
      </c>
      <c r="E88" s="91">
        <f>+[12]B!AL$2973</f>
        <v>20815750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+[12]B!C$2974</f>
        <v>0</v>
      </c>
      <c r="D89" s="90">
        <f>+[12]B!E$2974</f>
        <v>0</v>
      </c>
      <c r="E89" s="91">
        <f>+[12]B!AL$2974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+[12]B!C$2975</f>
        <v>299</v>
      </c>
      <c r="D90" s="90">
        <f>+[12]B!E$2975</f>
        <v>293</v>
      </c>
      <c r="E90" s="91">
        <f>+[12]B!AL$2975</f>
        <v>1004990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+[12]B!C$2976</f>
        <v>0</v>
      </c>
      <c r="D91" s="90">
        <f>+[12]B!E$2976</f>
        <v>0</v>
      </c>
      <c r="E91" s="91">
        <f>+[12]B!AL$2976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+[12]B!C$2977</f>
        <v>0</v>
      </c>
      <c r="D92" s="90">
        <f>+[12]B!E$2977</f>
        <v>0</v>
      </c>
      <c r="E92" s="91">
        <f>+[12]B!AL$2977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+[12]B!C$2978</f>
        <v>0</v>
      </c>
      <c r="D93" s="93">
        <f>+[12]B!E$2978</f>
        <v>0</v>
      </c>
      <c r="E93" s="94">
        <f>+[12]B!AL$2978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693</v>
      </c>
      <c r="D94" s="101">
        <f>SUM(D87:D93)</f>
        <v>687</v>
      </c>
      <c r="E94" s="68">
        <f>SUM(E87:E93)</f>
        <v>25041870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17" t="s">
        <v>5</v>
      </c>
      <c r="D96" s="85" t="s">
        <v>6</v>
      </c>
      <c r="E96" s="517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+[12]B!C2652</f>
        <v>35</v>
      </c>
      <c r="D97" s="110">
        <f>[12]B!$E$2652</f>
        <v>31</v>
      </c>
      <c r="E97" s="47">
        <f>[12]B!$AL$2652</f>
        <v>5415700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+[12]B!C2653</f>
        <v>0</v>
      </c>
      <c r="D98" s="111">
        <f>[12]B!$E$2653</f>
        <v>0</v>
      </c>
      <c r="E98" s="48">
        <f>[12]B!$AL$2653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35</v>
      </c>
      <c r="D99" s="96">
        <f>SUM(D97:D98)</f>
        <v>31</v>
      </c>
      <c r="E99" s="68">
        <f>SUM(E97:E98)</f>
        <v>5415700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17" t="s">
        <v>5</v>
      </c>
      <c r="D101" s="85" t="s">
        <v>6</v>
      </c>
      <c r="E101" s="517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[12]B!$C$2997</f>
        <v>941</v>
      </c>
      <c r="D102" s="114">
        <f>[12]B!$E$2997</f>
        <v>941</v>
      </c>
      <c r="E102" s="47">
        <f>[12]B!$AL$2997</f>
        <v>4272510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+[12]B!$C$3016</f>
        <v>549</v>
      </c>
      <c r="D103" s="114">
        <f>[12]B!$E$3016</f>
        <v>549</v>
      </c>
      <c r="E103" s="48">
        <f>[12]B!$AL$3016</f>
        <v>4837440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[12]B!$C$3034</f>
        <v>258</v>
      </c>
      <c r="D104" s="114">
        <f>[12]B!$E$3034</f>
        <v>258</v>
      </c>
      <c r="E104" s="48">
        <f>[12]B!$AL$3034</f>
        <v>2511070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[12]B!$C$3066</f>
        <v>91</v>
      </c>
      <c r="D105" s="114">
        <f>[12]B!$E$3066</f>
        <v>91</v>
      </c>
      <c r="E105" s="48">
        <f>[12]B!$AL$3066</f>
        <v>8662480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[12]B!C3094</f>
        <v>130</v>
      </c>
      <c r="D106" s="114">
        <f>[12]B!I3094</f>
        <v>68</v>
      </c>
      <c r="E106" s="48">
        <f>[12]B!AL3094</f>
        <v>2007870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[12]B!$C$3155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1969</v>
      </c>
      <c r="D108" s="121">
        <f>SUM(D102:D106)</f>
        <v>1907</v>
      </c>
      <c r="E108" s="68">
        <f>SUM(E102:E106)</f>
        <v>22291370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17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+[12]B!C$3158</f>
        <v>362</v>
      </c>
      <c r="D111" s="127">
        <f>+[12]B!E$3158</f>
        <v>362</v>
      </c>
      <c r="E111" s="48">
        <f>[12]B!AL3158</f>
        <v>9469920</v>
      </c>
    </row>
    <row r="112" spans="1:22" s="126" customFormat="1" x14ac:dyDescent="0.2">
      <c r="A112" s="397" t="s">
        <v>162</v>
      </c>
      <c r="B112" s="92" t="s">
        <v>163</v>
      </c>
      <c r="C112" s="128">
        <f>+[12]B!C$3159</f>
        <v>30</v>
      </c>
      <c r="D112" s="128">
        <f>+[12]B!E$3159</f>
        <v>30</v>
      </c>
      <c r="E112" s="129">
        <f>[12]B!AL3159</f>
        <v>9838200</v>
      </c>
    </row>
    <row r="113" spans="1:19" s="126" customFormat="1" x14ac:dyDescent="0.2">
      <c r="A113" s="412"/>
      <c r="B113" s="95" t="s">
        <v>158</v>
      </c>
      <c r="C113" s="130">
        <f>SUM(C111:C112)</f>
        <v>392</v>
      </c>
      <c r="D113" s="130">
        <f>SUM(D111:D112)</f>
        <v>392</v>
      </c>
      <c r="E113" s="131">
        <f>SUM(E111:E112)</f>
        <v>19308120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17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+[12]B!$C$1219</f>
        <v>890</v>
      </c>
      <c r="D116" s="133">
        <f>[12]B!$E$1219</f>
        <v>888</v>
      </c>
      <c r="E116" s="131">
        <f>[12]B!$AL$1219</f>
        <v>5910110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136521</v>
      </c>
      <c r="D121" s="136">
        <f t="shared" ref="D121:P121" si="0">+D122+D123+D124+D125+D126+D127+D131+D132+D133</f>
        <v>135264</v>
      </c>
      <c r="E121" s="30">
        <f t="shared" si="0"/>
        <v>135264</v>
      </c>
      <c r="F121" s="137">
        <f t="shared" si="0"/>
        <v>0</v>
      </c>
      <c r="G121" s="138">
        <f t="shared" si="0"/>
        <v>1257</v>
      </c>
      <c r="H121" s="30">
        <f t="shared" si="0"/>
        <v>41751</v>
      </c>
      <c r="I121" s="30">
        <f t="shared" si="0"/>
        <v>52040</v>
      </c>
      <c r="J121" s="30">
        <f t="shared" si="0"/>
        <v>42730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442</v>
      </c>
      <c r="Q121" s="137">
        <f>+Q122+Q123+Q124+Q125+Q126+Q127+Q131+Q132+Q133</f>
        <v>0</v>
      </c>
      <c r="R121" s="136">
        <v>0</v>
      </c>
      <c r="S121" s="140">
        <f>SUM(S122:S126,S127,S131:S133)</f>
        <v>433768790</v>
      </c>
    </row>
    <row r="122" spans="1:19" x14ac:dyDescent="0.2">
      <c r="A122" s="142" t="s">
        <v>190</v>
      </c>
      <c r="B122" s="143" t="s">
        <v>191</v>
      </c>
      <c r="C122" s="144">
        <f>[12]B!C298</f>
        <v>54587</v>
      </c>
      <c r="D122" s="144">
        <f>[12]B!D298</f>
        <v>53877</v>
      </c>
      <c r="E122" s="144">
        <f>[12]B!E298</f>
        <v>53877</v>
      </c>
      <c r="F122" s="145">
        <f>[12]B!F298</f>
        <v>0</v>
      </c>
      <c r="G122" s="146">
        <f>[12]B!G298</f>
        <v>710</v>
      </c>
      <c r="H122" s="144">
        <f>[12]B!AA298</f>
        <v>20706</v>
      </c>
      <c r="I122" s="144">
        <f>[12]B!AB298</f>
        <v>15243</v>
      </c>
      <c r="J122" s="144">
        <f>[12]B!AC298</f>
        <v>18638</v>
      </c>
      <c r="K122" s="144">
        <f>[12]B!AD298</f>
        <v>0</v>
      </c>
      <c r="L122" s="144">
        <f>[12]B!AE298</f>
        <v>0</v>
      </c>
      <c r="M122" s="146">
        <f>[12]B!AF298</f>
        <v>0</v>
      </c>
      <c r="N122" s="144">
        <f>[12]B!AG298</f>
        <v>0</v>
      </c>
      <c r="O122" s="144">
        <f>[12]B!AH298</f>
        <v>0</v>
      </c>
      <c r="P122" s="144">
        <f>[12]B!AI298</f>
        <v>5</v>
      </c>
      <c r="Q122" s="145">
        <f>[12]B!AJ298</f>
        <v>0</v>
      </c>
      <c r="R122" s="147"/>
      <c r="S122" s="148">
        <f>[12]B!$AL$298</f>
        <v>111292520</v>
      </c>
    </row>
    <row r="123" spans="1:19" x14ac:dyDescent="0.2">
      <c r="A123" s="149" t="s">
        <v>192</v>
      </c>
      <c r="B123" s="527" t="s">
        <v>193</v>
      </c>
      <c r="C123" s="151">
        <f>[12]B!C379</f>
        <v>63995</v>
      </c>
      <c r="D123" s="151">
        <f>[12]B!D379</f>
        <v>63573</v>
      </c>
      <c r="E123" s="151">
        <f>[12]B!E379</f>
        <v>63573</v>
      </c>
      <c r="F123" s="152">
        <f>[12]B!F379</f>
        <v>0</v>
      </c>
      <c r="G123" s="153">
        <f>[12]B!G379</f>
        <v>422</v>
      </c>
      <c r="H123" s="151">
        <f>[12]B!AA379</f>
        <v>18051</v>
      </c>
      <c r="I123" s="151">
        <f>[12]B!AB379</f>
        <v>26230</v>
      </c>
      <c r="J123" s="151">
        <f>[12]B!AC379</f>
        <v>19714</v>
      </c>
      <c r="K123" s="151">
        <f>[12]B!AD379</f>
        <v>0</v>
      </c>
      <c r="L123" s="151">
        <f>[12]B!AE379</f>
        <v>0</v>
      </c>
      <c r="M123" s="153">
        <f>[12]B!AF379</f>
        <v>0</v>
      </c>
      <c r="N123" s="151">
        <f>[12]B!AG379</f>
        <v>0</v>
      </c>
      <c r="O123" s="151">
        <f>[12]B!AH379</f>
        <v>0</v>
      </c>
      <c r="P123" s="151">
        <f>[12]B!AI379</f>
        <v>66</v>
      </c>
      <c r="Q123" s="152">
        <f>[12]B!AJ379</f>
        <v>0</v>
      </c>
      <c r="R123" s="154"/>
      <c r="S123" s="155">
        <f>[12]B!$AL$379</f>
        <v>115393530</v>
      </c>
    </row>
    <row r="124" spans="1:19" x14ac:dyDescent="0.2">
      <c r="A124" s="149" t="s">
        <v>194</v>
      </c>
      <c r="B124" s="527" t="s">
        <v>195</v>
      </c>
      <c r="C124" s="151">
        <f>[12]B!C425</f>
        <v>3706</v>
      </c>
      <c r="D124" s="151">
        <f>[12]B!D425</f>
        <v>3682</v>
      </c>
      <c r="E124" s="151">
        <f>[12]B!E425</f>
        <v>3682</v>
      </c>
      <c r="F124" s="152">
        <f>[12]B!F425</f>
        <v>0</v>
      </c>
      <c r="G124" s="153">
        <f>[12]B!G425</f>
        <v>24</v>
      </c>
      <c r="H124" s="151">
        <f>[12]B!AA425</f>
        <v>298</v>
      </c>
      <c r="I124" s="151">
        <f>[12]B!AB425</f>
        <v>3312</v>
      </c>
      <c r="J124" s="151">
        <f>[12]B!AC425</f>
        <v>96</v>
      </c>
      <c r="K124" s="151">
        <f>[12]B!AD425</f>
        <v>0</v>
      </c>
      <c r="L124" s="151">
        <f>[12]B!AE425</f>
        <v>0</v>
      </c>
      <c r="M124" s="153">
        <f>[12]B!AF425</f>
        <v>0</v>
      </c>
      <c r="N124" s="151">
        <f>[12]B!AG425</f>
        <v>0</v>
      </c>
      <c r="O124" s="151">
        <f>[12]B!AH425</f>
        <v>0</v>
      </c>
      <c r="P124" s="151">
        <f>[12]B!AI425</f>
        <v>21</v>
      </c>
      <c r="Q124" s="152">
        <f>[12]B!AJ425</f>
        <v>0</v>
      </c>
      <c r="R124" s="154"/>
      <c r="S124" s="155">
        <f>[12]B!$AL$425</f>
        <v>21165890</v>
      </c>
    </row>
    <row r="125" spans="1:19" x14ac:dyDescent="0.2">
      <c r="A125" s="149" t="s">
        <v>196</v>
      </c>
      <c r="B125" s="527" t="s">
        <v>197</v>
      </c>
      <c r="C125" s="151">
        <f>[12]B!C440</f>
        <v>0</v>
      </c>
      <c r="D125" s="151">
        <f>[12]B!D440</f>
        <v>0</v>
      </c>
      <c r="E125" s="151">
        <f>[12]B!E440</f>
        <v>0</v>
      </c>
      <c r="F125" s="152">
        <f>[12]B!F440</f>
        <v>0</v>
      </c>
      <c r="G125" s="153">
        <f>[12]B!G440</f>
        <v>0</v>
      </c>
      <c r="H125" s="151">
        <f>[12]B!AA440</f>
        <v>0</v>
      </c>
      <c r="I125" s="151">
        <f>[12]B!AB440</f>
        <v>0</v>
      </c>
      <c r="J125" s="151">
        <f>[12]B!AC440</f>
        <v>0</v>
      </c>
      <c r="K125" s="151">
        <f>[12]B!AD440</f>
        <v>0</v>
      </c>
      <c r="L125" s="151">
        <f>[12]B!AE440</f>
        <v>0</v>
      </c>
      <c r="M125" s="153">
        <f>[12]B!AF440</f>
        <v>0</v>
      </c>
      <c r="N125" s="151">
        <f>[12]B!AG440</f>
        <v>0</v>
      </c>
      <c r="O125" s="151">
        <f>[12]B!AH440</f>
        <v>0</v>
      </c>
      <c r="P125" s="151">
        <f>[12]B!AI440</f>
        <v>1</v>
      </c>
      <c r="Q125" s="152">
        <f>[12]B!AJ440</f>
        <v>0</v>
      </c>
      <c r="R125" s="156"/>
      <c r="S125" s="151">
        <f>[12]B!AL440</f>
        <v>0</v>
      </c>
    </row>
    <row r="126" spans="1:19" x14ac:dyDescent="0.2">
      <c r="A126" s="157" t="s">
        <v>198</v>
      </c>
      <c r="B126" s="158" t="s">
        <v>199</v>
      </c>
      <c r="C126" s="159">
        <f>[12]B!C520</f>
        <v>4208</v>
      </c>
      <c r="D126" s="159">
        <f>[12]B!D520</f>
        <v>4166</v>
      </c>
      <c r="E126" s="159">
        <f>[12]B!E520</f>
        <v>4166</v>
      </c>
      <c r="F126" s="160">
        <f>[12]B!F520</f>
        <v>0</v>
      </c>
      <c r="G126" s="161">
        <f>[12]B!G520</f>
        <v>42</v>
      </c>
      <c r="H126" s="159">
        <f>[12]B!AA520</f>
        <v>1524</v>
      </c>
      <c r="I126" s="159">
        <f>[12]B!AB520</f>
        <v>1146</v>
      </c>
      <c r="J126" s="159">
        <f>[12]B!AC520</f>
        <v>1538</v>
      </c>
      <c r="K126" s="159">
        <f>[12]B!AD520</f>
        <v>0</v>
      </c>
      <c r="L126" s="159">
        <f>[12]B!AE520</f>
        <v>0</v>
      </c>
      <c r="M126" s="161">
        <f>[12]B!AF520</f>
        <v>0</v>
      </c>
      <c r="N126" s="159">
        <f>[12]B!AG520</f>
        <v>0</v>
      </c>
      <c r="O126" s="159">
        <f>[12]B!AH520</f>
        <v>0</v>
      </c>
      <c r="P126" s="159">
        <f>[12]B!AI520</f>
        <v>264</v>
      </c>
      <c r="Q126" s="160">
        <f>[12]B!AJ520</f>
        <v>0</v>
      </c>
      <c r="R126" s="162"/>
      <c r="S126" s="156">
        <f>[12]B!$AL$520</f>
        <v>26974150</v>
      </c>
    </row>
    <row r="127" spans="1:19" x14ac:dyDescent="0.2">
      <c r="A127" s="712" t="s">
        <v>200</v>
      </c>
      <c r="B127" s="4" t="s">
        <v>201</v>
      </c>
      <c r="C127" s="163">
        <f>SUM(C128:C130)</f>
        <v>6800</v>
      </c>
      <c r="D127" s="164">
        <f>SUM(D128:D130)</f>
        <v>6779</v>
      </c>
      <c r="E127" s="164">
        <f t="shared" ref="E127:P127" si="1">SUM(E128:E130)</f>
        <v>6779</v>
      </c>
      <c r="F127" s="165">
        <f t="shared" si="1"/>
        <v>0</v>
      </c>
      <c r="G127" s="166">
        <f t="shared" si="1"/>
        <v>21</v>
      </c>
      <c r="H127" s="164">
        <f t="shared" si="1"/>
        <v>905</v>
      </c>
      <c r="I127" s="164">
        <f t="shared" si="1"/>
        <v>4341</v>
      </c>
      <c r="J127" s="164">
        <f t="shared" si="1"/>
        <v>1554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46</v>
      </c>
      <c r="Q127" s="168">
        <f>SUM(Q128:Q130)</f>
        <v>0</v>
      </c>
      <c r="R127" s="169">
        <v>0</v>
      </c>
      <c r="S127" s="170">
        <f>SUM(S128:S130)</f>
        <v>152520090</v>
      </c>
    </row>
    <row r="128" spans="1:19" x14ac:dyDescent="0.2">
      <c r="A128" s="712"/>
      <c r="B128" s="171" t="s">
        <v>202</v>
      </c>
      <c r="C128" s="144">
        <f>[12]B!C580</f>
        <v>3609</v>
      </c>
      <c r="D128" s="144">
        <f>[12]B!D580</f>
        <v>3594</v>
      </c>
      <c r="E128" s="144">
        <f>[12]B!E580</f>
        <v>3594</v>
      </c>
      <c r="F128" s="145">
        <f>[12]B!F580</f>
        <v>0</v>
      </c>
      <c r="G128" s="146">
        <f>[12]B!G580</f>
        <v>15</v>
      </c>
      <c r="H128" s="144">
        <f>[12]B!AA580</f>
        <v>739</v>
      </c>
      <c r="I128" s="144">
        <f>[12]B!AB580</f>
        <v>2305</v>
      </c>
      <c r="J128" s="144">
        <f>[12]B!AC580</f>
        <v>565</v>
      </c>
      <c r="K128" s="144">
        <f>[12]B!AD580</f>
        <v>0</v>
      </c>
      <c r="L128" s="144">
        <f>[12]B!AE580</f>
        <v>0</v>
      </c>
      <c r="M128" s="146">
        <f>[12]B!AF580</f>
        <v>0</v>
      </c>
      <c r="N128" s="144">
        <f>[12]B!AG580</f>
        <v>0</v>
      </c>
      <c r="O128" s="144">
        <f>[12]B!AH580</f>
        <v>0</v>
      </c>
      <c r="P128" s="144">
        <f>[12]B!AI580</f>
        <v>7</v>
      </c>
      <c r="Q128" s="145">
        <f>[12]B!AJ580</f>
        <v>0</v>
      </c>
      <c r="R128" s="147"/>
      <c r="S128" s="148">
        <f>[12]B!$AL$580</f>
        <v>15855950</v>
      </c>
    </row>
    <row r="129" spans="1:19" x14ac:dyDescent="0.2">
      <c r="A129" s="712"/>
      <c r="B129" s="524" t="s">
        <v>203</v>
      </c>
      <c r="C129" s="151">
        <f>[12]B!C600</f>
        <v>47</v>
      </c>
      <c r="D129" s="151">
        <f>[12]B!D600</f>
        <v>47</v>
      </c>
      <c r="E129" s="151">
        <f>[12]B!E600</f>
        <v>47</v>
      </c>
      <c r="F129" s="152">
        <f>[12]B!F600</f>
        <v>0</v>
      </c>
      <c r="G129" s="153">
        <f>[12]B!G600</f>
        <v>0</v>
      </c>
      <c r="H129" s="151">
        <f>[12]B!AA600</f>
        <v>1</v>
      </c>
      <c r="I129" s="151">
        <f>[12]B!AB600</f>
        <v>46</v>
      </c>
      <c r="J129" s="151">
        <f>[12]B!AC600</f>
        <v>0</v>
      </c>
      <c r="K129" s="151">
        <f>[12]B!AD600</f>
        <v>0</v>
      </c>
      <c r="L129" s="151">
        <f>[12]B!AE600</f>
        <v>0</v>
      </c>
      <c r="M129" s="153">
        <f>[12]B!AF600</f>
        <v>0</v>
      </c>
      <c r="N129" s="151">
        <f>[12]B!AG600</f>
        <v>0</v>
      </c>
      <c r="O129" s="151">
        <f>[12]B!AH600</f>
        <v>0</v>
      </c>
      <c r="P129" s="151">
        <f>[12]B!AI600</f>
        <v>0</v>
      </c>
      <c r="Q129" s="152">
        <f>[12]B!AJ600</f>
        <v>0</v>
      </c>
      <c r="R129" s="154"/>
      <c r="S129" s="155">
        <f>[12]B!$AL$600</f>
        <v>172420</v>
      </c>
    </row>
    <row r="130" spans="1:19" x14ac:dyDescent="0.2">
      <c r="A130" s="713"/>
      <c r="B130" s="173" t="s">
        <v>204</v>
      </c>
      <c r="C130" s="174">
        <f>[12]B!C649</f>
        <v>3144</v>
      </c>
      <c r="D130" s="174">
        <f>[12]B!D649</f>
        <v>3138</v>
      </c>
      <c r="E130" s="174">
        <f>[12]B!E649</f>
        <v>3138</v>
      </c>
      <c r="F130" s="175">
        <f>[12]B!F649</f>
        <v>0</v>
      </c>
      <c r="G130" s="176">
        <f>[12]B!G649</f>
        <v>6</v>
      </c>
      <c r="H130" s="174">
        <f>[12]B!AA649</f>
        <v>165</v>
      </c>
      <c r="I130" s="174">
        <f>[12]B!AB649</f>
        <v>1990</v>
      </c>
      <c r="J130" s="174">
        <f>[12]B!AC649</f>
        <v>989</v>
      </c>
      <c r="K130" s="174">
        <f>[12]B!AD649</f>
        <v>0</v>
      </c>
      <c r="L130" s="174">
        <f>[12]B!AE649</f>
        <v>0</v>
      </c>
      <c r="M130" s="176">
        <f>[12]B!AF649</f>
        <v>0</v>
      </c>
      <c r="N130" s="174">
        <f>[12]B!AG649</f>
        <v>0</v>
      </c>
      <c r="O130" s="174">
        <f>[12]B!AH649</f>
        <v>0</v>
      </c>
      <c r="P130" s="174">
        <f>[12]B!AI649</f>
        <v>39</v>
      </c>
      <c r="Q130" s="175">
        <f>[12]B!AJ649</f>
        <v>0</v>
      </c>
      <c r="R130" s="177"/>
      <c r="S130" s="178">
        <f>[12]B!$AL$649</f>
        <v>136491720</v>
      </c>
    </row>
    <row r="131" spans="1:19" x14ac:dyDescent="0.2">
      <c r="A131" s="142" t="s">
        <v>205</v>
      </c>
      <c r="B131" s="143" t="s">
        <v>206</v>
      </c>
      <c r="C131" s="144">
        <f>[12]B!C659</f>
        <v>374</v>
      </c>
      <c r="D131" s="144">
        <f>[12]B!D659</f>
        <v>352</v>
      </c>
      <c r="E131" s="144">
        <f>[12]B!E659</f>
        <v>352</v>
      </c>
      <c r="F131" s="145">
        <f>[12]B!F659</f>
        <v>0</v>
      </c>
      <c r="G131" s="146">
        <f>[12]B!G659</f>
        <v>22</v>
      </c>
      <c r="H131" s="144">
        <f>[12]B!AA659</f>
        <v>0</v>
      </c>
      <c r="I131" s="144">
        <f>[12]B!AB659</f>
        <v>1</v>
      </c>
      <c r="J131" s="144">
        <f>[12]B!AC659</f>
        <v>373</v>
      </c>
      <c r="K131" s="144">
        <f>[12]B!AD659</f>
        <v>0</v>
      </c>
      <c r="L131" s="144">
        <f>[12]B!AE659</f>
        <v>0</v>
      </c>
      <c r="M131" s="146">
        <f>[12]B!AF659</f>
        <v>0</v>
      </c>
      <c r="N131" s="144">
        <f>[12]B!AG659</f>
        <v>0</v>
      </c>
      <c r="O131" s="144">
        <f>[12]B!AH659</f>
        <v>0</v>
      </c>
      <c r="P131" s="144">
        <f>[12]B!AI659</f>
        <v>0</v>
      </c>
      <c r="Q131" s="145">
        <f>[12]B!AJ659</f>
        <v>0</v>
      </c>
      <c r="R131" s="147"/>
      <c r="S131" s="179">
        <f>[12]B!$AL$659</f>
        <v>828210</v>
      </c>
    </row>
    <row r="132" spans="1:19" s="182" customFormat="1" x14ac:dyDescent="0.2">
      <c r="A132" s="149" t="s">
        <v>207</v>
      </c>
      <c r="B132" s="526" t="s">
        <v>208</v>
      </c>
      <c r="C132" s="151">
        <f>[12]B!C720</f>
        <v>131</v>
      </c>
      <c r="D132" s="151">
        <f>[12]B!D720</f>
        <v>131</v>
      </c>
      <c r="E132" s="151">
        <f>[12]B!E720</f>
        <v>131</v>
      </c>
      <c r="F132" s="152">
        <f>[12]B!F720</f>
        <v>0</v>
      </c>
      <c r="G132" s="153">
        <f>[12]B!G720</f>
        <v>0</v>
      </c>
      <c r="H132" s="151">
        <f>[12]B!AA720</f>
        <v>25</v>
      </c>
      <c r="I132" s="151">
        <f>[12]B!AB720</f>
        <v>66</v>
      </c>
      <c r="J132" s="151">
        <f>[12]B!AC720</f>
        <v>40</v>
      </c>
      <c r="K132" s="151">
        <f>[12]B!AD720</f>
        <v>0</v>
      </c>
      <c r="L132" s="151">
        <f>[12]B!AE720</f>
        <v>0</v>
      </c>
      <c r="M132" s="153">
        <f>[12]B!AF720</f>
        <v>0</v>
      </c>
      <c r="N132" s="151">
        <f>[12]B!AG720</f>
        <v>0</v>
      </c>
      <c r="O132" s="151">
        <f>[12]B!AH720</f>
        <v>0</v>
      </c>
      <c r="P132" s="151">
        <f>[12]B!AI720</f>
        <v>33</v>
      </c>
      <c r="Q132" s="152">
        <f>[12]B!AJ720</f>
        <v>0</v>
      </c>
      <c r="R132" s="154"/>
      <c r="S132" s="181">
        <f>[12]B!$AL$720</f>
        <v>270520</v>
      </c>
    </row>
    <row r="133" spans="1:19" x14ac:dyDescent="0.2">
      <c r="A133" s="149" t="s">
        <v>209</v>
      </c>
      <c r="B133" s="526" t="s">
        <v>210</v>
      </c>
      <c r="C133" s="159">
        <f>[12]B!C763</f>
        <v>2720</v>
      </c>
      <c r="D133" s="159">
        <f>[12]B!D763</f>
        <v>2704</v>
      </c>
      <c r="E133" s="159">
        <f>[12]B!E763</f>
        <v>2704</v>
      </c>
      <c r="F133" s="160">
        <f>[12]B!F763</f>
        <v>0</v>
      </c>
      <c r="G133" s="161">
        <f>[12]B!G763</f>
        <v>16</v>
      </c>
      <c r="H133" s="159">
        <f>[12]B!AA763</f>
        <v>242</v>
      </c>
      <c r="I133" s="159">
        <f>[12]B!AB763</f>
        <v>1701</v>
      </c>
      <c r="J133" s="159">
        <f>[12]B!AC763</f>
        <v>777</v>
      </c>
      <c r="K133" s="159">
        <f>[12]B!AD763</f>
        <v>0</v>
      </c>
      <c r="L133" s="159">
        <f>[12]B!AE763</f>
        <v>0</v>
      </c>
      <c r="M133" s="161">
        <f>[12]B!AF763</f>
        <v>0</v>
      </c>
      <c r="N133" s="159">
        <f>[12]B!AG763</f>
        <v>0</v>
      </c>
      <c r="O133" s="159">
        <f>[12]B!AH763</f>
        <v>0</v>
      </c>
      <c r="P133" s="159">
        <f>[12]B!AI763</f>
        <v>6</v>
      </c>
      <c r="Q133" s="160">
        <f>[12]B!AJ763</f>
        <v>0</v>
      </c>
      <c r="R133" s="162"/>
      <c r="S133" s="155">
        <f>[12]B!$AL$763</f>
        <v>5323880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5292</v>
      </c>
      <c r="D134" s="184">
        <f t="shared" si="2"/>
        <v>5148</v>
      </c>
      <c r="E134" s="164">
        <f t="shared" si="2"/>
        <v>5148</v>
      </c>
      <c r="F134" s="165">
        <f t="shared" si="2"/>
        <v>0</v>
      </c>
      <c r="G134" s="166">
        <f t="shared" si="2"/>
        <v>144</v>
      </c>
      <c r="H134" s="164">
        <f t="shared" si="2"/>
        <v>1137</v>
      </c>
      <c r="I134" s="164">
        <f t="shared" si="2"/>
        <v>1270</v>
      </c>
      <c r="J134" s="164">
        <f t="shared" si="2"/>
        <v>2885</v>
      </c>
      <c r="K134" s="164">
        <f t="shared" si="2"/>
        <v>20</v>
      </c>
      <c r="L134" s="164">
        <f t="shared" si="2"/>
        <v>0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6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180379950</v>
      </c>
    </row>
    <row r="135" spans="1:19" x14ac:dyDescent="0.2">
      <c r="A135" s="142" t="s">
        <v>212</v>
      </c>
      <c r="B135" s="188" t="s">
        <v>213</v>
      </c>
      <c r="C135" s="144">
        <f>[12]B!C823</f>
        <v>2806</v>
      </c>
      <c r="D135" s="144">
        <f>[12]B!D823</f>
        <v>2705</v>
      </c>
      <c r="E135" s="144">
        <f>[12]B!E823</f>
        <v>2705</v>
      </c>
      <c r="F135" s="145">
        <f>[12]B!F823</f>
        <v>0</v>
      </c>
      <c r="G135" s="146">
        <f>[12]B!G823</f>
        <v>101</v>
      </c>
      <c r="H135" s="189">
        <f>[12]B!AA823</f>
        <v>582</v>
      </c>
      <c r="I135" s="189">
        <f>[12]B!AB823</f>
        <v>558</v>
      </c>
      <c r="J135" s="189">
        <f>[12]B!AC823</f>
        <v>1666</v>
      </c>
      <c r="K135" s="189">
        <f>[12]B!AD823</f>
        <v>9</v>
      </c>
      <c r="L135" s="189">
        <f>[12]B!AE823</f>
        <v>0</v>
      </c>
      <c r="M135" s="190">
        <f>[12]B!AF823</f>
        <v>0</v>
      </c>
      <c r="N135" s="189">
        <f>[12]B!AG823</f>
        <v>0</v>
      </c>
      <c r="O135" s="189">
        <f>[12]B!AH823</f>
        <v>0</v>
      </c>
      <c r="P135" s="189">
        <f>[12]B!AI823</f>
        <v>0</v>
      </c>
      <c r="Q135" s="191">
        <f>[12]B!AJ823</f>
        <v>0</v>
      </c>
      <c r="R135" s="192"/>
      <c r="S135" s="148">
        <f>[12]B!$AL$823</f>
        <v>33182720</v>
      </c>
    </row>
    <row r="136" spans="1:19" x14ac:dyDescent="0.2">
      <c r="A136" s="157" t="s">
        <v>214</v>
      </c>
      <c r="B136" s="193" t="s">
        <v>215</v>
      </c>
      <c r="C136" s="151">
        <f>[12]B!C846</f>
        <v>0</v>
      </c>
      <c r="D136" s="151">
        <f>[12]B!D846</f>
        <v>0</v>
      </c>
      <c r="E136" s="151">
        <f>[12]B!E846</f>
        <v>0</v>
      </c>
      <c r="F136" s="152">
        <f>[12]B!F846</f>
        <v>0</v>
      </c>
      <c r="G136" s="153">
        <f>[12]B!G846</f>
        <v>0</v>
      </c>
      <c r="H136" s="194">
        <f>[12]B!AA846</f>
        <v>0</v>
      </c>
      <c r="I136" s="194">
        <f>[12]B!AB846</f>
        <v>0</v>
      </c>
      <c r="J136" s="194">
        <f>[12]B!AC846</f>
        <v>0</v>
      </c>
      <c r="K136" s="194">
        <f>[12]B!AD846</f>
        <v>0</v>
      </c>
      <c r="L136" s="194">
        <f>[12]B!AE846</f>
        <v>0</v>
      </c>
      <c r="M136" s="195">
        <f>[12]B!AF846</f>
        <v>0</v>
      </c>
      <c r="N136" s="194">
        <f>[12]B!AG846</f>
        <v>0</v>
      </c>
      <c r="O136" s="194">
        <f>[12]B!AH846</f>
        <v>0</v>
      </c>
      <c r="P136" s="194">
        <f>[12]B!AI846</f>
        <v>0</v>
      </c>
      <c r="Q136" s="196">
        <f>[12]B!AJ846</f>
        <v>0</v>
      </c>
      <c r="R136" s="197"/>
      <c r="S136" s="155">
        <f>[12]B!$AL$846</f>
        <v>0</v>
      </c>
    </row>
    <row r="137" spans="1:19" x14ac:dyDescent="0.2">
      <c r="A137" s="198" t="s">
        <v>216</v>
      </c>
      <c r="B137" s="199" t="s">
        <v>217</v>
      </c>
      <c r="C137" s="159">
        <f>[12]B!C876</f>
        <v>1603</v>
      </c>
      <c r="D137" s="159">
        <f>[12]B!D876</f>
        <v>1561</v>
      </c>
      <c r="E137" s="159">
        <f>[12]B!E876</f>
        <v>1561</v>
      </c>
      <c r="F137" s="160">
        <f>[12]B!F876</f>
        <v>0</v>
      </c>
      <c r="G137" s="161">
        <f>[12]B!G876</f>
        <v>42</v>
      </c>
      <c r="H137" s="200">
        <f>[12]B!AA876</f>
        <v>268</v>
      </c>
      <c r="I137" s="200">
        <f>[12]B!AB876</f>
        <v>206</v>
      </c>
      <c r="J137" s="200">
        <f>[12]B!AC876</f>
        <v>1129</v>
      </c>
      <c r="K137" s="200">
        <f>[12]B!AD876</f>
        <v>1</v>
      </c>
      <c r="L137" s="200">
        <f>[12]B!AE876</f>
        <v>0</v>
      </c>
      <c r="M137" s="201">
        <f>[12]B!AF876</f>
        <v>0</v>
      </c>
      <c r="N137" s="200">
        <f>[12]B!AG876</f>
        <v>0</v>
      </c>
      <c r="O137" s="200">
        <f>[12]B!AH876</f>
        <v>0</v>
      </c>
      <c r="P137" s="200">
        <f>[12]B!AI876</f>
        <v>0</v>
      </c>
      <c r="Q137" s="202">
        <f>[12]B!AJ876</f>
        <v>0</v>
      </c>
      <c r="R137" s="203"/>
      <c r="S137" s="178">
        <f>[12]B!$AL$876</f>
        <v>124914910</v>
      </c>
    </row>
    <row r="138" spans="1:19" x14ac:dyDescent="0.2">
      <c r="A138" s="695" t="s">
        <v>194</v>
      </c>
      <c r="B138" s="188" t="s">
        <v>218</v>
      </c>
      <c r="C138" s="204">
        <f>SUM(C139:C141)</f>
        <v>872</v>
      </c>
      <c r="D138" s="46">
        <f>SUM(D139:D141)</f>
        <v>871</v>
      </c>
      <c r="E138" s="46">
        <f t="shared" ref="E138:P138" si="3">SUM(E139:E141)</f>
        <v>871</v>
      </c>
      <c r="F138" s="34">
        <f t="shared" si="3"/>
        <v>0</v>
      </c>
      <c r="G138" s="205">
        <f t="shared" si="3"/>
        <v>1</v>
      </c>
      <c r="H138" s="206">
        <f t="shared" si="3"/>
        <v>287</v>
      </c>
      <c r="I138" s="206">
        <f t="shared" si="3"/>
        <v>496</v>
      </c>
      <c r="J138" s="206">
        <f t="shared" si="3"/>
        <v>89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22282320</v>
      </c>
    </row>
    <row r="139" spans="1:19" x14ac:dyDescent="0.2">
      <c r="A139" s="695"/>
      <c r="B139" s="212" t="s">
        <v>219</v>
      </c>
      <c r="C139" s="144">
        <f>[12]B!C901-[12]B!C878-[12]B!C879</f>
        <v>819</v>
      </c>
      <c r="D139" s="144">
        <f>[12]B!D901-[12]B!D878-[12]B!D879</f>
        <v>818</v>
      </c>
      <c r="E139" s="144">
        <f>[12]B!E901-[12]B!E878-[12]B!E879</f>
        <v>818</v>
      </c>
      <c r="F139" s="145">
        <f>[12]B!F901-[12]B!F878-[12]B!F879</f>
        <v>0</v>
      </c>
      <c r="G139" s="146">
        <f>[12]B!G901-[12]B!G878-[12]B!G879</f>
        <v>1</v>
      </c>
      <c r="H139" s="189">
        <f>[12]B!AA901-[12]B!AA878-[12]B!AA879</f>
        <v>269</v>
      </c>
      <c r="I139" s="189">
        <f>[12]B!AB901-[12]B!AB878-[12]B!AB879</f>
        <v>474</v>
      </c>
      <c r="J139" s="189">
        <f>[12]B!AC901-[12]B!AC878-[12]B!AC879</f>
        <v>76</v>
      </c>
      <c r="K139" s="189">
        <f>[12]B!AD901-[12]B!AD878-[12]B!AD879</f>
        <v>0</v>
      </c>
      <c r="L139" s="189">
        <f>[12]B!AE901-[12]B!AE878-[12]B!AE879</f>
        <v>0</v>
      </c>
      <c r="M139" s="190">
        <f>[12]B!AF901-[12]B!AF878-[12]B!AF879</f>
        <v>0</v>
      </c>
      <c r="N139" s="189">
        <f>[12]B!AG901-[12]B!AG878-[12]B!AG879</f>
        <v>0</v>
      </c>
      <c r="O139" s="189">
        <f>[12]B!AH901-[12]B!AH878-[12]B!AH879</f>
        <v>0</v>
      </c>
      <c r="P139" s="189">
        <f>[12]B!AI901-[12]B!AI878-[12]B!AI879</f>
        <v>0</v>
      </c>
      <c r="Q139" s="191">
        <f>[12]B!AJ901-[12]B!AJ878-[12]B!AJ879</f>
        <v>0</v>
      </c>
      <c r="R139" s="192"/>
      <c r="S139" s="148">
        <f>[12]B!$AL$901-[12]B!$AL$878-[12]B!$AL$879</f>
        <v>20944600</v>
      </c>
    </row>
    <row r="140" spans="1:19" x14ac:dyDescent="0.2">
      <c r="A140" s="695"/>
      <c r="B140" s="212" t="s">
        <v>220</v>
      </c>
      <c r="C140" s="151">
        <f>[12]B!C878</f>
        <v>0</v>
      </c>
      <c r="D140" s="151">
        <f>[12]B!D878</f>
        <v>0</v>
      </c>
      <c r="E140" s="151">
        <f>[12]B!E878</f>
        <v>0</v>
      </c>
      <c r="F140" s="152">
        <f>[12]B!F878</f>
        <v>0</v>
      </c>
      <c r="G140" s="153">
        <f>[12]B!G878</f>
        <v>0</v>
      </c>
      <c r="H140" s="194">
        <f>[12]B!AA878</f>
        <v>0</v>
      </c>
      <c r="I140" s="194">
        <f>[12]B!AB878</f>
        <v>0</v>
      </c>
      <c r="J140" s="194">
        <f>[12]B!AC878</f>
        <v>0</v>
      </c>
      <c r="K140" s="194">
        <f>[12]B!AD878</f>
        <v>0</v>
      </c>
      <c r="L140" s="194">
        <f>[12]B!AE878</f>
        <v>0</v>
      </c>
      <c r="M140" s="195">
        <f>[12]B!AF878</f>
        <v>0</v>
      </c>
      <c r="N140" s="194">
        <f>[12]B!AG878</f>
        <v>0</v>
      </c>
      <c r="O140" s="194">
        <f>[12]B!AH878</f>
        <v>0</v>
      </c>
      <c r="P140" s="194">
        <f>[12]B!AI878</f>
        <v>0</v>
      </c>
      <c r="Q140" s="196">
        <f>[12]B!AJ878</f>
        <v>0</v>
      </c>
      <c r="R140" s="197"/>
      <c r="S140" s="155">
        <f>[12]B!$AL$878</f>
        <v>0</v>
      </c>
    </row>
    <row r="141" spans="1:19" x14ac:dyDescent="0.2">
      <c r="A141" s="695"/>
      <c r="B141" s="213" t="s">
        <v>221</v>
      </c>
      <c r="C141" s="159">
        <f>[12]B!C879</f>
        <v>53</v>
      </c>
      <c r="D141" s="159">
        <f>[12]B!D879</f>
        <v>53</v>
      </c>
      <c r="E141" s="159">
        <f>[12]B!E879</f>
        <v>53</v>
      </c>
      <c r="F141" s="160">
        <f>[12]B!F879</f>
        <v>0</v>
      </c>
      <c r="G141" s="161">
        <f>[12]B!G879</f>
        <v>0</v>
      </c>
      <c r="H141" s="200">
        <f>[12]B!AA879</f>
        <v>18</v>
      </c>
      <c r="I141" s="200">
        <f>[12]B!AB879</f>
        <v>22</v>
      </c>
      <c r="J141" s="200">
        <f>[12]B!AC879</f>
        <v>13</v>
      </c>
      <c r="K141" s="200">
        <f>[12]B!AD879</f>
        <v>0</v>
      </c>
      <c r="L141" s="200">
        <f>[12]B!AE879</f>
        <v>0</v>
      </c>
      <c r="M141" s="201">
        <f>[12]B!AF879</f>
        <v>0</v>
      </c>
      <c r="N141" s="200">
        <f>[12]B!AG879</f>
        <v>0</v>
      </c>
      <c r="O141" s="200">
        <f>[12]B!AH879</f>
        <v>0</v>
      </c>
      <c r="P141" s="200">
        <f>[12]B!AI879</f>
        <v>0</v>
      </c>
      <c r="Q141" s="202">
        <f>[12]B!AJ879</f>
        <v>0</v>
      </c>
      <c r="R141" s="203"/>
      <c r="S141" s="178">
        <f>[12]B!$AL$879</f>
        <v>1337720</v>
      </c>
    </row>
    <row r="142" spans="1:19" x14ac:dyDescent="0.2">
      <c r="A142" s="142" t="s">
        <v>196</v>
      </c>
      <c r="B142" s="214" t="s">
        <v>222</v>
      </c>
      <c r="C142" s="215">
        <f>[12]B!C943</f>
        <v>0</v>
      </c>
      <c r="D142" s="215">
        <f>[12]B!D943</f>
        <v>0</v>
      </c>
      <c r="E142" s="215">
        <f>[12]B!E943</f>
        <v>0</v>
      </c>
      <c r="F142" s="216">
        <f>[12]B!F943</f>
        <v>0</v>
      </c>
      <c r="G142" s="217">
        <f>[12]B!G943</f>
        <v>0</v>
      </c>
      <c r="H142" s="218">
        <f>[12]B!AA943</f>
        <v>0</v>
      </c>
      <c r="I142" s="218">
        <f>[12]B!AB943</f>
        <v>0</v>
      </c>
      <c r="J142" s="218">
        <f>[12]B!AC943</f>
        <v>0</v>
      </c>
      <c r="K142" s="218">
        <f>[12]B!AD943</f>
        <v>0</v>
      </c>
      <c r="L142" s="218">
        <f>[12]B!AE943</f>
        <v>0</v>
      </c>
      <c r="M142" s="219">
        <f>[12]B!AF943</f>
        <v>0</v>
      </c>
      <c r="N142" s="218">
        <f>[12]B!AG943</f>
        <v>0</v>
      </c>
      <c r="O142" s="218">
        <f>[12]B!AH943</f>
        <v>0</v>
      </c>
      <c r="P142" s="218">
        <f>[12]B!AI943</f>
        <v>6</v>
      </c>
      <c r="Q142" s="220">
        <f>[12]B!AJ943</f>
        <v>0</v>
      </c>
      <c r="R142" s="221"/>
      <c r="S142" s="148">
        <f>[12]B!$AL$943</f>
        <v>0</v>
      </c>
    </row>
    <row r="143" spans="1:19" s="224" customFormat="1" x14ac:dyDescent="0.2">
      <c r="A143" s="157"/>
      <c r="B143" s="222" t="s">
        <v>223</v>
      </c>
      <c r="C143" s="159">
        <f>[12]B!C987</f>
        <v>11</v>
      </c>
      <c r="D143" s="159">
        <f>[12]B!D987</f>
        <v>11</v>
      </c>
      <c r="E143" s="159">
        <f>[12]B!E987</f>
        <v>11</v>
      </c>
      <c r="F143" s="160">
        <f>[12]B!F987</f>
        <v>0</v>
      </c>
      <c r="G143" s="161">
        <f>[12]B!G987</f>
        <v>0</v>
      </c>
      <c r="H143" s="200">
        <f>[12]B!AA987</f>
        <v>0</v>
      </c>
      <c r="I143" s="200">
        <f>[12]B!AB987</f>
        <v>10</v>
      </c>
      <c r="J143" s="200">
        <f>[12]B!AC987</f>
        <v>1</v>
      </c>
      <c r="K143" s="200">
        <f>[12]B!AD987</f>
        <v>10</v>
      </c>
      <c r="L143" s="200">
        <f>[12]B!AE987</f>
        <v>0</v>
      </c>
      <c r="M143" s="201">
        <f>[12]B!AF987</f>
        <v>0</v>
      </c>
      <c r="N143" s="200">
        <f>[12]B!AG987</f>
        <v>0</v>
      </c>
      <c r="O143" s="200">
        <f>[12]B!AH987</f>
        <v>0</v>
      </c>
      <c r="P143" s="200">
        <f>[12]B!AI987</f>
        <v>0</v>
      </c>
      <c r="Q143" s="202">
        <f>[12]B!AJ987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[12]B!C670</f>
        <v>9933</v>
      </c>
      <c r="D144" s="144">
        <f>[12]B!D670</f>
        <v>9826</v>
      </c>
      <c r="E144" s="144">
        <f>[12]B!E670</f>
        <v>9747</v>
      </c>
      <c r="F144" s="145">
        <f>[12]B!F670</f>
        <v>79</v>
      </c>
      <c r="G144" s="146">
        <f>[12]B!G670</f>
        <v>107</v>
      </c>
      <c r="H144" s="189">
        <f>[12]B!AA670</f>
        <v>6613</v>
      </c>
      <c r="I144" s="189">
        <f>[12]B!AB670</f>
        <v>1618</v>
      </c>
      <c r="J144" s="189">
        <f>[12]B!AC670</f>
        <v>1702</v>
      </c>
      <c r="K144" s="189">
        <f>[12]B!AD670</f>
        <v>0</v>
      </c>
      <c r="L144" s="189">
        <f>[12]B!AE670</f>
        <v>0</v>
      </c>
      <c r="M144" s="190">
        <f>[12]B!AF670</f>
        <v>0</v>
      </c>
      <c r="N144" s="189">
        <f>[12]B!AG670</f>
        <v>0</v>
      </c>
      <c r="O144" s="189">
        <f>[12]B!AH670</f>
        <v>0</v>
      </c>
      <c r="P144" s="189">
        <f>[12]B!AI670</f>
        <v>0</v>
      </c>
      <c r="Q144" s="191">
        <f>[12]B!AJ670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[12]B!C1235</f>
        <v>0</v>
      </c>
      <c r="D145" s="226">
        <f>[12]B!D1235</f>
        <v>0</v>
      </c>
      <c r="E145" s="226">
        <f>[12]B!E1235</f>
        <v>0</v>
      </c>
      <c r="F145" s="227">
        <f>[12]B!F1235</f>
        <v>0</v>
      </c>
      <c r="G145" s="228">
        <f>[12]B!G1235</f>
        <v>0</v>
      </c>
      <c r="H145" s="229">
        <f>[12]B!AA1235</f>
        <v>0</v>
      </c>
      <c r="I145" s="229">
        <f>[12]B!AB1235</f>
        <v>0</v>
      </c>
      <c r="J145" s="229">
        <f>[12]B!AC1235</f>
        <v>0</v>
      </c>
      <c r="K145" s="229">
        <f>[12]B!AD1235</f>
        <v>0</v>
      </c>
      <c r="L145" s="229">
        <f>[12]B!AE1235</f>
        <v>0</v>
      </c>
      <c r="M145" s="230">
        <f>[12]B!AF1235</f>
        <v>0</v>
      </c>
      <c r="N145" s="229">
        <f>[12]B!AG1235</f>
        <v>0</v>
      </c>
      <c r="O145" s="229">
        <f>[12]B!AH1235</f>
        <v>0</v>
      </c>
      <c r="P145" s="229">
        <f>[12]B!AI1235</f>
        <v>0</v>
      </c>
      <c r="Q145" s="231">
        <f>[12]B!AJ1235</f>
        <v>0</v>
      </c>
      <c r="R145" s="232"/>
      <c r="S145" s="233">
        <f>[12]B!$AL$1235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+[12]B!C996+[12]B!C1004+[12]B!C1013+[12]B!C1023+[12]B!C1030+[12]B!C1034+[12]B!C1038+[12]B!C1042+[12]B!C1050+[12]B!C1053+[12]B!C1056+[12]B!C1064</f>
        <v>0</v>
      </c>
      <c r="D150" s="239">
        <f>+[12]B!D996+[12]B!D1004+[12]B!D1013+[12]B!D1023+[12]B!D1030+[12]B!D1034+[12]B!D1038+[12]B!D1042+[12]B!D1050+[12]B!D1053+[12]B!D1056+[12]B!D1064</f>
        <v>0</v>
      </c>
      <c r="E150" s="239">
        <f>+[12]B!E996+[12]B!E1004+[12]B!E1013+[12]B!E1023+[12]B!E1030+[12]B!E1034+[12]B!E1038+[12]B!E1042+[12]B!E1050+[12]B!E1053+[12]B!E1056+[12]B!E1064</f>
        <v>0</v>
      </c>
      <c r="F150" s="239">
        <f>+[12]B!F996+[12]B!F1004+[12]B!F1013+[12]B!F1023+[12]B!F1030+[12]B!F1034+[12]B!F1038+[12]B!F1042+[12]B!F1050+[12]B!F1053+[12]B!F1056+[12]B!F1064</f>
        <v>0</v>
      </c>
      <c r="G150" s="239">
        <f>+[12]B!G996+[12]B!G1004+[12]B!G1013+[12]B!G1023+[12]B!G1030+[12]B!G1034+[12]B!G1038+[12]B!G1042+[12]B!G1050+[12]B!G1053+[12]B!G1056+[12]B!G1064</f>
        <v>0</v>
      </c>
      <c r="H150" s="239">
        <f>+[12]B!AA996+[12]B!AA1004+[12]B!AA1013+[12]B!AA1023+[12]B!AA1030+[12]B!AA1034+[12]B!AA1038+[12]B!AA1042+[12]B!AA1050+[12]B!AA1053+[12]B!AA1056+[12]B!AA1064</f>
        <v>0</v>
      </c>
      <c r="I150" s="239">
        <f>+[12]B!AB996+[12]B!AB1004+[12]B!AB1013+[12]B!AB1023+[12]B!AB1030+[12]B!AB1034+[12]B!AB1038+[12]B!AB1042+[12]B!AB1050+[12]B!AB1053+[12]B!AB1056+[12]B!AB1064</f>
        <v>0</v>
      </c>
      <c r="J150" s="239">
        <f>+[12]B!AC996+[12]B!AC1004+[12]B!AC1013+[12]B!AC1023+[12]B!AC1030+[12]B!AC1034+[12]B!AC1038+[12]B!AC1042+[12]B!AC1050+[12]B!AC1053+[12]B!AC1056+[12]B!AC1064</f>
        <v>0</v>
      </c>
      <c r="K150" s="239">
        <f>+[12]B!AD996+[12]B!AD1004+[12]B!AD1013+[12]B!AD1023+[12]B!AD1030+[12]B!AD1034+[12]B!AD1038+[12]B!AD1042+[12]B!AD1050+[12]B!AD1053+[12]B!AD1056+[12]B!AD1064</f>
        <v>0</v>
      </c>
      <c r="L150" s="239">
        <f>+[12]B!AE996+[12]B!AE1004+[12]B!AE1013+[12]B!AE1023+[12]B!AE1030+[12]B!AE1034+[12]B!AE1038+[12]B!AE1042+[12]B!AE1050+[12]B!AE1053+[12]B!AE1056+[12]B!AE1064</f>
        <v>0</v>
      </c>
      <c r="M150" s="239">
        <f>+[12]B!AF996+[12]B!AF1004+[12]B!AF1013+[12]B!AF1023+[12]B!AF1030+[12]B!AF1034+[12]B!AF1038+[12]B!AF1042+[12]B!AF1050+[12]B!AF1053+[12]B!AF1056+[12]B!AF1064</f>
        <v>0</v>
      </c>
      <c r="N150" s="239">
        <f>+[12]B!AG996+[12]B!AG1004+[12]B!AG1013+[12]B!AG1023+[12]B!AG1030+[12]B!AG1034+[12]B!AG1038+[12]B!AG1042+[12]B!AG1050+[12]B!AG1053+[12]B!AG1056+[12]B!AG1064</f>
        <v>0</v>
      </c>
      <c r="O150" s="239">
        <f>+[12]B!AH996+[12]B!AH1004+[12]B!AH1013+[12]B!AH1023+[12]B!AH1030+[12]B!AH1034+[12]B!AH1038+[12]B!AH1042+[12]B!AH1050+[12]B!AH1053+[12]B!AH1056+[12]B!AH1064</f>
        <v>0</v>
      </c>
      <c r="P150" s="239">
        <f>+[12]B!AI996+[12]B!AI1004+[12]B!AI1013+[12]B!AI1023+[12]B!AI1030+[12]B!AI1034+[12]B!AI1038+[12]B!AI1042+[12]B!AI1050+[12]B!AI1053+[12]B!AI1056+[12]B!AI1064</f>
        <v>29</v>
      </c>
      <c r="Q150" s="239">
        <f>+[12]B!AJ996+[12]B!AJ1004+[12]B!AJ1013+[12]B!AJ1023+[12]B!AJ1030+[12]B!AJ1034+[12]B!AJ1038+[12]B!AJ1042+[12]B!AJ1050+[12]B!AJ1053+[12]B!AJ1056+[12]B!AJ1064</f>
        <v>0</v>
      </c>
      <c r="R150" s="240">
        <f>+[12]B!AL996+[12]B!AL1004+[12]B!AL1013+[12]B!AL1023+[12]B!AL1030+[12]B!AL1034+[12]B!AL1038+[12]B!AL1042+[12]B!AL1050+[12]B!AL1053+[12]B!AL1056+[12]B!AL1064</f>
        <v>0</v>
      </c>
      <c r="U150" s="235"/>
    </row>
    <row r="151" spans="1:24" x14ac:dyDescent="0.2">
      <c r="A151" s="689" t="s">
        <v>230</v>
      </c>
      <c r="B151" s="690"/>
      <c r="C151" s="241">
        <f>[12]B!C1070</f>
        <v>0</v>
      </c>
      <c r="D151" s="242">
        <f>[12]B!D1070</f>
        <v>0</v>
      </c>
      <c r="E151" s="242">
        <f>[12]B!E1070</f>
        <v>0</v>
      </c>
      <c r="F151" s="242">
        <f>[12]B!F1070</f>
        <v>0</v>
      </c>
      <c r="G151" s="242">
        <f>[12]B!G1070</f>
        <v>0</v>
      </c>
      <c r="H151" s="242">
        <f>[12]B!AA1070</f>
        <v>0</v>
      </c>
      <c r="I151" s="242">
        <f>[12]B!AB1070</f>
        <v>0</v>
      </c>
      <c r="J151" s="242">
        <f>[12]B!AC1070</f>
        <v>0</v>
      </c>
      <c r="K151" s="242">
        <f>[12]B!AD1070</f>
        <v>0</v>
      </c>
      <c r="L151" s="242">
        <f>[12]B!AE1070</f>
        <v>0</v>
      </c>
      <c r="M151" s="242">
        <f>[12]B!AF1070</f>
        <v>0</v>
      </c>
      <c r="N151" s="242">
        <f>[12]B!AG1070</f>
        <v>0</v>
      </c>
      <c r="O151" s="242">
        <f>[12]B!AH1070</f>
        <v>0</v>
      </c>
      <c r="P151" s="242">
        <f>[12]B!AI1070</f>
        <v>0</v>
      </c>
      <c r="Q151" s="242">
        <f>[12]B!AJ1070</f>
        <v>0</v>
      </c>
      <c r="R151" s="243">
        <f>[12]B!AL1070</f>
        <v>0</v>
      </c>
      <c r="U151" s="235"/>
    </row>
    <row r="152" spans="1:24" x14ac:dyDescent="0.2">
      <c r="A152" s="683" t="s">
        <v>231</v>
      </c>
      <c r="B152" s="572"/>
      <c r="C152" s="244">
        <f>[12]B!C1080</f>
        <v>0</v>
      </c>
      <c r="D152" s="245">
        <f>[12]B!D1080</f>
        <v>0</v>
      </c>
      <c r="E152" s="245">
        <f>[12]B!E1080</f>
        <v>0</v>
      </c>
      <c r="F152" s="245">
        <f>[12]B!F1080</f>
        <v>0</v>
      </c>
      <c r="G152" s="245">
        <f>[12]B!G1080</f>
        <v>0</v>
      </c>
      <c r="H152" s="245">
        <f>[12]B!AA1080</f>
        <v>0</v>
      </c>
      <c r="I152" s="245">
        <f>[12]B!AB1080</f>
        <v>0</v>
      </c>
      <c r="J152" s="245">
        <f>[12]B!AC1080</f>
        <v>0</v>
      </c>
      <c r="K152" s="245">
        <f>[12]B!AD1080</f>
        <v>0</v>
      </c>
      <c r="L152" s="245">
        <f>[12]B!AE1080</f>
        <v>0</v>
      </c>
      <c r="M152" s="245">
        <f>[12]B!AF1080</f>
        <v>0</v>
      </c>
      <c r="N152" s="245">
        <f>[12]B!AG1080</f>
        <v>0</v>
      </c>
      <c r="O152" s="245">
        <f>[12]B!AH1080</f>
        <v>0</v>
      </c>
      <c r="P152" s="245">
        <f>[12]B!AI1080</f>
        <v>0</v>
      </c>
      <c r="Q152" s="245">
        <f>[12]B!AJ1080</f>
        <v>0</v>
      </c>
      <c r="R152" s="246">
        <f>[12]B!AL1080</f>
        <v>0</v>
      </c>
      <c r="U152" s="235"/>
    </row>
    <row r="153" spans="1:24" x14ac:dyDescent="0.2">
      <c r="A153" s="683" t="s">
        <v>232</v>
      </c>
      <c r="B153" s="572"/>
      <c r="C153" s="244">
        <f>[12]B!C1100</f>
        <v>0</v>
      </c>
      <c r="D153" s="245">
        <f>[12]B!D1100</f>
        <v>0</v>
      </c>
      <c r="E153" s="245">
        <f>[12]B!E1100</f>
        <v>0</v>
      </c>
      <c r="F153" s="245">
        <f>[12]B!F1100</f>
        <v>0</v>
      </c>
      <c r="G153" s="245">
        <f>[12]B!G1100</f>
        <v>0</v>
      </c>
      <c r="H153" s="245">
        <f>[12]B!AA1100</f>
        <v>0</v>
      </c>
      <c r="I153" s="245">
        <f>[12]B!AB1100</f>
        <v>0</v>
      </c>
      <c r="J153" s="245">
        <f>[12]B!AC1100</f>
        <v>0</v>
      </c>
      <c r="K153" s="245">
        <f>[12]B!AD1100</f>
        <v>0</v>
      </c>
      <c r="L153" s="245">
        <f>[12]B!AE1100</f>
        <v>0</v>
      </c>
      <c r="M153" s="245">
        <f>[12]B!AF1100</f>
        <v>0</v>
      </c>
      <c r="N153" s="245">
        <f>[12]B!AG1100</f>
        <v>0</v>
      </c>
      <c r="O153" s="245">
        <f>[12]B!AH1100</f>
        <v>0</v>
      </c>
      <c r="P153" s="245">
        <f>[12]B!AI1100</f>
        <v>0</v>
      </c>
      <c r="Q153" s="245">
        <f>[12]B!AJ1100</f>
        <v>0</v>
      </c>
      <c r="R153" s="246">
        <f>[12]B!AL1100</f>
        <v>0</v>
      </c>
      <c r="U153" s="235"/>
    </row>
    <row r="154" spans="1:24" x14ac:dyDescent="0.2">
      <c r="A154" s="683" t="s">
        <v>233</v>
      </c>
      <c r="B154" s="572"/>
      <c r="C154" s="247">
        <f>[12]B!C1103</f>
        <v>0</v>
      </c>
      <c r="D154" s="248">
        <f>[12]B!D1103</f>
        <v>0</v>
      </c>
      <c r="E154" s="248">
        <f>[12]B!E1103</f>
        <v>0</v>
      </c>
      <c r="F154" s="248">
        <f>[12]B!F1103</f>
        <v>0</v>
      </c>
      <c r="G154" s="248">
        <f>[12]B!G1103</f>
        <v>0</v>
      </c>
      <c r="H154" s="248">
        <f>[12]B!AA1103</f>
        <v>0</v>
      </c>
      <c r="I154" s="248">
        <f>[12]B!AB1103</f>
        <v>0</v>
      </c>
      <c r="J154" s="248">
        <f>[12]B!AC1103</f>
        <v>0</v>
      </c>
      <c r="K154" s="248">
        <f>[12]B!AD1103</f>
        <v>0</v>
      </c>
      <c r="L154" s="248">
        <f>[12]B!AE1103</f>
        <v>0</v>
      </c>
      <c r="M154" s="248">
        <f>[12]B!AF1103</f>
        <v>0</v>
      </c>
      <c r="N154" s="248">
        <f>[12]B!AG1103</f>
        <v>0</v>
      </c>
      <c r="O154" s="248">
        <f>[12]B!AH1103</f>
        <v>0</v>
      </c>
      <c r="P154" s="248">
        <f>[12]B!AI1103</f>
        <v>0</v>
      </c>
      <c r="Q154" s="248">
        <f>[12]B!AJ1103</f>
        <v>0</v>
      </c>
      <c r="R154" s="246">
        <f>[12]B!AL1103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29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[12]B!C2467</f>
        <v>36</v>
      </c>
      <c r="D160" s="421">
        <f>[12]B!D2467</f>
        <v>36</v>
      </c>
      <c r="E160" s="422">
        <f>[12]B!E2467</f>
        <v>36</v>
      </c>
      <c r="F160" s="422">
        <f>[12]B!F2467</f>
        <v>0</v>
      </c>
      <c r="G160" s="422">
        <f>[12]B!G2467</f>
        <v>0</v>
      </c>
      <c r="H160" s="423">
        <f>[12]B!AA2467</f>
        <v>36</v>
      </c>
      <c r="I160" s="423">
        <f>[12]B!AB2467</f>
        <v>0</v>
      </c>
      <c r="J160" s="423">
        <f>[12]B!AC2467</f>
        <v>0</v>
      </c>
      <c r="K160" s="423">
        <f>[12]B!AD2467</f>
        <v>0</v>
      </c>
      <c r="L160" s="423">
        <f>[12]B!AE2467</f>
        <v>0</v>
      </c>
      <c r="M160" s="423">
        <f>[12]B!AF2467</f>
        <v>0</v>
      </c>
      <c r="N160" s="423">
        <f>[12]B!AG2467</f>
        <v>0</v>
      </c>
      <c r="O160" s="423">
        <f>[12]B!AH2467</f>
        <v>0</v>
      </c>
      <c r="P160" s="423">
        <f>[12]B!AI2467</f>
        <v>0</v>
      </c>
      <c r="Q160" s="423">
        <f>[12]B!AJ2467</f>
        <v>0</v>
      </c>
      <c r="R160" s="47">
        <f>[12]B!AL2467</f>
        <v>2028240</v>
      </c>
    </row>
    <row r="161" spans="1:22" x14ac:dyDescent="0.2">
      <c r="A161" s="424">
        <v>1901024</v>
      </c>
      <c r="B161" s="425" t="s">
        <v>237</v>
      </c>
      <c r="C161" s="421">
        <f>[12]B!C2468</f>
        <v>0</v>
      </c>
      <c r="D161" s="421">
        <f>[12]B!D2468</f>
        <v>0</v>
      </c>
      <c r="E161" s="422">
        <f>[12]B!E2468</f>
        <v>0</v>
      </c>
      <c r="F161" s="422">
        <f>[12]B!F2468</f>
        <v>0</v>
      </c>
      <c r="G161" s="422">
        <f>[12]B!G2468</f>
        <v>0</v>
      </c>
      <c r="H161" s="423">
        <f>[12]B!AA2468</f>
        <v>0</v>
      </c>
      <c r="I161" s="423">
        <f>[12]B!AB2468</f>
        <v>0</v>
      </c>
      <c r="J161" s="423">
        <f>[12]B!AC2468</f>
        <v>0</v>
      </c>
      <c r="K161" s="423">
        <f>[12]B!AD2468</f>
        <v>0</v>
      </c>
      <c r="L161" s="423">
        <f>[12]B!AE2468</f>
        <v>0</v>
      </c>
      <c r="M161" s="423">
        <f>[12]B!AF2468</f>
        <v>0</v>
      </c>
      <c r="N161" s="423">
        <f>[12]B!AG2468</f>
        <v>0</v>
      </c>
      <c r="O161" s="423">
        <f>[12]B!AH2468</f>
        <v>0</v>
      </c>
      <c r="P161" s="423">
        <f>[12]B!AI2468</f>
        <v>0</v>
      </c>
      <c r="Q161" s="423">
        <f>[12]B!AJ2468</f>
        <v>0</v>
      </c>
      <c r="R161" s="48">
        <f>[12]B!AL2468</f>
        <v>0</v>
      </c>
    </row>
    <row r="162" spans="1:22" x14ac:dyDescent="0.2">
      <c r="A162" s="424">
        <v>1901025</v>
      </c>
      <c r="B162" s="425" t="s">
        <v>238</v>
      </c>
      <c r="C162" s="421">
        <f>[12]B!C2469</f>
        <v>0</v>
      </c>
      <c r="D162" s="421">
        <f>[12]B!D2469</f>
        <v>0</v>
      </c>
      <c r="E162" s="422">
        <f>[12]B!E2469</f>
        <v>0</v>
      </c>
      <c r="F162" s="422">
        <f>[12]B!F2469</f>
        <v>0</v>
      </c>
      <c r="G162" s="422">
        <f>[12]B!G2469</f>
        <v>0</v>
      </c>
      <c r="H162" s="423">
        <f>[12]B!AA2469</f>
        <v>0</v>
      </c>
      <c r="I162" s="423">
        <f>[12]B!AB2469</f>
        <v>0</v>
      </c>
      <c r="J162" s="423">
        <f>[12]B!AC2469</f>
        <v>0</v>
      </c>
      <c r="K162" s="423">
        <f>[12]B!AD2469</f>
        <v>0</v>
      </c>
      <c r="L162" s="423">
        <f>[12]B!AE2469</f>
        <v>0</v>
      </c>
      <c r="M162" s="423">
        <f>[12]B!AF2469</f>
        <v>0</v>
      </c>
      <c r="N162" s="423">
        <f>[12]B!AG2469</f>
        <v>0</v>
      </c>
      <c r="O162" s="423">
        <f>[12]B!AH2469</f>
        <v>0</v>
      </c>
      <c r="P162" s="423">
        <f>[12]B!AI2469</f>
        <v>0</v>
      </c>
      <c r="Q162" s="423">
        <f>[12]B!AJ2469</f>
        <v>0</v>
      </c>
      <c r="R162" s="48">
        <f>[12]B!AL2469</f>
        <v>0</v>
      </c>
    </row>
    <row r="163" spans="1:22" x14ac:dyDescent="0.2">
      <c r="A163" s="424">
        <v>1901026</v>
      </c>
      <c r="B163" s="425" t="s">
        <v>239</v>
      </c>
      <c r="C163" s="421">
        <f>[12]B!C2470</f>
        <v>0</v>
      </c>
      <c r="D163" s="421">
        <f>[12]B!D2470</f>
        <v>0</v>
      </c>
      <c r="E163" s="422">
        <f>[12]B!E2470</f>
        <v>0</v>
      </c>
      <c r="F163" s="422">
        <f>[12]B!F2470</f>
        <v>0</v>
      </c>
      <c r="G163" s="422">
        <f>[12]B!G2470</f>
        <v>0</v>
      </c>
      <c r="H163" s="423">
        <f>[12]B!AA2470</f>
        <v>0</v>
      </c>
      <c r="I163" s="423">
        <f>[12]B!AB2470</f>
        <v>0</v>
      </c>
      <c r="J163" s="423">
        <f>[12]B!AC2470</f>
        <v>0</v>
      </c>
      <c r="K163" s="423">
        <f>[12]B!AD2470</f>
        <v>0</v>
      </c>
      <c r="L163" s="423">
        <f>[12]B!AE2470</f>
        <v>0</v>
      </c>
      <c r="M163" s="423">
        <f>[12]B!AF2470</f>
        <v>0</v>
      </c>
      <c r="N163" s="423">
        <f>[12]B!AG2470</f>
        <v>0</v>
      </c>
      <c r="O163" s="423">
        <f>[12]B!AH2470</f>
        <v>0</v>
      </c>
      <c r="P163" s="423">
        <f>[12]B!AI2470</f>
        <v>0</v>
      </c>
      <c r="Q163" s="423">
        <f>[12]B!AJ2470</f>
        <v>0</v>
      </c>
      <c r="R163" s="48">
        <f>[12]B!AL2470</f>
        <v>0</v>
      </c>
    </row>
    <row r="164" spans="1:22" x14ac:dyDescent="0.2">
      <c r="A164" s="424">
        <v>1901126</v>
      </c>
      <c r="B164" s="425" t="s">
        <v>240</v>
      </c>
      <c r="C164" s="421">
        <f>[12]B!C2471</f>
        <v>0</v>
      </c>
      <c r="D164" s="421">
        <f>[12]B!D2471</f>
        <v>0</v>
      </c>
      <c r="E164" s="422">
        <f>[12]B!E2471</f>
        <v>0</v>
      </c>
      <c r="F164" s="422">
        <f>[12]B!F2471</f>
        <v>0</v>
      </c>
      <c r="G164" s="422">
        <f>[12]B!G2471</f>
        <v>0</v>
      </c>
      <c r="H164" s="423">
        <f>[12]B!AA2471</f>
        <v>0</v>
      </c>
      <c r="I164" s="423">
        <f>[12]B!AB2471</f>
        <v>0</v>
      </c>
      <c r="J164" s="423">
        <f>[12]B!AC2471</f>
        <v>0</v>
      </c>
      <c r="K164" s="423">
        <f>[12]B!AD2471</f>
        <v>0</v>
      </c>
      <c r="L164" s="423">
        <f>[12]B!AE2471</f>
        <v>0</v>
      </c>
      <c r="M164" s="423">
        <f>[12]B!AF2471</f>
        <v>0</v>
      </c>
      <c r="N164" s="423">
        <f>[12]B!AG2471</f>
        <v>0</v>
      </c>
      <c r="O164" s="423">
        <f>[12]B!AH2471</f>
        <v>0</v>
      </c>
      <c r="P164" s="423">
        <f>[12]B!AI2471</f>
        <v>0</v>
      </c>
      <c r="Q164" s="423">
        <f>[12]B!AJ2471</f>
        <v>0</v>
      </c>
      <c r="R164" s="48">
        <f>[12]B!AL2471</f>
        <v>0</v>
      </c>
    </row>
    <row r="165" spans="1:22" x14ac:dyDescent="0.2">
      <c r="A165" s="424">
        <v>1901027</v>
      </c>
      <c r="B165" s="425" t="s">
        <v>241</v>
      </c>
      <c r="C165" s="421">
        <f>[12]B!C2472</f>
        <v>0</v>
      </c>
      <c r="D165" s="421">
        <f>[12]B!D2472</f>
        <v>0</v>
      </c>
      <c r="E165" s="422">
        <f>[12]B!E2472</f>
        <v>0</v>
      </c>
      <c r="F165" s="422">
        <f>[12]B!F2472</f>
        <v>0</v>
      </c>
      <c r="G165" s="422">
        <f>[12]B!G2472</f>
        <v>0</v>
      </c>
      <c r="H165" s="423">
        <f>[12]B!AA2472</f>
        <v>0</v>
      </c>
      <c r="I165" s="423">
        <f>[12]B!AB2472</f>
        <v>0</v>
      </c>
      <c r="J165" s="423">
        <f>[12]B!AC2472</f>
        <v>0</v>
      </c>
      <c r="K165" s="423">
        <f>[12]B!AD2472</f>
        <v>0</v>
      </c>
      <c r="L165" s="423">
        <f>[12]B!AE2472</f>
        <v>0</v>
      </c>
      <c r="M165" s="423">
        <f>[12]B!AF2472</f>
        <v>0</v>
      </c>
      <c r="N165" s="423">
        <f>[12]B!AG2472</f>
        <v>0</v>
      </c>
      <c r="O165" s="423">
        <f>[12]B!AH2472</f>
        <v>0</v>
      </c>
      <c r="P165" s="423">
        <f>[12]B!AI2472</f>
        <v>0</v>
      </c>
      <c r="Q165" s="423">
        <f>[12]B!AJ2472</f>
        <v>0</v>
      </c>
      <c r="R165" s="48">
        <f>[12]B!AL2472</f>
        <v>0</v>
      </c>
    </row>
    <row r="166" spans="1:22" x14ac:dyDescent="0.2">
      <c r="A166" s="424">
        <v>1901028</v>
      </c>
      <c r="B166" s="425" t="s">
        <v>242</v>
      </c>
      <c r="C166" s="421">
        <f>[12]B!C2473</f>
        <v>0</v>
      </c>
      <c r="D166" s="421">
        <f>[12]B!D2473</f>
        <v>0</v>
      </c>
      <c r="E166" s="422">
        <f>[12]B!E2473</f>
        <v>0</v>
      </c>
      <c r="F166" s="422">
        <f>[12]B!F2473</f>
        <v>0</v>
      </c>
      <c r="G166" s="422">
        <f>[12]B!G2473</f>
        <v>0</v>
      </c>
      <c r="H166" s="423">
        <f>[12]B!AA2473</f>
        <v>0</v>
      </c>
      <c r="I166" s="423">
        <f>[12]B!AB2473</f>
        <v>0</v>
      </c>
      <c r="J166" s="423">
        <f>[12]B!AC2473</f>
        <v>0</v>
      </c>
      <c r="K166" s="423">
        <f>[12]B!AD2473</f>
        <v>0</v>
      </c>
      <c r="L166" s="423">
        <f>[12]B!AE2473</f>
        <v>0</v>
      </c>
      <c r="M166" s="423">
        <f>[12]B!AF2473</f>
        <v>0</v>
      </c>
      <c r="N166" s="423">
        <f>[12]B!AG2473</f>
        <v>0</v>
      </c>
      <c r="O166" s="423">
        <f>[12]B!AH2473</f>
        <v>0</v>
      </c>
      <c r="P166" s="423">
        <f>[12]B!AI2473</f>
        <v>0</v>
      </c>
      <c r="Q166" s="423">
        <f>[12]B!AJ2473</f>
        <v>0</v>
      </c>
      <c r="R166" s="48">
        <f>[12]B!AL2473</f>
        <v>0</v>
      </c>
    </row>
    <row r="167" spans="1:22" x14ac:dyDescent="0.2">
      <c r="A167" s="426">
        <v>1901029</v>
      </c>
      <c r="B167" s="427" t="s">
        <v>243</v>
      </c>
      <c r="C167" s="421">
        <f>[12]B!C2474</f>
        <v>0</v>
      </c>
      <c r="D167" s="421">
        <f>[12]B!D2474</f>
        <v>0</v>
      </c>
      <c r="E167" s="422">
        <f>[12]B!E2474</f>
        <v>0</v>
      </c>
      <c r="F167" s="422">
        <f>[12]B!F2474</f>
        <v>0</v>
      </c>
      <c r="G167" s="422">
        <f>[12]B!G2474</f>
        <v>0</v>
      </c>
      <c r="H167" s="423">
        <f>[12]B!AA2474</f>
        <v>0</v>
      </c>
      <c r="I167" s="423">
        <f>[12]B!AB2474</f>
        <v>0</v>
      </c>
      <c r="J167" s="423">
        <f>[12]B!AC2474</f>
        <v>0</v>
      </c>
      <c r="K167" s="423">
        <f>[12]B!AD2474</f>
        <v>0</v>
      </c>
      <c r="L167" s="423">
        <f>[12]B!AE2474</f>
        <v>0</v>
      </c>
      <c r="M167" s="423">
        <f>[12]B!AF2474</f>
        <v>0</v>
      </c>
      <c r="N167" s="423">
        <f>[12]B!AG2474</f>
        <v>0</v>
      </c>
      <c r="O167" s="423">
        <f>[12]B!AH2474</f>
        <v>0</v>
      </c>
      <c r="P167" s="423">
        <f>[12]B!AI2474</f>
        <v>0</v>
      </c>
      <c r="Q167" s="423">
        <f>[12]B!AJ2474</f>
        <v>0</v>
      </c>
      <c r="R167" s="48">
        <f>[12]B!AL2474</f>
        <v>0</v>
      </c>
    </row>
    <row r="168" spans="1:22" x14ac:dyDescent="0.2">
      <c r="A168" s="426">
        <v>1901031</v>
      </c>
      <c r="B168" s="427" t="s">
        <v>244</v>
      </c>
      <c r="C168" s="421">
        <f>[12]B!C2475</f>
        <v>0</v>
      </c>
      <c r="D168" s="421">
        <f>[12]B!D2475</f>
        <v>0</v>
      </c>
      <c r="E168" s="422">
        <f>[12]B!E2475</f>
        <v>0</v>
      </c>
      <c r="F168" s="422">
        <f>[12]B!F2475</f>
        <v>0</v>
      </c>
      <c r="G168" s="422">
        <f>[12]B!G2475</f>
        <v>0</v>
      </c>
      <c r="H168" s="423">
        <f>[12]B!AA2475</f>
        <v>0</v>
      </c>
      <c r="I168" s="423">
        <f>[12]B!AB2475</f>
        <v>0</v>
      </c>
      <c r="J168" s="423">
        <f>[12]B!AC2475</f>
        <v>0</v>
      </c>
      <c r="K168" s="423">
        <f>[12]B!AD2475</f>
        <v>0</v>
      </c>
      <c r="L168" s="423">
        <f>[12]B!AE2475</f>
        <v>0</v>
      </c>
      <c r="M168" s="423">
        <f>[12]B!AF2475</f>
        <v>0</v>
      </c>
      <c r="N168" s="423">
        <f>[12]B!AG2475</f>
        <v>0</v>
      </c>
      <c r="O168" s="423">
        <f>[12]B!AH2475</f>
        <v>0</v>
      </c>
      <c r="P168" s="423">
        <f>[12]B!AI2475</f>
        <v>0</v>
      </c>
      <c r="Q168" s="423">
        <f>[12]B!AJ2475</f>
        <v>0</v>
      </c>
      <c r="R168" s="48">
        <f>[12]B!AL2475</f>
        <v>0</v>
      </c>
    </row>
    <row r="169" spans="1:22" x14ac:dyDescent="0.2">
      <c r="A169" s="426" t="s">
        <v>245</v>
      </c>
      <c r="B169" s="427" t="s">
        <v>246</v>
      </c>
      <c r="C169" s="421">
        <f>[12]B!C2476</f>
        <v>0</v>
      </c>
      <c r="D169" s="421">
        <f>[12]B!D2476</f>
        <v>0</v>
      </c>
      <c r="E169" s="422">
        <f>[12]B!E2476</f>
        <v>0</v>
      </c>
      <c r="F169" s="422">
        <f>[12]B!F2476</f>
        <v>0</v>
      </c>
      <c r="G169" s="422">
        <f>[12]B!G2476</f>
        <v>0</v>
      </c>
      <c r="H169" s="423">
        <f>[12]B!AA2476</f>
        <v>0</v>
      </c>
      <c r="I169" s="423">
        <f>[12]B!AB2476</f>
        <v>0</v>
      </c>
      <c r="J169" s="423">
        <f>[12]B!AC2476</f>
        <v>0</v>
      </c>
      <c r="K169" s="423">
        <f>[12]B!AD2476</f>
        <v>0</v>
      </c>
      <c r="L169" s="423">
        <f>[12]B!AE2476</f>
        <v>0</v>
      </c>
      <c r="M169" s="423">
        <f>[12]B!AF2476</f>
        <v>0</v>
      </c>
      <c r="N169" s="423">
        <f>[12]B!AG2476</f>
        <v>0</v>
      </c>
      <c r="O169" s="423">
        <f>[12]B!AH2476</f>
        <v>0</v>
      </c>
      <c r="P169" s="423">
        <f>[12]B!AI2476</f>
        <v>0</v>
      </c>
      <c r="Q169" s="423">
        <f>[12]B!AJ2476</f>
        <v>0</v>
      </c>
      <c r="R169" s="48">
        <f>[12]B!AL2476</f>
        <v>0</v>
      </c>
    </row>
    <row r="170" spans="1:22" x14ac:dyDescent="0.2">
      <c r="A170" s="428">
        <v>1901033</v>
      </c>
      <c r="B170" s="429" t="s">
        <v>247</v>
      </c>
      <c r="C170" s="421">
        <f>[12]B!C2477</f>
        <v>0</v>
      </c>
      <c r="D170" s="421">
        <f>[12]B!D2477</f>
        <v>0</v>
      </c>
      <c r="E170" s="422">
        <f>[12]B!E2477</f>
        <v>0</v>
      </c>
      <c r="F170" s="422">
        <f>[12]B!F2477</f>
        <v>0</v>
      </c>
      <c r="G170" s="422">
        <f>[12]B!G2477</f>
        <v>0</v>
      </c>
      <c r="H170" s="423">
        <f>[12]B!AA2477</f>
        <v>0</v>
      </c>
      <c r="I170" s="423">
        <f>[12]B!AB2477</f>
        <v>0</v>
      </c>
      <c r="J170" s="423">
        <f>[12]B!AC2477</f>
        <v>0</v>
      </c>
      <c r="K170" s="423">
        <f>[12]B!AD2477</f>
        <v>0</v>
      </c>
      <c r="L170" s="423">
        <f>[12]B!AE2477</f>
        <v>0</v>
      </c>
      <c r="M170" s="423">
        <f>[12]B!AF2477</f>
        <v>0</v>
      </c>
      <c r="N170" s="423">
        <f>[12]B!AG2477</f>
        <v>0</v>
      </c>
      <c r="O170" s="423">
        <f>[12]B!AH2477</f>
        <v>0</v>
      </c>
      <c r="P170" s="423">
        <f>[12]B!AI2477</f>
        <v>0</v>
      </c>
      <c r="Q170" s="423">
        <f>[12]B!AJ2477</f>
        <v>0</v>
      </c>
      <c r="R170" s="129">
        <f>[12]B!AL2477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36</v>
      </c>
      <c r="D171" s="430">
        <f t="shared" ref="D171:Q171" si="5">SUM(D160:D170)</f>
        <v>36</v>
      </c>
      <c r="E171" s="430">
        <f t="shared" si="5"/>
        <v>36</v>
      </c>
      <c r="F171" s="430">
        <f t="shared" si="5"/>
        <v>0</v>
      </c>
      <c r="G171" s="430">
        <f t="shared" si="5"/>
        <v>0</v>
      </c>
      <c r="H171" s="430">
        <f t="shared" si="5"/>
        <v>36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2028240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18" t="s">
        <v>178</v>
      </c>
      <c r="H175" s="267" t="s">
        <v>187</v>
      </c>
      <c r="I175" s="268" t="s">
        <v>188</v>
      </c>
      <c r="J175" s="518" t="s">
        <v>178</v>
      </c>
      <c r="K175" s="680"/>
      <c r="L175" s="514" t="s">
        <v>182</v>
      </c>
      <c r="M175" s="515" t="s">
        <v>183</v>
      </c>
      <c r="N175" s="516" t="s">
        <v>184</v>
      </c>
      <c r="O175" s="605"/>
      <c r="P175" s="528" t="s">
        <v>185</v>
      </c>
      <c r="Q175" s="529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[12]B!$C$1408</f>
        <v>13</v>
      </c>
      <c r="D176" s="432">
        <f>[12]B!H1408</f>
        <v>13</v>
      </c>
      <c r="E176" s="433">
        <f>[12]B!I1408</f>
        <v>10</v>
      </c>
      <c r="F176" s="433">
        <f>[12]B!J1408</f>
        <v>3</v>
      </c>
      <c r="G176" s="433">
        <f>[12]B!K1408</f>
        <v>0</v>
      </c>
      <c r="H176" s="433">
        <f>[12]B!L1408</f>
        <v>0</v>
      </c>
      <c r="I176" s="433">
        <f>[12]B!M1408</f>
        <v>0</v>
      </c>
      <c r="J176" s="433">
        <f>[12]B!N1408</f>
        <v>0</v>
      </c>
      <c r="K176" s="434">
        <f>[12]B!C1407</f>
        <v>0</v>
      </c>
      <c r="L176" s="433">
        <f>[12]B!AD1408</f>
        <v>0</v>
      </c>
      <c r="M176" s="433">
        <f>[12]B!AE1408</f>
        <v>0</v>
      </c>
      <c r="N176" s="433">
        <f>[12]B!AF1408</f>
        <v>0</v>
      </c>
      <c r="O176" s="433">
        <f>[12]B!AG1408</f>
        <v>0</v>
      </c>
      <c r="P176" s="433">
        <f>[12]B!AH1408</f>
        <v>0</v>
      </c>
      <c r="Q176" s="433">
        <f>[12]B!AI1408</f>
        <v>0</v>
      </c>
      <c r="R176" s="433">
        <f>[12]B!AJ1408</f>
        <v>0</v>
      </c>
      <c r="S176" s="21">
        <f>[12]B!$I$1408</f>
        <v>10</v>
      </c>
      <c r="T176" s="21">
        <f>[12]B!$L$1408</f>
        <v>0</v>
      </c>
      <c r="U176" s="278"/>
      <c r="V176" s="155">
        <f>[12]B!AL1408</f>
        <v>2024400</v>
      </c>
    </row>
    <row r="177" spans="1:22" x14ac:dyDescent="0.2">
      <c r="A177" s="279" t="s">
        <v>259</v>
      </c>
      <c r="B177" s="280" t="s">
        <v>260</v>
      </c>
      <c r="C177" s="432">
        <f>[12]B!C1542</f>
        <v>76</v>
      </c>
      <c r="D177" s="432">
        <f>[12]B!H1542</f>
        <v>69</v>
      </c>
      <c r="E177" s="434">
        <f>[12]B!I1542</f>
        <v>43</v>
      </c>
      <c r="F177" s="434">
        <f>[12]B!J1542</f>
        <v>26</v>
      </c>
      <c r="G177" s="434">
        <f>[12]B!K1542</f>
        <v>0</v>
      </c>
      <c r="H177" s="434">
        <f>[12]B!L1542</f>
        <v>2</v>
      </c>
      <c r="I177" s="434">
        <f>[12]B!M1542</f>
        <v>5</v>
      </c>
      <c r="J177" s="434">
        <f>[12]B!N1542</f>
        <v>0</v>
      </c>
      <c r="K177" s="434">
        <f>+[12]B!C1459+[12]B!C1460+[12]B!C1461+[12]B!C1462+[12]B!C1463+[12]B!C1464+[12]B!C1468+[12]B!C1469+[12]B!C1470+[12]B!C1472+[12]B!C1473+[12]B!C1474+[12]B!C1476+[12]B!C1477+[12]B!C1478+[12]B!C1480+[12]B!C1482+[12]B!C1483+[12]B!C1485+[12]B!C1486+[12]B!C1489+[12]B!C1490+[12]B!C1505+[12]B!C1506+[12]B!C1521+[12]B!C1523+[12]B!C1524+[12]B!C1537+[12]B!C1538+[12]B!C1539+[12]B!C1540</f>
        <v>28</v>
      </c>
      <c r="L177" s="434">
        <f>[12]B!AD1542</f>
        <v>0</v>
      </c>
      <c r="M177" s="434">
        <f>[12]B!AE1542</f>
        <v>0</v>
      </c>
      <c r="N177" s="434">
        <f>[12]B!AF1542</f>
        <v>0</v>
      </c>
      <c r="O177" s="434">
        <f>[12]B!AG1542</f>
        <v>0</v>
      </c>
      <c r="P177" s="434">
        <f>[12]B!AH1542</f>
        <v>0</v>
      </c>
      <c r="Q177" s="434">
        <f>[12]B!AI1542</f>
        <v>0</v>
      </c>
      <c r="R177" s="434">
        <f>[12]B!AJ1542</f>
        <v>0</v>
      </c>
      <c r="S177" s="21">
        <f>[12]B!$I$1542</f>
        <v>43</v>
      </c>
      <c r="T177" s="21">
        <f>[12]B!$L$1542</f>
        <v>2</v>
      </c>
      <c r="U177" s="278"/>
      <c r="V177" s="155">
        <f>[12]B!$AL$1542</f>
        <v>18536870</v>
      </c>
    </row>
    <row r="178" spans="1:22" x14ac:dyDescent="0.2">
      <c r="A178" s="279" t="s">
        <v>194</v>
      </c>
      <c r="B178" s="280" t="s">
        <v>261</v>
      </c>
      <c r="C178" s="432">
        <f>[12]B!C1723</f>
        <v>69</v>
      </c>
      <c r="D178" s="432">
        <f>[12]B!H1723</f>
        <v>58</v>
      </c>
      <c r="E178" s="434">
        <f>[12]B!I1723</f>
        <v>33</v>
      </c>
      <c r="F178" s="434">
        <f>[12]B!J1723</f>
        <v>25</v>
      </c>
      <c r="G178" s="434">
        <f>[12]B!K1723</f>
        <v>0</v>
      </c>
      <c r="H178" s="434">
        <f>[12]B!L1723</f>
        <v>9</v>
      </c>
      <c r="I178" s="434">
        <f>[12]B!M1723</f>
        <v>2</v>
      </c>
      <c r="J178" s="434">
        <f>[12]B!N1723</f>
        <v>0</v>
      </c>
      <c r="K178" s="434">
        <f>+[12]B!C1615+[12]B!C1616+[12]B!C1617+[12]B!C1618+[12]B!C1619+[12]B!C1623+[12]B!C1627+[12]B!C1652+[12]B!C1653+[12]B!C1654+[12]B!C1655+[12]B!C1656+[12]B!C1657+[12]B!C1660+[12]B!C1661+[12]B!C1668+[12]B!C1669+[12]B!C1671+[12]B!C1672+[12]B!C1677+[12]B!C1679+[12]B!C1680+[12]B!C1687+[12]B!C1700+[12]B!C1706+[12]B!C1707+[12]B!C1716+[12]B!C1719</f>
        <v>21</v>
      </c>
      <c r="L178" s="434">
        <f>[12]B!AD1723</f>
        <v>0</v>
      </c>
      <c r="M178" s="434">
        <f>[12]B!AE1723</f>
        <v>0</v>
      </c>
      <c r="N178" s="434">
        <f>[12]B!AF1723</f>
        <v>0</v>
      </c>
      <c r="O178" s="434">
        <f>[12]B!AG1723</f>
        <v>0</v>
      </c>
      <c r="P178" s="434">
        <f>[12]B!AH1723</f>
        <v>0</v>
      </c>
      <c r="Q178" s="434">
        <f>[12]B!AI1723</f>
        <v>0</v>
      </c>
      <c r="R178" s="434">
        <f>[12]B!AJ1723</f>
        <v>0</v>
      </c>
      <c r="S178" s="21">
        <f>[12]B!$I$1723</f>
        <v>33</v>
      </c>
      <c r="T178" s="21">
        <f>[12]B!$L$1723</f>
        <v>9</v>
      </c>
      <c r="U178" s="278"/>
      <c r="V178" s="155">
        <f>[12]B!AL1723</f>
        <v>4642875</v>
      </c>
    </row>
    <row r="179" spans="1:22" x14ac:dyDescent="0.2">
      <c r="A179" s="279" t="s">
        <v>196</v>
      </c>
      <c r="B179" s="280" t="s">
        <v>262</v>
      </c>
      <c r="C179" s="432">
        <f>[12]B!C1787</f>
        <v>9</v>
      </c>
      <c r="D179" s="432">
        <f>[12]B!H1787</f>
        <v>6</v>
      </c>
      <c r="E179" s="434">
        <f>[12]B!I1787</f>
        <v>6</v>
      </c>
      <c r="F179" s="434">
        <f>[12]B!J1787</f>
        <v>0</v>
      </c>
      <c r="G179" s="434">
        <f>[12]B!K1787</f>
        <v>1</v>
      </c>
      <c r="H179" s="434">
        <f>[12]B!L1787</f>
        <v>2</v>
      </c>
      <c r="I179" s="434">
        <f>[12]B!M1787</f>
        <v>0</v>
      </c>
      <c r="J179" s="434">
        <f>[12]B!N1787</f>
        <v>0</v>
      </c>
      <c r="K179" s="434">
        <f>SUM([12]B!C1746,[12]B!C1748:'[12]B'!C1749,[12]B!C1753:'[12]B'!C1754,[12]B!C1756,[12]B!C1780,[12]B!C1782,[12]B!C1785:'[12]B'!C1786)</f>
        <v>6</v>
      </c>
      <c r="L179" s="434">
        <f>[12]B!AD1787</f>
        <v>0</v>
      </c>
      <c r="M179" s="434">
        <f>[12]B!AE1787</f>
        <v>0</v>
      </c>
      <c r="N179" s="434">
        <f>[12]B!AF1787</f>
        <v>0</v>
      </c>
      <c r="O179" s="434">
        <f>[12]B!AG1787</f>
        <v>0</v>
      </c>
      <c r="P179" s="434">
        <f>[12]B!AH1787</f>
        <v>0</v>
      </c>
      <c r="Q179" s="434">
        <f>[12]B!AI1787</f>
        <v>0</v>
      </c>
      <c r="R179" s="434">
        <f>[12]B!AJ1787</f>
        <v>0</v>
      </c>
      <c r="S179" s="21">
        <f>[12]B!$I$1787</f>
        <v>6</v>
      </c>
      <c r="T179" s="21">
        <f>[12]B!$L$1787</f>
        <v>2</v>
      </c>
      <c r="U179" s="278"/>
      <c r="V179" s="155">
        <f>[12]B!AL1787</f>
        <v>560580</v>
      </c>
    </row>
    <row r="180" spans="1:22" x14ac:dyDescent="0.2">
      <c r="A180" s="279" t="s">
        <v>198</v>
      </c>
      <c r="B180" s="280" t="s">
        <v>263</v>
      </c>
      <c r="C180" s="432">
        <f>[12]B!C1861</f>
        <v>55</v>
      </c>
      <c r="D180" s="432">
        <f>[12]B!H1861</f>
        <v>47</v>
      </c>
      <c r="E180" s="434">
        <f>[12]B!I1861</f>
        <v>47</v>
      </c>
      <c r="F180" s="434">
        <f>[12]B!J1861</f>
        <v>0</v>
      </c>
      <c r="G180" s="434">
        <f>[12]B!K1861</f>
        <v>2</v>
      </c>
      <c r="H180" s="434">
        <f>[12]B!L1861</f>
        <v>6</v>
      </c>
      <c r="I180" s="434">
        <f>[12]B!M1861</f>
        <v>0</v>
      </c>
      <c r="J180" s="434">
        <f>[12]B!N1861</f>
        <v>0</v>
      </c>
      <c r="K180" s="434">
        <f>SUM([12]B!C1790:'[12]B'!C1796,[12]B!C1801,[12]B!C1803,[12]B!C1808,[12]B!C1819:'[12]B'!C1820,[12]B!C1851,[12]B!C1855:'[12]B'!C1858)</f>
        <v>41</v>
      </c>
      <c r="L180" s="434">
        <f>[12]B!AD1861</f>
        <v>0</v>
      </c>
      <c r="M180" s="434">
        <f>[12]B!AE1861</f>
        <v>0</v>
      </c>
      <c r="N180" s="434">
        <f>[12]B!AF1861</f>
        <v>0</v>
      </c>
      <c r="O180" s="434">
        <f>[12]B!AG1861</f>
        <v>0</v>
      </c>
      <c r="P180" s="434">
        <f>[12]B!AH1861</f>
        <v>0</v>
      </c>
      <c r="Q180" s="434">
        <f>[12]B!AI1861</f>
        <v>0</v>
      </c>
      <c r="R180" s="434">
        <f>[12]B!AJ1861</f>
        <v>0</v>
      </c>
      <c r="S180" s="21">
        <f>[12]B!$I$1861</f>
        <v>47</v>
      </c>
      <c r="T180" s="21">
        <f>[12]B!$L$1861</f>
        <v>6</v>
      </c>
      <c r="U180" s="278"/>
      <c r="V180" s="155">
        <f>[12]B!AL1861</f>
        <v>3899400</v>
      </c>
    </row>
    <row r="181" spans="1:22" x14ac:dyDescent="0.2">
      <c r="A181" s="279" t="s">
        <v>264</v>
      </c>
      <c r="B181" s="280" t="s">
        <v>265</v>
      </c>
      <c r="C181" s="432">
        <f>[12]B!C1904</f>
        <v>68</v>
      </c>
      <c r="D181" s="432">
        <f>[12]B!H1904</f>
        <v>59</v>
      </c>
      <c r="E181" s="434">
        <f>[12]B!I1904</f>
        <v>53</v>
      </c>
      <c r="F181" s="434">
        <f>[12]B!J1904</f>
        <v>6</v>
      </c>
      <c r="G181" s="434">
        <f>[12]B!K1904</f>
        <v>0</v>
      </c>
      <c r="H181" s="434">
        <f>[12]B!L1904</f>
        <v>8</v>
      </c>
      <c r="I181" s="434">
        <f>[12]B!M1904</f>
        <v>1</v>
      </c>
      <c r="J181" s="434">
        <f>[12]B!N1904</f>
        <v>0</v>
      </c>
      <c r="K181" s="434">
        <f>SUM([12]B!C1880:C1902)</f>
        <v>68</v>
      </c>
      <c r="L181" s="434">
        <f>[12]B!AD1904</f>
        <v>0</v>
      </c>
      <c r="M181" s="434">
        <f>[12]B!AE1904</f>
        <v>0</v>
      </c>
      <c r="N181" s="434">
        <f>[12]B!AF1904</f>
        <v>0</v>
      </c>
      <c r="O181" s="434">
        <f>[12]B!AG1904</f>
        <v>0</v>
      </c>
      <c r="P181" s="434">
        <f>[12]B!AH1904</f>
        <v>0</v>
      </c>
      <c r="Q181" s="434">
        <f>[12]B!AI1904</f>
        <v>0</v>
      </c>
      <c r="R181" s="434">
        <f>[12]B!AJ1904</f>
        <v>0</v>
      </c>
      <c r="S181" s="21">
        <f>[12]B!$I$1904</f>
        <v>53</v>
      </c>
      <c r="T181" s="21">
        <f>[12]B!$L$1904</f>
        <v>8</v>
      </c>
      <c r="U181" s="278"/>
      <c r="V181" s="155">
        <f>[12]B!AL1904</f>
        <v>3589745</v>
      </c>
    </row>
    <row r="182" spans="1:22" x14ac:dyDescent="0.2">
      <c r="A182" s="279" t="s">
        <v>205</v>
      </c>
      <c r="B182" s="280" t="s">
        <v>266</v>
      </c>
      <c r="C182" s="435">
        <f>[12]B!C2063</f>
        <v>18</v>
      </c>
      <c r="D182" s="435">
        <f>[12]B!H2063</f>
        <v>14</v>
      </c>
      <c r="E182" s="434">
        <f>[12]B!I2063</f>
        <v>8</v>
      </c>
      <c r="F182" s="434">
        <f>[12]B!J2063</f>
        <v>6</v>
      </c>
      <c r="G182" s="434">
        <f>[12]B!K2063</f>
        <v>1</v>
      </c>
      <c r="H182" s="434">
        <f>[12]B!L2063</f>
        <v>0</v>
      </c>
      <c r="I182" s="434">
        <f>[12]B!M2063</f>
        <v>3</v>
      </c>
      <c r="J182" s="434">
        <f>[12]B!N2063</f>
        <v>0</v>
      </c>
      <c r="K182" s="434">
        <f>+[12]B!C2000+[12]B!C2004+[12]B!C2016+[12]B!C2017</f>
        <v>2</v>
      </c>
      <c r="L182" s="434">
        <f>[12]B!AD2063</f>
        <v>0</v>
      </c>
      <c r="M182" s="434">
        <f>[12]B!AE2063</f>
        <v>0</v>
      </c>
      <c r="N182" s="434">
        <f>[12]B!AF2063</f>
        <v>0</v>
      </c>
      <c r="O182" s="434">
        <f>[12]B!AG2063</f>
        <v>0</v>
      </c>
      <c r="P182" s="434">
        <f>[12]B!AH2063</f>
        <v>0</v>
      </c>
      <c r="Q182" s="434">
        <f>[12]B!AI2063</f>
        <v>0</v>
      </c>
      <c r="R182" s="434">
        <f>[12]B!AJ2063</f>
        <v>0</v>
      </c>
      <c r="S182" s="21">
        <f>[12]B!$I$2063</f>
        <v>8</v>
      </c>
      <c r="T182" s="21">
        <f>[12]B!$L$2063</f>
        <v>0</v>
      </c>
      <c r="U182" s="278"/>
      <c r="V182" s="155">
        <f>[12]B!AL2063</f>
        <v>10633260</v>
      </c>
    </row>
    <row r="183" spans="1:22" x14ac:dyDescent="0.2">
      <c r="A183" s="279" t="s">
        <v>267</v>
      </c>
      <c r="B183" s="280" t="s">
        <v>268</v>
      </c>
      <c r="C183" s="435">
        <f>[12]B!C2165</f>
        <v>10</v>
      </c>
      <c r="D183" s="435">
        <f>[12]B!H2165</f>
        <v>7</v>
      </c>
      <c r="E183" s="434">
        <f>[12]B!I2165</f>
        <v>7</v>
      </c>
      <c r="F183" s="434">
        <f>[12]B!J2165</f>
        <v>0</v>
      </c>
      <c r="G183" s="434">
        <f>[12]B!K2165</f>
        <v>1</v>
      </c>
      <c r="H183" s="434">
        <f>[12]B!L2165</f>
        <v>2</v>
      </c>
      <c r="I183" s="434">
        <f>[12]B!M2165</f>
        <v>0</v>
      </c>
      <c r="J183" s="434">
        <f>[12]B!N2165</f>
        <v>0</v>
      </c>
      <c r="K183" s="434">
        <f>[12]B!C2104</f>
        <v>4</v>
      </c>
      <c r="L183" s="434">
        <f>[12]B!AD2165</f>
        <v>0</v>
      </c>
      <c r="M183" s="434">
        <f>[12]B!AE2165</f>
        <v>0</v>
      </c>
      <c r="N183" s="434">
        <f>[12]B!AF2165</f>
        <v>0</v>
      </c>
      <c r="O183" s="434">
        <f>[12]B!AG2165</f>
        <v>0</v>
      </c>
      <c r="P183" s="434">
        <f>[12]B!AH2165</f>
        <v>0</v>
      </c>
      <c r="Q183" s="434">
        <f>[12]B!AI2165</f>
        <v>0</v>
      </c>
      <c r="R183" s="434">
        <f>[12]B!AJ2165</f>
        <v>0</v>
      </c>
      <c r="S183" s="21">
        <f>[12]B!$I$2165</f>
        <v>7</v>
      </c>
      <c r="T183" s="21">
        <f>[12]B!$L$2165</f>
        <v>2</v>
      </c>
      <c r="U183" s="278"/>
      <c r="V183" s="155">
        <f>[12]B!AL2165</f>
        <v>1790150</v>
      </c>
    </row>
    <row r="184" spans="1:22" x14ac:dyDescent="0.2">
      <c r="A184" s="279" t="s">
        <v>269</v>
      </c>
      <c r="B184" s="280" t="s">
        <v>270</v>
      </c>
      <c r="C184" s="435">
        <f>[12]B!C2396</f>
        <v>223</v>
      </c>
      <c r="D184" s="435">
        <f>[12]B!H2396</f>
        <v>186</v>
      </c>
      <c r="E184" s="434">
        <f>[12]B!I2396</f>
        <v>145</v>
      </c>
      <c r="F184" s="434">
        <f>[12]B!J2396</f>
        <v>41</v>
      </c>
      <c r="G184" s="434">
        <f>[12]B!K2396</f>
        <v>6</v>
      </c>
      <c r="H184" s="434">
        <f>[12]B!L2396</f>
        <v>29</v>
      </c>
      <c r="I184" s="434">
        <f>[12]B!M2396</f>
        <v>2</v>
      </c>
      <c r="J184" s="434">
        <f>[12]B!N2396</f>
        <v>0</v>
      </c>
      <c r="K184" s="436"/>
      <c r="L184" s="434">
        <f>[12]B!AD2396</f>
        <v>0</v>
      </c>
      <c r="M184" s="434">
        <f>[12]B!AE2396</f>
        <v>0</v>
      </c>
      <c r="N184" s="434">
        <f>[12]B!AF2396</f>
        <v>0</v>
      </c>
      <c r="O184" s="434">
        <f>[12]B!AG2396</f>
        <v>0</v>
      </c>
      <c r="P184" s="434">
        <f>[12]B!AH2396</f>
        <v>0</v>
      </c>
      <c r="Q184" s="434">
        <f>[12]B!AI2396</f>
        <v>0</v>
      </c>
      <c r="R184" s="434">
        <f>[12]B!AJ2396</f>
        <v>0</v>
      </c>
      <c r="S184" s="21">
        <f>[12]B!$I$2396</f>
        <v>145</v>
      </c>
      <c r="T184" s="21">
        <f>[12]B!$L$2396</f>
        <v>29</v>
      </c>
      <c r="U184" s="278"/>
      <c r="V184" s="155">
        <f>[12]B!AL2396</f>
        <v>56102540</v>
      </c>
    </row>
    <row r="185" spans="1:22" x14ac:dyDescent="0.2">
      <c r="A185" s="279" t="s">
        <v>271</v>
      </c>
      <c r="B185" s="280" t="s">
        <v>272</v>
      </c>
      <c r="C185" s="432">
        <f>[12]B!C2436</f>
        <v>26</v>
      </c>
      <c r="D185" s="432">
        <f>[12]B!H2436</f>
        <v>20</v>
      </c>
      <c r="E185" s="434">
        <f>[12]B!I2436</f>
        <v>8</v>
      </c>
      <c r="F185" s="434">
        <f>[12]B!J2436</f>
        <v>12</v>
      </c>
      <c r="G185" s="434">
        <f>[12]B!K2436</f>
        <v>0</v>
      </c>
      <c r="H185" s="434">
        <f>[12]B!L2436</f>
        <v>1</v>
      </c>
      <c r="I185" s="434">
        <f>[12]B!M2436</f>
        <v>5</v>
      </c>
      <c r="J185" s="434">
        <f>[12]B!N2436</f>
        <v>0</v>
      </c>
      <c r="K185" s="434">
        <f>SUM([12]B!C2399:'[12]B'!C2400,[12]B!C2403,[12]B!C2415)</f>
        <v>0</v>
      </c>
      <c r="L185" s="434">
        <f>[12]B!AD2436</f>
        <v>0</v>
      </c>
      <c r="M185" s="434">
        <f>[12]B!AE2436</f>
        <v>0</v>
      </c>
      <c r="N185" s="434">
        <f>[12]B!AF2436</f>
        <v>0</v>
      </c>
      <c r="O185" s="434">
        <f>[12]B!AG2436</f>
        <v>0</v>
      </c>
      <c r="P185" s="434">
        <f>[12]B!AH2436</f>
        <v>0</v>
      </c>
      <c r="Q185" s="434">
        <f>[12]B!AI2436</f>
        <v>0</v>
      </c>
      <c r="R185" s="434">
        <f>[12]B!AJ2436</f>
        <v>0</v>
      </c>
      <c r="S185" s="21">
        <f>[12]B!$I$2436</f>
        <v>8</v>
      </c>
      <c r="T185" s="21">
        <f>[12]B!$L$2436</f>
        <v>1</v>
      </c>
      <c r="U185" s="278"/>
      <c r="V185" s="155">
        <f>[12]B!AL2436</f>
        <v>2387680</v>
      </c>
    </row>
    <row r="186" spans="1:22" x14ac:dyDescent="0.2">
      <c r="A186" s="279" t="s">
        <v>273</v>
      </c>
      <c r="B186" s="280" t="s">
        <v>274</v>
      </c>
      <c r="C186" s="432">
        <f>[12]B!C2559</f>
        <v>52</v>
      </c>
      <c r="D186" s="432">
        <f>[12]B!H2559</f>
        <v>47</v>
      </c>
      <c r="E186" s="434">
        <f>[12]B!I2559</f>
        <v>27</v>
      </c>
      <c r="F186" s="434">
        <f>[12]B!J2559</f>
        <v>20</v>
      </c>
      <c r="G186" s="434">
        <f>[12]B!K2559</f>
        <v>0</v>
      </c>
      <c r="H186" s="434">
        <f>[12]B!L2559</f>
        <v>4</v>
      </c>
      <c r="I186" s="434">
        <f>[12]B!M2559</f>
        <v>1</v>
      </c>
      <c r="J186" s="434">
        <f>[12]B!N2559</f>
        <v>0</v>
      </c>
      <c r="K186" s="433">
        <f>SUM([12]B!C2553,[12]B!C2557)</f>
        <v>0</v>
      </c>
      <c r="L186" s="434">
        <f>[12]B!AD2559</f>
        <v>0</v>
      </c>
      <c r="M186" s="434">
        <f>[12]B!AE2559</f>
        <v>0</v>
      </c>
      <c r="N186" s="434">
        <f>[12]B!AF2559</f>
        <v>0</v>
      </c>
      <c r="O186" s="434">
        <f>[12]B!AG2559</f>
        <v>0</v>
      </c>
      <c r="P186" s="434">
        <f>[12]B!AH2559</f>
        <v>0</v>
      </c>
      <c r="Q186" s="434">
        <f>[12]B!AI2559</f>
        <v>0</v>
      </c>
      <c r="R186" s="434">
        <f>[12]B!AJ2559</f>
        <v>0</v>
      </c>
      <c r="S186" s="21">
        <f>[12]B!$I$2559</f>
        <v>27</v>
      </c>
      <c r="T186" s="21">
        <f>[12]B!$L$2559</f>
        <v>4</v>
      </c>
      <c r="U186" s="278"/>
      <c r="V186" s="155">
        <f>[12]B!AL2559</f>
        <v>6678970</v>
      </c>
    </row>
    <row r="187" spans="1:22" x14ac:dyDescent="0.2">
      <c r="A187" s="279" t="s">
        <v>275</v>
      </c>
      <c r="B187" s="280" t="s">
        <v>276</v>
      </c>
      <c r="C187" s="432">
        <f>[12]B!C2598</f>
        <v>14</v>
      </c>
      <c r="D187" s="432">
        <f>[12]B!H2598</f>
        <v>11</v>
      </c>
      <c r="E187" s="434">
        <f>[12]B!I2598</f>
        <v>11</v>
      </c>
      <c r="F187" s="434">
        <f>[12]B!J2598</f>
        <v>0</v>
      </c>
      <c r="G187" s="434">
        <f>[12]B!K2598</f>
        <v>0</v>
      </c>
      <c r="H187" s="434">
        <f>[12]B!L2598</f>
        <v>3</v>
      </c>
      <c r="I187" s="434">
        <f>[12]B!M2598</f>
        <v>0</v>
      </c>
      <c r="J187" s="434">
        <f>[12]B!N2598</f>
        <v>0</v>
      </c>
      <c r="K187" s="433">
        <f>[12]B!C2593</f>
        <v>2</v>
      </c>
      <c r="L187" s="434">
        <f>[12]B!AD2598</f>
        <v>0</v>
      </c>
      <c r="M187" s="434">
        <f>[12]B!AE2598</f>
        <v>0</v>
      </c>
      <c r="N187" s="434">
        <f>[12]B!AF2598</f>
        <v>0</v>
      </c>
      <c r="O187" s="434">
        <f>[12]B!AG2598</f>
        <v>0</v>
      </c>
      <c r="P187" s="434">
        <f>[12]B!AH2598</f>
        <v>0</v>
      </c>
      <c r="Q187" s="434">
        <f>[12]B!AI2598</f>
        <v>0</v>
      </c>
      <c r="R187" s="434">
        <f>[12]B!AJ2598</f>
        <v>0</v>
      </c>
      <c r="S187" s="21">
        <f>[12]B!$I$2598</f>
        <v>11</v>
      </c>
      <c r="T187" s="21">
        <f>[12]B!$L$2598</f>
        <v>3</v>
      </c>
      <c r="U187" s="278"/>
      <c r="V187" s="155">
        <f>[12]B!AL2598</f>
        <v>2199995</v>
      </c>
    </row>
    <row r="188" spans="1:22" x14ac:dyDescent="0.2">
      <c r="A188" s="279" t="s">
        <v>277</v>
      </c>
      <c r="B188" s="280" t="s">
        <v>278</v>
      </c>
      <c r="C188" s="432">
        <f>[12]B!C2639</f>
        <v>46</v>
      </c>
      <c r="D188" s="432">
        <f>[12]B!H2639</f>
        <v>42</v>
      </c>
      <c r="E188" s="434">
        <f>[12]B!I2639</f>
        <v>26</v>
      </c>
      <c r="F188" s="434">
        <f>[12]B!J2639</f>
        <v>16</v>
      </c>
      <c r="G188" s="434">
        <f>[12]B!K2639</f>
        <v>0</v>
      </c>
      <c r="H188" s="434">
        <f>[12]B!L2639</f>
        <v>4</v>
      </c>
      <c r="I188" s="434">
        <f>[12]B!M2639</f>
        <v>0</v>
      </c>
      <c r="J188" s="434">
        <f>[12]B!N2639</f>
        <v>0</v>
      </c>
      <c r="K188" s="433">
        <f>SUM([12]B!C2625+[12]B!C2634)</f>
        <v>1</v>
      </c>
      <c r="L188" s="434">
        <f>[12]B!AD2639</f>
        <v>0</v>
      </c>
      <c r="M188" s="434">
        <f>[12]B!AE2639</f>
        <v>0</v>
      </c>
      <c r="N188" s="434">
        <f>[12]B!AF2639</f>
        <v>0</v>
      </c>
      <c r="O188" s="434">
        <f>[12]B!AG2639</f>
        <v>0</v>
      </c>
      <c r="P188" s="434">
        <f>[12]B!AH2639</f>
        <v>0</v>
      </c>
      <c r="Q188" s="434">
        <f>[12]B!AI2639</f>
        <v>0</v>
      </c>
      <c r="R188" s="434">
        <f>[12]B!AJ2639</f>
        <v>0</v>
      </c>
      <c r="S188" s="21">
        <f>[12]B!$I$2639</f>
        <v>26</v>
      </c>
      <c r="T188" s="21">
        <f>[12]B!$L$2639</f>
        <v>4</v>
      </c>
      <c r="U188" s="278"/>
      <c r="V188" s="155">
        <f>[12]B!AL2639</f>
        <v>6506790</v>
      </c>
    </row>
    <row r="189" spans="1:22" x14ac:dyDescent="0.2">
      <c r="A189" s="281" t="s">
        <v>279</v>
      </c>
      <c r="B189" s="280" t="s">
        <v>280</v>
      </c>
      <c r="C189" s="432">
        <f>SUM(C190:C192)</f>
        <v>77</v>
      </c>
      <c r="D189" s="432">
        <f t="shared" ref="D189:Q189" si="6">SUM(D190:D192)</f>
        <v>75</v>
      </c>
      <c r="E189" s="432">
        <f>SUM(E190:E192)</f>
        <v>32</v>
      </c>
      <c r="F189" s="432">
        <f>SUM(F190:F192)</f>
        <v>43</v>
      </c>
      <c r="G189" s="432">
        <f t="shared" si="6"/>
        <v>2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32</v>
      </c>
      <c r="T189" s="432">
        <f>SUM(T190:T192)</f>
        <v>0</v>
      </c>
      <c r="U189" s="278"/>
      <c r="V189" s="432">
        <f>SUM(V190:V192)</f>
        <v>5590720</v>
      </c>
    </row>
    <row r="190" spans="1:22" x14ac:dyDescent="0.2">
      <c r="A190" s="282"/>
      <c r="B190" s="283" t="s">
        <v>281</v>
      </c>
      <c r="C190" s="433">
        <f>[12]B!C2645</f>
        <v>77</v>
      </c>
      <c r="D190" s="433">
        <f>[12]B!H2645</f>
        <v>75</v>
      </c>
      <c r="E190" s="433">
        <f>[12]B!I2645</f>
        <v>32</v>
      </c>
      <c r="F190" s="433">
        <f>[12]B!J2645</f>
        <v>43</v>
      </c>
      <c r="G190" s="433">
        <f>[12]B!K2645</f>
        <v>2</v>
      </c>
      <c r="H190" s="433">
        <f>[12]B!L2645</f>
        <v>0</v>
      </c>
      <c r="I190" s="433">
        <f>[12]B!M2645</f>
        <v>0</v>
      </c>
      <c r="J190" s="433">
        <f>[12]B!N2645</f>
        <v>0</v>
      </c>
      <c r="K190" s="436"/>
      <c r="L190" s="433">
        <f>[12]B!AD2645</f>
        <v>0</v>
      </c>
      <c r="M190" s="433">
        <f>[12]B!AE2645</f>
        <v>0</v>
      </c>
      <c r="N190" s="433">
        <f>[12]B!AF2645</f>
        <v>0</v>
      </c>
      <c r="O190" s="433">
        <f>[12]B!AG2645</f>
        <v>0</v>
      </c>
      <c r="P190" s="433">
        <f>[12]B!AH2645</f>
        <v>0</v>
      </c>
      <c r="Q190" s="433">
        <f>[12]B!AI2645</f>
        <v>0</v>
      </c>
      <c r="R190" s="433">
        <f>[12]B!AJ2645</f>
        <v>0</v>
      </c>
      <c r="S190" s="21">
        <f>[12]B!$I$2645</f>
        <v>32</v>
      </c>
      <c r="T190" s="21">
        <f>[12]B!$L$2645</f>
        <v>0</v>
      </c>
      <c r="U190" s="284"/>
      <c r="V190" s="155">
        <f>[12]B!AL2645</f>
        <v>5590720</v>
      </c>
    </row>
    <row r="191" spans="1:22" x14ac:dyDescent="0.2">
      <c r="A191" s="282"/>
      <c r="B191" s="283" t="s">
        <v>282</v>
      </c>
      <c r="C191" s="433">
        <f>[12]B!C2646</f>
        <v>0</v>
      </c>
      <c r="D191" s="433">
        <f>[12]B!H2646</f>
        <v>0</v>
      </c>
      <c r="E191" s="433">
        <f>[12]B!I2646</f>
        <v>0</v>
      </c>
      <c r="F191" s="433">
        <f>[12]B!J2646</f>
        <v>0</v>
      </c>
      <c r="G191" s="433">
        <f>[12]B!K2646</f>
        <v>0</v>
      </c>
      <c r="H191" s="433">
        <f>[12]B!L2646</f>
        <v>0</v>
      </c>
      <c r="I191" s="433">
        <f>[12]B!M2646</f>
        <v>0</v>
      </c>
      <c r="J191" s="433">
        <f>[12]B!N2646</f>
        <v>0</v>
      </c>
      <c r="K191" s="436"/>
      <c r="L191" s="433">
        <f>[12]B!AD2646</f>
        <v>0</v>
      </c>
      <c r="M191" s="433">
        <f>[12]B!AE2646</f>
        <v>0</v>
      </c>
      <c r="N191" s="433">
        <f>[12]B!AF2646</f>
        <v>0</v>
      </c>
      <c r="O191" s="433">
        <f>[12]B!AG2646</f>
        <v>0</v>
      </c>
      <c r="P191" s="433">
        <f>[12]B!AH2646</f>
        <v>0</v>
      </c>
      <c r="Q191" s="433">
        <f>[12]B!AI2646</f>
        <v>0</v>
      </c>
      <c r="R191" s="433">
        <f>[12]B!AJ2646</f>
        <v>0</v>
      </c>
      <c r="S191" s="21">
        <f>[12]B!$I$2646</f>
        <v>0</v>
      </c>
      <c r="T191" s="21">
        <f>[12]B!$L$2646</f>
        <v>0</v>
      </c>
      <c r="U191" s="284"/>
      <c r="V191" s="155">
        <f>[12]B!AL2646</f>
        <v>0</v>
      </c>
    </row>
    <row r="192" spans="1:22" x14ac:dyDescent="0.2">
      <c r="A192" s="282"/>
      <c r="B192" s="283" t="s">
        <v>283</v>
      </c>
      <c r="C192" s="433">
        <f>SUM([12]B!C2647:C2651)</f>
        <v>0</v>
      </c>
      <c r="D192" s="433">
        <f>SUM([12]B!H2647:H2651)</f>
        <v>0</v>
      </c>
      <c r="E192" s="433">
        <f>SUM([12]B!I2647:I2651)</f>
        <v>0</v>
      </c>
      <c r="F192" s="433">
        <f>SUM([12]B!J2647:J2651)</f>
        <v>0</v>
      </c>
      <c r="G192" s="433">
        <f>SUM([12]B!K2647:K2651)</f>
        <v>0</v>
      </c>
      <c r="H192" s="433">
        <f>SUM([12]B!L2647:L2651)</f>
        <v>0</v>
      </c>
      <c r="I192" s="433">
        <f>SUM([12]B!M2647:M2651)</f>
        <v>0</v>
      </c>
      <c r="J192" s="433">
        <f>SUM([12]B!N2647:N2651)</f>
        <v>0</v>
      </c>
      <c r="K192" s="436"/>
      <c r="L192" s="433">
        <f>SUM([12]B!AD2647:AD2651)</f>
        <v>0</v>
      </c>
      <c r="M192" s="433">
        <f>SUM([12]B!AE2647:AE2651)</f>
        <v>0</v>
      </c>
      <c r="N192" s="433">
        <f>SUM([12]B!AF2647:AF2651)</f>
        <v>0</v>
      </c>
      <c r="O192" s="433">
        <f>SUM([12]B!AG2647:AG2651)</f>
        <v>0</v>
      </c>
      <c r="P192" s="433">
        <f>SUM([12]B!AH2647:AH2651)</f>
        <v>0</v>
      </c>
      <c r="Q192" s="433">
        <f>SUM([12]B!AI2647:AI2651)</f>
        <v>0</v>
      </c>
      <c r="R192" s="433">
        <f>SUM([12]B!AJ2647:AJ2651)</f>
        <v>0</v>
      </c>
      <c r="S192" s="433">
        <f>SUM([12]B!I2647:I2651)</f>
        <v>0</v>
      </c>
      <c r="T192" s="433">
        <f>SUM([12]B!L2647:L2651)</f>
        <v>0</v>
      </c>
      <c r="U192" s="284"/>
      <c r="V192" s="433">
        <f>SUM([12]B!AL2647:AL2651)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+[12]B!C2889</f>
        <v>102</v>
      </c>
      <c r="D193" s="432">
        <f>+[12]B!H2889</f>
        <v>85</v>
      </c>
      <c r="E193" s="437">
        <f>+[12]B!I2889</f>
        <v>78</v>
      </c>
      <c r="F193" s="437">
        <f>+[12]B!J2889</f>
        <v>7</v>
      </c>
      <c r="G193" s="437">
        <f>+[12]B!K2889</f>
        <v>2</v>
      </c>
      <c r="H193" s="437">
        <f>+[12]B!L2889</f>
        <v>14</v>
      </c>
      <c r="I193" s="437">
        <f>+[12]B!M2889</f>
        <v>1</v>
      </c>
      <c r="J193" s="437">
        <f>+[12]B!N2889</f>
        <v>0</v>
      </c>
      <c r="K193" s="433">
        <f>SUM([12]B!C2675:C2681,[12]B!C2683,[12]B!C2693:C2694,[12]B!C2706,[12]B!C2708:C2710,[12]B!C2713,[12]B!C2761,[12]B!C2763,[12]B!C2766:C2768,[12]B!C2772:C2773,[12]B!C2782,[12]B!C2785+[12]B!C2839)</f>
        <v>16</v>
      </c>
      <c r="L193" s="434">
        <f>+[12]B!AD2889</f>
        <v>0</v>
      </c>
      <c r="M193" s="434">
        <f>+[12]B!AE2889</f>
        <v>0</v>
      </c>
      <c r="N193" s="434">
        <f>+[12]B!AF2889</f>
        <v>0</v>
      </c>
      <c r="O193" s="434">
        <f>+[12]B!AG2889</f>
        <v>0</v>
      </c>
      <c r="P193" s="434">
        <f>+[12]B!AH2889</f>
        <v>0</v>
      </c>
      <c r="Q193" s="434">
        <f>+[12]B!AI2889</f>
        <v>0</v>
      </c>
      <c r="R193" s="434">
        <f>+[12]B!AJ2889</f>
        <v>0</v>
      </c>
      <c r="S193" s="21">
        <f>[12]B!$I$2889</f>
        <v>78</v>
      </c>
      <c r="T193" s="21">
        <f>[12]B!$L$2889</f>
        <v>14</v>
      </c>
      <c r="U193" s="284"/>
      <c r="V193" s="156">
        <f>[12]B!$AL$2889</f>
        <v>29621740</v>
      </c>
    </row>
    <row r="194" spans="1:28" x14ac:dyDescent="0.2">
      <c r="A194" s="279" t="s">
        <v>286</v>
      </c>
      <c r="B194" s="280" t="s">
        <v>287</v>
      </c>
      <c r="C194" s="435">
        <f>+[12]B!C3105</f>
        <v>130</v>
      </c>
      <c r="D194" s="435">
        <f>+[12]B!H3105</f>
        <v>68</v>
      </c>
      <c r="E194" s="434">
        <f>+[12]B!I3105</f>
        <v>68</v>
      </c>
      <c r="F194" s="434">
        <f>+[12]B!J3105</f>
        <v>0</v>
      </c>
      <c r="G194" s="434">
        <f>+[12]B!K3105</f>
        <v>0</v>
      </c>
      <c r="H194" s="434">
        <f>+[12]B!L3105</f>
        <v>56</v>
      </c>
      <c r="I194" s="434">
        <f>+[12]B!M3105</f>
        <v>1</v>
      </c>
      <c r="J194" s="434">
        <f>+[12]B!N3105</f>
        <v>5</v>
      </c>
      <c r="K194" s="434">
        <f>SUM([12]B!C3068:C3069,[12]B!C3074,[12]B!C3076:C3077,[12]B!C3080:C3081,[12]B!C3083:C3087,[12]B!C3104)</f>
        <v>126</v>
      </c>
      <c r="L194" s="434">
        <f>+[12]B!AD3094</f>
        <v>0</v>
      </c>
      <c r="M194" s="434">
        <f>+[12]B!AE3094</f>
        <v>0</v>
      </c>
      <c r="N194" s="434">
        <f>+[12]B!AF3094</f>
        <v>0</v>
      </c>
      <c r="O194" s="434">
        <f>+[12]B!AG3094</f>
        <v>0</v>
      </c>
      <c r="P194" s="434">
        <f>+[12]B!AH3094</f>
        <v>0</v>
      </c>
      <c r="Q194" s="434">
        <f>+[12]B!AI3094</f>
        <v>0</v>
      </c>
      <c r="R194" s="434">
        <f>+[12]B!AJ3094</f>
        <v>0</v>
      </c>
      <c r="S194" s="434">
        <f>+[12]B!I3094</f>
        <v>68</v>
      </c>
      <c r="T194" s="434">
        <f>+[12]B!L3094</f>
        <v>56</v>
      </c>
      <c r="U194" s="284"/>
      <c r="V194" s="434">
        <f>+[12]B!AL3094</f>
        <v>2007870</v>
      </c>
    </row>
    <row r="195" spans="1:28" x14ac:dyDescent="0.2">
      <c r="A195" s="285" t="s">
        <v>286</v>
      </c>
      <c r="B195" s="286" t="s">
        <v>288</v>
      </c>
      <c r="C195" s="438">
        <f>+[12]B!C2894</f>
        <v>14</v>
      </c>
      <c r="D195" s="432">
        <f>+[12]B!H2894</f>
        <v>11</v>
      </c>
      <c r="E195" s="433">
        <f>+[12]B!I2894</f>
        <v>10</v>
      </c>
      <c r="F195" s="433">
        <f>+[12]B!J2894</f>
        <v>1</v>
      </c>
      <c r="G195" s="433">
        <f>+[12]B!K2894</f>
        <v>0</v>
      </c>
      <c r="H195" s="433">
        <f>+[12]B!L2894</f>
        <v>3</v>
      </c>
      <c r="I195" s="433">
        <f>+[12]B!M2894</f>
        <v>0</v>
      </c>
      <c r="J195" s="433">
        <f>+[12]B!N2894</f>
        <v>0</v>
      </c>
      <c r="K195" s="439"/>
      <c r="L195" s="440">
        <f>+[12]B!AD2894</f>
        <v>0</v>
      </c>
      <c r="M195" s="440">
        <f>+[12]B!AE2894</f>
        <v>0</v>
      </c>
      <c r="N195" s="440">
        <f>+[12]B!AF2894</f>
        <v>0</v>
      </c>
      <c r="O195" s="440">
        <f>+[12]B!AG2894</f>
        <v>0</v>
      </c>
      <c r="P195" s="440">
        <f>+[12]B!AH2894</f>
        <v>0</v>
      </c>
      <c r="Q195" s="440">
        <f>+[12]B!AI2894</f>
        <v>0</v>
      </c>
      <c r="R195" s="440">
        <f>+[12]B!AJ2894</f>
        <v>0</v>
      </c>
      <c r="S195" s="278"/>
      <c r="T195" s="278"/>
      <c r="U195" s="60">
        <f>+[12]B!C2894</f>
        <v>14</v>
      </c>
      <c r="V195" s="287">
        <f>+[12]B!AL2894*0.75</f>
        <v>548025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1002</v>
      </c>
      <c r="D196" s="441">
        <f t="shared" si="7"/>
        <v>818</v>
      </c>
      <c r="E196" s="441">
        <f t="shared" si="7"/>
        <v>612</v>
      </c>
      <c r="F196" s="441">
        <f t="shared" si="7"/>
        <v>206</v>
      </c>
      <c r="G196" s="441">
        <f t="shared" si="7"/>
        <v>15</v>
      </c>
      <c r="H196" s="441">
        <f t="shared" si="7"/>
        <v>143</v>
      </c>
      <c r="I196" s="441">
        <f t="shared" si="7"/>
        <v>21</v>
      </c>
      <c r="J196" s="441">
        <f t="shared" si="7"/>
        <v>5</v>
      </c>
      <c r="K196" s="441">
        <f t="shared" ref="K196" si="8">SUM(K176:K195)</f>
        <v>315</v>
      </c>
      <c r="L196" s="441">
        <f t="shared" ref="L196:R196" si="9">SUM(L176:L189)+L193+L194+L195</f>
        <v>0</v>
      </c>
      <c r="M196" s="441">
        <f t="shared" si="9"/>
        <v>0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602</v>
      </c>
      <c r="T196" s="441">
        <f>SUM(T176:T189)+T193+T194</f>
        <v>140</v>
      </c>
      <c r="U196" s="441">
        <f>SUM(U195)</f>
        <v>14</v>
      </c>
      <c r="V196" s="441">
        <f>SUM(V176:V189)+V193+V194+V195</f>
        <v>157321610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30" t="s">
        <v>294</v>
      </c>
      <c r="H198" s="530" t="s">
        <v>295</v>
      </c>
      <c r="I198" s="530" t="s">
        <v>296</v>
      </c>
      <c r="J198" s="529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311</v>
      </c>
      <c r="D200" s="444">
        <v>170</v>
      </c>
      <c r="E200" s="445">
        <f>SUM([12]B!P1408,[12]B!P1542,[12]B!P1723,[12]B!P1787,[12]B!P1861,[12]B!P1904,[12]B!P2052,[12]B!P2062,[12]B!P2162,[12]B!P2164,[12]B!P2389,[12]B!P2395,[12]B!P2436,[12]B!P2559,[12]B!P2598,[12]B!P2639,[12]B!P2654,[12]B!P2882,[12]B!P2894,[12]B!P3094)</f>
        <v>47</v>
      </c>
      <c r="F200" s="446">
        <f>SUM([12]B!Q1408,[12]B!Q1542,[12]B!Q1723,[12]B!Q1787,[12]B!Q1861,[12]B!Q1904,[12]B!Q2052,[12]B!Q2062,[12]B!Q2162,[12]B!Q2164,[12]B!Q2389,[12]B!Q2395,[12]B!Q2436,[12]B!Q2559,[12]B!Q2598,[12]B!Q2639,[12]B!Q2654,[12]B!Q2882,[12]B!Q2894,[12]B!Q3094)</f>
        <v>264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198</v>
      </c>
      <c r="D201" s="449">
        <v>125</v>
      </c>
      <c r="E201" s="450">
        <f>SUM([12]B!S1408,[12]B!S1542,[12]B!S1723,[12]B!S1787,[12]B!S1861,[12]B!S1904,[12]B!S2052,[12]B!S2062,[12]B!S2162,[12]B!S2164,[12]B!S2389,[12]B!S2395,[12]B!S2436,[12]B!S2559,[12]B!S2598,[12]B!S2639,[12]B!S2654,[12]B!S2882,[12]B!S2894,[12]B!S3094)</f>
        <v>39</v>
      </c>
      <c r="F201" s="451">
        <f>SUM([12]B!T1408,[12]B!T1542,[12]B!T1723,[12]B!T1787,[12]B!T1861,[12]B!T1904,[12]B!T2052,[12]B!T2062,[12]B!T2162,[12]B!T2164,[12]B!T2389,[12]B!T2395,[12]B!T2436,[12]B!T2559,[12]B!T2598,[12]B!T2639,[12]B!T2654,[12]B!T2882,[12]B!T2894,[12]B!T3094)</f>
        <v>159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176</v>
      </c>
      <c r="D202" s="453">
        <v>163</v>
      </c>
      <c r="E202" s="454">
        <f>SUM([12]B!Y1408,[12]B!Y1542,[12]B!Y1723,[12]B!Y1787,[12]B!Y1861,[12]B!Y1904,[12]B!Y2052,[12]B!Y2062,[12]B!Y2162,[12]B!Y2164,[12]B!Y2389,[12]B!Y2395,[12]B!Y2436,[12]B!Y2559,[12]B!Y2598,[12]B!Y2639,[12]B!Y2654,[12]B!Y2882,[12]B!Y2894,[12]B!Y3094)</f>
        <v>14</v>
      </c>
      <c r="F202" s="454">
        <f>SUM([12]B!Z1408,[12]B!Z1542,[12]B!Z1723,[12]B!Z1787,[12]B!Z1861,[12]B!Z1904,[12]B!Z2052,[12]B!Z2062,[12]B!Z2162,[12]B!Z2164,[12]B!Z2389,[12]B!Z2395,[12]B!Z2436,[12]B!Z2559,[12]B!Z2598,[12]B!Z2639,[12]B!Z2654,[12]B!Z2882,[12]B!Z2894,[12]B!Z3094)</f>
        <v>162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2</v>
      </c>
      <c r="D203" s="455">
        <v>2</v>
      </c>
      <c r="E203" s="456">
        <f>SUM([12]B!V1408,[12]B!V1542,[12]B!V1723,[12]B!V1787,[12]B!V1861,[12]B!V1904,[12]B!V2052,[12]B!V2062,[12]B!V2162,[12]B!V2164,[12]B!V2389,[12]B!V2395,[12]B!V2436,[12]B!V2559,[12]B!V2598,[12]B!V2639,[12]B!V2654,[12]B!V2882,[12]B!V2894,[12]B!V3094)</f>
        <v>0</v>
      </c>
      <c r="F203" s="456">
        <f>SUM([12]B!W1408,[12]B!W1542,[12]B!W1723,[12]B!W1787,[12]B!W1861,[12]B!W1904,[12]B!W2052,[12]B!W2062,[12]B!W2162,[12]B!W2164,[12]B!W2389,[12]B!W2395,[12]B!W2436,[12]B!W2559,[12]B!W2598,[12]B!W2639,[12]B!W2654,[12]B!W2882,[12]B!W2894,[12]B!W3094)</f>
        <v>2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19"/>
      <c r="D204" s="519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[12]B!C2886</f>
        <v>7</v>
      </c>
      <c r="D207" s="299">
        <f>[12]B!I2886</f>
        <v>7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SUM([12]B!C2885+[12]B!C2887)</f>
        <v>6</v>
      </c>
      <c r="D208" s="301">
        <f>[12]B!I2885+[12]B!I2887</f>
        <v>6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20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+[12]B!C1325</f>
        <v>37</v>
      </c>
      <c r="D213" s="305">
        <f>+[12]B!D1325</f>
        <v>37</v>
      </c>
      <c r="E213" s="305">
        <f>+[12]B!E1325</f>
        <v>37</v>
      </c>
      <c r="F213" s="305">
        <f>+[12]B!F1325</f>
        <v>0</v>
      </c>
      <c r="G213" s="305">
        <f>+[12]B!G1325</f>
        <v>0</v>
      </c>
      <c r="H213" s="305">
        <f>+[12]B!AA1325</f>
        <v>19</v>
      </c>
      <c r="I213" s="305">
        <f>+[12]B!AB1325</f>
        <v>18</v>
      </c>
      <c r="J213" s="305">
        <f>+[12]B!AC1325</f>
        <v>0</v>
      </c>
      <c r="K213" s="305">
        <f>+[12]B!AD1325</f>
        <v>0</v>
      </c>
      <c r="L213" s="305">
        <f>+[12]B!AE1325</f>
        <v>0</v>
      </c>
      <c r="M213" s="305">
        <f>+[12]B!AF1325</f>
        <v>0</v>
      </c>
      <c r="N213" s="305">
        <f>+[12]B!AG1325</f>
        <v>0</v>
      </c>
      <c r="O213" s="305">
        <f>+[12]B!AH1325</f>
        <v>0</v>
      </c>
      <c r="P213" s="305">
        <f>+[12]B!AI1325</f>
        <v>0</v>
      </c>
      <c r="Q213" s="305">
        <f>+[12]B!AJ1325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+[12]B!C1457</f>
        <v>510</v>
      </c>
      <c r="D214" s="307">
        <f>+[12]B!D1457</f>
        <v>510</v>
      </c>
      <c r="E214" s="307">
        <f>+[12]B!E1457</f>
        <v>507</v>
      </c>
      <c r="F214" s="307">
        <f>+[12]B!F1457</f>
        <v>3</v>
      </c>
      <c r="G214" s="307">
        <f>+[12]B!G1457</f>
        <v>0</v>
      </c>
      <c r="H214" s="459">
        <f>+[12]B!AA1457</f>
        <v>42</v>
      </c>
      <c r="I214" s="459">
        <f>+[12]B!AB1457</f>
        <v>468</v>
      </c>
      <c r="J214" s="459">
        <f>+[12]B!AC1457</f>
        <v>0</v>
      </c>
      <c r="K214" s="459">
        <f>+[12]B!AD1457</f>
        <v>0</v>
      </c>
      <c r="L214" s="459">
        <f>+[12]B!AE1457</f>
        <v>0</v>
      </c>
      <c r="M214" s="459">
        <f>+[12]B!AF1457</f>
        <v>0</v>
      </c>
      <c r="N214" s="459">
        <f>+[12]B!AG1457</f>
        <v>0</v>
      </c>
      <c r="O214" s="459">
        <f>+[12]B!AH1457</f>
        <v>0</v>
      </c>
      <c r="P214" s="459">
        <f>+[12]B!AI1457</f>
        <v>45</v>
      </c>
      <c r="Q214" s="460">
        <f>+[12]B!AJ1457</f>
        <v>0</v>
      </c>
    </row>
    <row r="215" spans="1:22" x14ac:dyDescent="0.2">
      <c r="A215" s="585" t="s">
        <v>310</v>
      </c>
      <c r="B215" s="586"/>
      <c r="C215" s="306">
        <f>+[12]B!C1613</f>
        <v>998</v>
      </c>
      <c r="D215" s="307">
        <f>+[12]B!D1613</f>
        <v>998</v>
      </c>
      <c r="E215" s="307">
        <f>+[12]B!E1613</f>
        <v>998</v>
      </c>
      <c r="F215" s="307">
        <f>+[12]B!F1613</f>
        <v>0</v>
      </c>
      <c r="G215" s="307">
        <f>+[12]B!G1613</f>
        <v>0</v>
      </c>
      <c r="H215" s="459">
        <f>+[12]B!AA1613</f>
        <v>738</v>
      </c>
      <c r="I215" s="459">
        <f>+[12]B!AB1613</f>
        <v>260</v>
      </c>
      <c r="J215" s="459">
        <f>+[12]B!AC1613</f>
        <v>0</v>
      </c>
      <c r="K215" s="459">
        <f>+[12]B!AD1613</f>
        <v>0</v>
      </c>
      <c r="L215" s="459">
        <f>+[12]B!AE1613</f>
        <v>38</v>
      </c>
      <c r="M215" s="459">
        <f>+[12]B!AF1613</f>
        <v>0</v>
      </c>
      <c r="N215" s="459">
        <f>+[12]B!AG1613</f>
        <v>0</v>
      </c>
      <c r="O215" s="459">
        <f>+[12]B!AH1613</f>
        <v>0</v>
      </c>
      <c r="P215" s="459">
        <f>+[12]B!AI1613</f>
        <v>0</v>
      </c>
      <c r="Q215" s="460">
        <f>+[12]B!AJ1613</f>
        <v>0</v>
      </c>
    </row>
    <row r="216" spans="1:22" x14ac:dyDescent="0.2">
      <c r="A216" s="585" t="s">
        <v>311</v>
      </c>
      <c r="B216" s="586"/>
      <c r="C216" s="306">
        <f>[12]B!C1725</f>
        <v>0</v>
      </c>
      <c r="D216" s="307">
        <f>[12]B!D1725</f>
        <v>0</v>
      </c>
      <c r="E216" s="307">
        <f>[12]B!E1725</f>
        <v>0</v>
      </c>
      <c r="F216" s="307">
        <f>[12]B!F1725</f>
        <v>0</v>
      </c>
      <c r="G216" s="307">
        <f>[12]B!G1725</f>
        <v>0</v>
      </c>
      <c r="H216" s="459">
        <f>[12]B!AA1725</f>
        <v>0</v>
      </c>
      <c r="I216" s="459">
        <f>[12]B!AB1725</f>
        <v>0</v>
      </c>
      <c r="J216" s="459">
        <f>[12]B!AC1725</f>
        <v>0</v>
      </c>
      <c r="K216" s="459">
        <f>[12]B!AD1725</f>
        <v>0</v>
      </c>
      <c r="L216" s="459">
        <f>[12]B!AE1725</f>
        <v>0</v>
      </c>
      <c r="M216" s="459">
        <f>[12]B!AF1725</f>
        <v>0</v>
      </c>
      <c r="N216" s="459">
        <f>[12]B!AG1725</f>
        <v>0</v>
      </c>
      <c r="O216" s="459">
        <f>[12]B!AH1725</f>
        <v>0</v>
      </c>
      <c r="P216" s="459">
        <f>[12]B!AI1725</f>
        <v>0</v>
      </c>
      <c r="Q216" s="460">
        <f>[12]B!AJ1725</f>
        <v>0</v>
      </c>
    </row>
    <row r="217" spans="1:22" x14ac:dyDescent="0.2">
      <c r="A217" s="585" t="s">
        <v>312</v>
      </c>
      <c r="B217" s="586"/>
      <c r="C217" s="306">
        <f>[12]B!C1878</f>
        <v>15</v>
      </c>
      <c r="D217" s="307">
        <f>[12]B!D1878</f>
        <v>14</v>
      </c>
      <c r="E217" s="307">
        <f>[12]B!E1878</f>
        <v>14</v>
      </c>
      <c r="F217" s="307">
        <f>[12]B!F1878</f>
        <v>0</v>
      </c>
      <c r="G217" s="307">
        <f>[12]B!G1878</f>
        <v>1</v>
      </c>
      <c r="H217" s="459">
        <f>[12]B!AA1878</f>
        <v>0</v>
      </c>
      <c r="I217" s="459">
        <f>[12]B!AB1878</f>
        <v>15</v>
      </c>
      <c r="J217" s="459">
        <f>[12]B!AC1878</f>
        <v>0</v>
      </c>
      <c r="K217" s="459">
        <f>[12]B!AD1878</f>
        <v>0</v>
      </c>
      <c r="L217" s="459">
        <f>[12]B!AE1878</f>
        <v>0</v>
      </c>
      <c r="M217" s="459">
        <f>[12]B!AF1878</f>
        <v>0</v>
      </c>
      <c r="N217" s="459">
        <f>[12]B!AG1878</f>
        <v>0</v>
      </c>
      <c r="O217" s="459">
        <f>[12]B!AH1878</f>
        <v>0</v>
      </c>
      <c r="P217" s="459">
        <f>[12]B!AI1878</f>
        <v>0</v>
      </c>
      <c r="Q217" s="460">
        <f>[12]B!AJ1878</f>
        <v>0</v>
      </c>
    </row>
    <row r="218" spans="1:22" x14ac:dyDescent="0.2">
      <c r="A218" s="585" t="s">
        <v>313</v>
      </c>
      <c r="B218" s="586"/>
      <c r="C218" s="306">
        <f>+[12]B!C1978</f>
        <v>1550</v>
      </c>
      <c r="D218" s="307">
        <f>+[12]B!D1978</f>
        <v>1535</v>
      </c>
      <c r="E218" s="307">
        <f>+[12]B!E1978</f>
        <v>1529</v>
      </c>
      <c r="F218" s="307">
        <f>+[12]B!F1978</f>
        <v>6</v>
      </c>
      <c r="G218" s="307">
        <f>+[12]B!G1978</f>
        <v>15</v>
      </c>
      <c r="H218" s="459">
        <f>+[12]B!AA1978</f>
        <v>850</v>
      </c>
      <c r="I218" s="459">
        <f>+[12]B!AB1978</f>
        <v>400</v>
      </c>
      <c r="J218" s="459">
        <f>+[12]B!AC1978</f>
        <v>300</v>
      </c>
      <c r="K218" s="459">
        <f>+[12]B!AD1978</f>
        <v>0</v>
      </c>
      <c r="L218" s="459">
        <f>+[12]B!AE1978</f>
        <v>0</v>
      </c>
      <c r="M218" s="459">
        <f>+[12]B!AF1978</f>
        <v>0</v>
      </c>
      <c r="N218" s="459">
        <f>+[12]B!AG1978</f>
        <v>0</v>
      </c>
      <c r="O218" s="459">
        <f>+[12]B!AH1978</f>
        <v>0</v>
      </c>
      <c r="P218" s="459">
        <f>+[12]B!AI1978</f>
        <v>0</v>
      </c>
      <c r="Q218" s="460">
        <f>+[12]B!AJ1978</f>
        <v>0</v>
      </c>
    </row>
    <row r="219" spans="1:22" x14ac:dyDescent="0.2">
      <c r="A219" s="585" t="s">
        <v>314</v>
      </c>
      <c r="B219" s="586"/>
      <c r="C219" s="306">
        <f>+[12]B!C2207</f>
        <v>31382</v>
      </c>
      <c r="D219" s="307">
        <f>+[12]B!D2207</f>
        <v>31311</v>
      </c>
      <c r="E219" s="307">
        <f>+[12]B!E2207</f>
        <v>30916</v>
      </c>
      <c r="F219" s="307">
        <f>+[12]B!F2207</f>
        <v>395</v>
      </c>
      <c r="G219" s="307">
        <f>+[12]B!G2207</f>
        <v>71</v>
      </c>
      <c r="H219" s="459">
        <f>+[12]B!AA2207</f>
        <v>29277</v>
      </c>
      <c r="I219" s="459">
        <f>+[12]B!AB2207</f>
        <v>887</v>
      </c>
      <c r="J219" s="459">
        <f>+[12]B!AC2207</f>
        <v>1218</v>
      </c>
      <c r="K219" s="459">
        <f>+[12]B!AD2207</f>
        <v>0</v>
      </c>
      <c r="L219" s="459">
        <f>+[12]B!AE2207</f>
        <v>0</v>
      </c>
      <c r="M219" s="459">
        <f>+[12]B!AF2207</f>
        <v>0</v>
      </c>
      <c r="N219" s="459">
        <f>+[12]B!AG2207</f>
        <v>0</v>
      </c>
      <c r="O219" s="459">
        <f>+[12]B!AH2207</f>
        <v>0</v>
      </c>
      <c r="P219" s="459">
        <f>+[12]B!AI2207</f>
        <v>4</v>
      </c>
      <c r="Q219" s="460">
        <f>+[12]B!AJ2207</f>
        <v>0</v>
      </c>
    </row>
    <row r="220" spans="1:22" x14ac:dyDescent="0.2">
      <c r="A220" s="585" t="s">
        <v>315</v>
      </c>
      <c r="B220" s="586"/>
      <c r="C220" s="306">
        <f>+[12]B!C2277</f>
        <v>306</v>
      </c>
      <c r="D220" s="307">
        <f>+[12]B!D2277</f>
        <v>305</v>
      </c>
      <c r="E220" s="307">
        <f>+[12]B!E2277</f>
        <v>305</v>
      </c>
      <c r="F220" s="307">
        <f>+[12]B!F2277</f>
        <v>0</v>
      </c>
      <c r="G220" s="307">
        <f>+[12]B!G2277</f>
        <v>1</v>
      </c>
      <c r="H220" s="459">
        <f>+[12]B!AA2277</f>
        <v>133</v>
      </c>
      <c r="I220" s="459">
        <f>+[12]B!AB2277</f>
        <v>150</v>
      </c>
      <c r="J220" s="459">
        <f>+[12]B!AC2277</f>
        <v>23</v>
      </c>
      <c r="K220" s="459">
        <f>+[12]B!AD2277</f>
        <v>0</v>
      </c>
      <c r="L220" s="459">
        <f>+[12]B!AE2277</f>
        <v>0</v>
      </c>
      <c r="M220" s="459">
        <f>+[12]B!AF2277</f>
        <v>0</v>
      </c>
      <c r="N220" s="459">
        <f>+[12]B!AG2277</f>
        <v>0</v>
      </c>
      <c r="O220" s="459">
        <f>+[12]B!AH2277</f>
        <v>0</v>
      </c>
      <c r="P220" s="459">
        <f>+[12]B!AI2277</f>
        <v>0</v>
      </c>
      <c r="Q220" s="460">
        <f>+[12]B!AJ2277</f>
        <v>0</v>
      </c>
    </row>
    <row r="221" spans="1:22" x14ac:dyDescent="0.2">
      <c r="A221" s="585" t="s">
        <v>316</v>
      </c>
      <c r="B221" s="586"/>
      <c r="C221" s="306">
        <f>+[12]B!C2464</f>
        <v>710</v>
      </c>
      <c r="D221" s="307">
        <f>+[12]B!D2464</f>
        <v>702</v>
      </c>
      <c r="E221" s="307">
        <f>+[12]B!E2464</f>
        <v>647</v>
      </c>
      <c r="F221" s="307">
        <f>+[12]B!F2464</f>
        <v>55</v>
      </c>
      <c r="G221" s="307">
        <f>+[12]B!G2464</f>
        <v>8</v>
      </c>
      <c r="H221" s="459">
        <f>+[12]B!AA2464</f>
        <v>556</v>
      </c>
      <c r="I221" s="459">
        <f>+[12]B!AB2464</f>
        <v>15</v>
      </c>
      <c r="J221" s="459">
        <f>+[12]B!AC2464</f>
        <v>139</v>
      </c>
      <c r="K221" s="459">
        <f>+[12]B!AD2464</f>
        <v>0</v>
      </c>
      <c r="L221" s="459">
        <f>+[12]B!AE2464</f>
        <v>0</v>
      </c>
      <c r="M221" s="459">
        <f>+[12]B!AF2464</f>
        <v>0</v>
      </c>
      <c r="N221" s="459">
        <f>+[12]B!AG2464</f>
        <v>0</v>
      </c>
      <c r="O221" s="459">
        <f>+[12]B!AH2464</f>
        <v>0</v>
      </c>
      <c r="P221" s="459">
        <f>+[12]B!AI2464</f>
        <v>0</v>
      </c>
      <c r="Q221" s="460">
        <f>+[12]B!AJ2464</f>
        <v>0</v>
      </c>
    </row>
    <row r="222" spans="1:22" x14ac:dyDescent="0.2">
      <c r="A222" s="585" t="s">
        <v>317</v>
      </c>
      <c r="B222" s="586"/>
      <c r="C222" s="306">
        <f>SUM([12]B!C2641:C2643)+[12]B!C2591</f>
        <v>1338</v>
      </c>
      <c r="D222" s="307">
        <f>SUM([12]B!D2641:D2643)+[12]B!D2591</f>
        <v>1335</v>
      </c>
      <c r="E222" s="307">
        <f>SUM([12]B!E2641:E2643)+[12]B!E2591</f>
        <v>1009</v>
      </c>
      <c r="F222" s="307">
        <f>SUM([12]B!F2641:F2643)+[12]B!F2591</f>
        <v>326</v>
      </c>
      <c r="G222" s="307">
        <f>SUM([12]B!G2641:G2643)+[12]B!G2591</f>
        <v>3</v>
      </c>
      <c r="H222" s="307">
        <f>SUM([12]B!AA2641:AA2643)+[12]B!AA2591</f>
        <v>1195</v>
      </c>
      <c r="I222" s="307">
        <f>SUM([12]B!AB2641:AB2643)+[12]B!AB2591</f>
        <v>74</v>
      </c>
      <c r="J222" s="307">
        <f>SUM([12]B!AC2641:AC2643)+[12]B!AC2591</f>
        <v>69</v>
      </c>
      <c r="K222" s="307">
        <f>SUM([12]B!AD2641:AD2643)+[12]B!AD2591</f>
        <v>0</v>
      </c>
      <c r="L222" s="307">
        <f>SUM([12]B!AE2641:AE2643)+[12]B!AE2591</f>
        <v>5</v>
      </c>
      <c r="M222" s="307">
        <f>SUM([12]B!AF2641:AF2643)+[12]B!AF2591</f>
        <v>0</v>
      </c>
      <c r="N222" s="307">
        <f>SUM([12]B!AG2641:AG2643)+[12]B!AG2591</f>
        <v>0</v>
      </c>
      <c r="O222" s="307">
        <f>SUM([12]B!AH2641:AH2643)+[12]B!AH2591</f>
        <v>0</v>
      </c>
      <c r="P222" s="307">
        <f>SUM([12]B!AI2641:AI2643)+[12]B!AI2591</f>
        <v>0</v>
      </c>
      <c r="Q222" s="307">
        <f>SUM([12]B!AJ2641:AJ2643)+[12]B!AJ2591</f>
        <v>0</v>
      </c>
    </row>
    <row r="223" spans="1:22" x14ac:dyDescent="0.2">
      <c r="A223" s="585" t="s">
        <v>285</v>
      </c>
      <c r="B223" s="586"/>
      <c r="C223" s="306">
        <f>+[12]B!C2673</f>
        <v>261</v>
      </c>
      <c r="D223" s="307">
        <f>+[12]B!D2673</f>
        <v>258</v>
      </c>
      <c r="E223" s="307">
        <f>+[12]B!E2673</f>
        <v>258</v>
      </c>
      <c r="F223" s="307">
        <f>+[12]B!F2673</f>
        <v>0</v>
      </c>
      <c r="G223" s="307">
        <f>+[12]B!G2673</f>
        <v>3</v>
      </c>
      <c r="H223" s="459">
        <f>+[12]B!AA2673</f>
        <v>0</v>
      </c>
      <c r="I223" s="459">
        <f>+[12]B!AB2673</f>
        <v>231</v>
      </c>
      <c r="J223" s="459">
        <f>+[12]B!AC2673</f>
        <v>30</v>
      </c>
      <c r="K223" s="459">
        <f>+[12]B!AD2673</f>
        <v>0</v>
      </c>
      <c r="L223" s="459">
        <f>+[12]B!AE2673</f>
        <v>0</v>
      </c>
      <c r="M223" s="459">
        <f>+[12]B!AF2673</f>
        <v>0</v>
      </c>
      <c r="N223" s="459">
        <f>+[12]B!AG2673</f>
        <v>0</v>
      </c>
      <c r="O223" s="459">
        <f>+[12]B!AH2673</f>
        <v>0</v>
      </c>
      <c r="P223" s="459">
        <f>+[12]B!AI2673</f>
        <v>0</v>
      </c>
      <c r="Q223" s="460">
        <f>+[12]B!AJ2673</f>
        <v>0</v>
      </c>
    </row>
    <row r="224" spans="1:22" x14ac:dyDescent="0.2">
      <c r="A224" s="587" t="s">
        <v>318</v>
      </c>
      <c r="B224" s="588"/>
      <c r="C224" s="308">
        <f>+[12]B!C1174</f>
        <v>17494</v>
      </c>
      <c r="D224" s="309">
        <f>+[12]B!D1174</f>
        <v>17494</v>
      </c>
      <c r="E224" s="309">
        <f>+[12]B!E1174</f>
        <v>17494</v>
      </c>
      <c r="F224" s="309">
        <f>+[12]B!F1174</f>
        <v>0</v>
      </c>
      <c r="G224" s="309">
        <f>+[12]B!G1174</f>
        <v>0</v>
      </c>
      <c r="H224" s="450">
        <f>+[12]B!AA1174</f>
        <v>14030</v>
      </c>
      <c r="I224" s="450">
        <f>+[12]B!AB1174</f>
        <v>3464</v>
      </c>
      <c r="J224" s="450">
        <f>+[12]B!AC1174</f>
        <v>0</v>
      </c>
      <c r="K224" s="450">
        <f>+[12]B!AD1174</f>
        <v>0</v>
      </c>
      <c r="L224" s="450">
        <f>+[12]B!AE1174</f>
        <v>0</v>
      </c>
      <c r="M224" s="450">
        <f>+[12]B!AF1174</f>
        <v>0</v>
      </c>
      <c r="N224" s="450">
        <f>+[12]B!AG1174</f>
        <v>0</v>
      </c>
      <c r="O224" s="450">
        <f>+[12]B!AH1174</f>
        <v>0</v>
      </c>
      <c r="P224" s="450">
        <f>+[12]B!AI1174</f>
        <v>0</v>
      </c>
      <c r="Q224" s="451">
        <f>+[12]B!AJ1174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54601</v>
      </c>
      <c r="D225" s="461">
        <f>SUM(D213:D224)</f>
        <v>54499</v>
      </c>
      <c r="E225" s="461">
        <f t="shared" si="10"/>
        <v>53714</v>
      </c>
      <c r="F225" s="461">
        <f t="shared" si="10"/>
        <v>785</v>
      </c>
      <c r="G225" s="461">
        <f t="shared" si="10"/>
        <v>102</v>
      </c>
      <c r="H225" s="461">
        <f t="shared" si="10"/>
        <v>46840</v>
      </c>
      <c r="I225" s="461">
        <f t="shared" si="10"/>
        <v>5982</v>
      </c>
      <c r="J225" s="461">
        <f t="shared" si="10"/>
        <v>1779</v>
      </c>
      <c r="K225" s="461">
        <f t="shared" si="10"/>
        <v>0</v>
      </c>
      <c r="L225" s="461">
        <f t="shared" si="10"/>
        <v>43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49</v>
      </c>
      <c r="Q225" s="461">
        <f>SUM(Q213:Q224)</f>
        <v>0</v>
      </c>
    </row>
    <row r="226" spans="1:23" x14ac:dyDescent="0.2">
      <c r="A226" s="311" t="s">
        <v>319</v>
      </c>
      <c r="B226" s="511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512" t="s">
        <v>158</v>
      </c>
      <c r="D227" s="513" t="s">
        <v>6</v>
      </c>
      <c r="E227" s="517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[12]B!C1268</f>
        <v>157</v>
      </c>
      <c r="D228" s="463">
        <f>[12]B!E1268</f>
        <v>157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[12]B!C2964</f>
        <v>25</v>
      </c>
      <c r="D229" s="463">
        <f>[12]B!E2964</f>
        <v>20</v>
      </c>
      <c r="E229" s="48">
        <f>[12]B!AL2964</f>
        <v>758000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[12]B!C2970</f>
        <v>809</v>
      </c>
      <c r="D230" s="463">
        <f>[12]B!E2970</f>
        <v>576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[12]B!C150</f>
        <v>1325</v>
      </c>
      <c r="D231" s="463">
        <f>[12]B!E150</f>
        <v>1270</v>
      </c>
      <c r="E231" s="464">
        <f>[12]B!AL150</f>
        <v>1143000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[12]B!C156</f>
        <v>0</v>
      </c>
      <c r="D232" s="463">
        <f>[12]B!E156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521" t="s">
        <v>326</v>
      </c>
      <c r="B233" s="522"/>
      <c r="C233" s="462">
        <f>[12]B!C154</f>
        <v>730</v>
      </c>
      <c r="D233" s="463">
        <f>[12]B!E154</f>
        <v>730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521" t="s">
        <v>327</v>
      </c>
      <c r="B234" s="522"/>
      <c r="C234" s="462">
        <f>[12]B!C155</f>
        <v>49</v>
      </c>
      <c r="D234" s="463">
        <f>[12]B!E155</f>
        <v>46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[12]B!C2960</f>
        <v>25</v>
      </c>
      <c r="D235" s="463">
        <f>[12]B!E2960</f>
        <v>25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3120</v>
      </c>
      <c r="D236" s="466">
        <f>SUM(D228:D235)</f>
        <v>2824</v>
      </c>
      <c r="E236" s="467">
        <f>SUM(E228:E235)</f>
        <v>1901000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1248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40226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299</v>
      </c>
      <c r="D244" s="342">
        <v>293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30" t="s">
        <v>294</v>
      </c>
      <c r="K248" s="529" t="s">
        <v>295</v>
      </c>
      <c r="L248" s="473" t="s">
        <v>296</v>
      </c>
      <c r="M248" s="529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6</v>
      </c>
      <c r="D250" s="476">
        <v>6</v>
      </c>
      <c r="E250" s="453"/>
      <c r="F250" s="477">
        <v>6</v>
      </c>
      <c r="G250" s="453"/>
      <c r="H250" s="478">
        <v>6</v>
      </c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523"/>
      <c r="B255" s="525" t="s">
        <v>356</v>
      </c>
      <c r="C255" s="357">
        <f t="shared" ref="C255:I255" si="11">SUM(C250:C254)</f>
        <v>6</v>
      </c>
      <c r="D255" s="357">
        <f t="shared" si="11"/>
        <v>6</v>
      </c>
      <c r="E255" s="360">
        <f t="shared" si="11"/>
        <v>0</v>
      </c>
      <c r="F255" s="361">
        <f t="shared" si="11"/>
        <v>6</v>
      </c>
      <c r="G255" s="360">
        <f t="shared" si="11"/>
        <v>0</v>
      </c>
      <c r="H255" s="362">
        <f t="shared" si="11"/>
        <v>6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523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1</v>
      </c>
      <c r="D265" s="480">
        <v>1</v>
      </c>
      <c r="E265" s="481"/>
      <c r="F265" s="482">
        <v>1</v>
      </c>
      <c r="G265" s="481"/>
      <c r="H265" s="483">
        <v>1</v>
      </c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523"/>
      <c r="B267" s="364" t="s">
        <v>368</v>
      </c>
      <c r="C267" s="357">
        <f t="shared" ref="C267:M267" si="14">SUM(C264:C266)</f>
        <v>1</v>
      </c>
      <c r="D267" s="357">
        <f t="shared" si="14"/>
        <v>1</v>
      </c>
      <c r="E267" s="360">
        <f t="shared" si="14"/>
        <v>0</v>
      </c>
      <c r="F267" s="361">
        <f t="shared" si="14"/>
        <v>1</v>
      </c>
      <c r="G267" s="360">
        <f t="shared" si="14"/>
        <v>0</v>
      </c>
      <c r="H267" s="362">
        <f t="shared" si="14"/>
        <v>1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12</v>
      </c>
      <c r="D268" s="480">
        <v>12</v>
      </c>
      <c r="E268" s="481"/>
      <c r="F268" s="482">
        <v>12</v>
      </c>
      <c r="G268" s="481"/>
      <c r="H268" s="483">
        <v>12</v>
      </c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3</v>
      </c>
      <c r="D270" s="480">
        <v>3</v>
      </c>
      <c r="E270" s="481"/>
      <c r="F270" s="482">
        <v>3</v>
      </c>
      <c r="G270" s="481"/>
      <c r="H270" s="483">
        <v>3</v>
      </c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36</v>
      </c>
      <c r="D271" s="480">
        <v>36</v>
      </c>
      <c r="E271" s="481"/>
      <c r="F271" s="482">
        <v>36</v>
      </c>
      <c r="G271" s="481"/>
      <c r="H271" s="483">
        <v>36</v>
      </c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>
        <v>0</v>
      </c>
      <c r="E272" s="481"/>
      <c r="F272" s="482">
        <v>0</v>
      </c>
      <c r="G272" s="481"/>
      <c r="H272" s="483">
        <v>0</v>
      </c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6</v>
      </c>
      <c r="D273" s="480">
        <v>6</v>
      </c>
      <c r="E273" s="481"/>
      <c r="F273" s="482">
        <v>6</v>
      </c>
      <c r="G273" s="481"/>
      <c r="H273" s="483">
        <v>6</v>
      </c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2</v>
      </c>
      <c r="D274" s="480">
        <v>2</v>
      </c>
      <c r="E274" s="481"/>
      <c r="F274" s="482">
        <v>2</v>
      </c>
      <c r="G274" s="481"/>
      <c r="H274" s="483">
        <v>2</v>
      </c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526"/>
      <c r="B276" s="364" t="s">
        <v>377</v>
      </c>
      <c r="C276" s="357">
        <f t="shared" ref="C276:M276" si="16">SUM(C268:C275)</f>
        <v>59</v>
      </c>
      <c r="D276" s="357">
        <f t="shared" si="16"/>
        <v>59</v>
      </c>
      <c r="E276" s="360">
        <f t="shared" si="16"/>
        <v>0</v>
      </c>
      <c r="F276" s="361">
        <f t="shared" si="16"/>
        <v>59</v>
      </c>
      <c r="G276" s="360">
        <f t="shared" si="16"/>
        <v>0</v>
      </c>
      <c r="H276" s="362">
        <f t="shared" si="16"/>
        <v>59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1</v>
      </c>
      <c r="D281" s="480">
        <v>1</v>
      </c>
      <c r="E281" s="481"/>
      <c r="F281" s="482">
        <v>1</v>
      </c>
      <c r="G281" s="481"/>
      <c r="H281" s="483">
        <v>1</v>
      </c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1</v>
      </c>
      <c r="D282" s="480">
        <v>1</v>
      </c>
      <c r="E282" s="481"/>
      <c r="F282" s="482">
        <v>1</v>
      </c>
      <c r="G282" s="481"/>
      <c r="H282" s="483">
        <v>1</v>
      </c>
      <c r="I282" s="482"/>
      <c r="J282" s="481"/>
      <c r="K282" s="482"/>
      <c r="L282" s="484"/>
      <c r="M282" s="482"/>
    </row>
    <row r="283" spans="1:13" x14ac:dyDescent="0.2">
      <c r="A283" s="526"/>
      <c r="B283" s="364" t="s">
        <v>384</v>
      </c>
      <c r="C283" s="357">
        <f t="shared" ref="C283:M283" si="18">SUM(C277:C282)</f>
        <v>2</v>
      </c>
      <c r="D283" s="357">
        <f t="shared" si="18"/>
        <v>2</v>
      </c>
      <c r="E283" s="360">
        <f t="shared" si="18"/>
        <v>0</v>
      </c>
      <c r="F283" s="361">
        <f t="shared" si="18"/>
        <v>2</v>
      </c>
      <c r="G283" s="360">
        <f t="shared" si="18"/>
        <v>0</v>
      </c>
      <c r="H283" s="362">
        <f t="shared" si="18"/>
        <v>2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1</v>
      </c>
      <c r="D284" s="485">
        <v>1</v>
      </c>
      <c r="E284" s="481"/>
      <c r="F284" s="482">
        <v>1</v>
      </c>
      <c r="G284" s="481"/>
      <c r="H284" s="483">
        <v>1</v>
      </c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1</v>
      </c>
      <c r="D288" s="367">
        <f t="shared" si="19"/>
        <v>1</v>
      </c>
      <c r="E288" s="360">
        <f t="shared" si="19"/>
        <v>0</v>
      </c>
      <c r="F288" s="361">
        <f t="shared" si="19"/>
        <v>1</v>
      </c>
      <c r="G288" s="360">
        <f t="shared" si="19"/>
        <v>0</v>
      </c>
      <c r="H288" s="362">
        <f t="shared" si="19"/>
        <v>1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69</v>
      </c>
      <c r="D289" s="370">
        <f t="shared" si="20"/>
        <v>69</v>
      </c>
      <c r="E289" s="370">
        <f t="shared" si="20"/>
        <v>0</v>
      </c>
      <c r="F289" s="370">
        <f t="shared" si="20"/>
        <v>69</v>
      </c>
      <c r="G289" s="370">
        <f t="shared" si="20"/>
        <v>0</v>
      </c>
      <c r="H289" s="370">
        <f t="shared" si="20"/>
        <v>69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zoomScale="90" zoomScaleNormal="90" workbookViewId="0">
      <selection activeCell="A4" sqref="A4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</row>
    <row r="3" spans="1:14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" x14ac:dyDescent="0.2">
      <c r="A4" s="1" t="str">
        <f>CONCATENATE("MES: ",[13]NOMBRE!B6," - ","( ",[13]NOMBRE!C6,[13]NOMBRE!D6," )")</f>
        <v>MES: JULIO - ( 07 )</v>
      </c>
    </row>
    <row r="5" spans="1:14" s="3" customFormat="1" x14ac:dyDescent="0.2">
      <c r="A5" s="1" t="str">
        <f>CONCATENATE("AÑO: ",[13]NOMBRE!B7)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17" t="s">
        <v>5</v>
      </c>
      <c r="D9" s="517" t="s">
        <v>6</v>
      </c>
      <c r="E9" s="517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11789</v>
      </c>
      <c r="D10" s="13">
        <f>SUM(D11:D17)</f>
        <v>11618</v>
      </c>
      <c r="E10" s="14">
        <f>SUM(E11:E17)</f>
        <v>112164100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[13]B!C54</f>
        <v>0</v>
      </c>
      <c r="D11" s="17">
        <f>[13]B!E54</f>
        <v>0</v>
      </c>
      <c r="E11" s="18">
        <f>[13]B!AL54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SUM([13]B!C$6:C$51)</f>
        <v>7767</v>
      </c>
      <c r="D12" s="20">
        <f>SUM([13]B!E$6:E$51)</f>
        <v>7767</v>
      </c>
      <c r="E12" s="21">
        <f>SUM([13]B!AL$6:AL$51)</f>
        <v>74718540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[13]B!C56</f>
        <v>3835</v>
      </c>
      <c r="D13" s="20">
        <f>[13]B!E56</f>
        <v>3728</v>
      </c>
      <c r="E13" s="21">
        <f>[13]B!AL56</f>
        <v>35863360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[13]B!C55</f>
        <v>106</v>
      </c>
      <c r="D14" s="20">
        <f>[13]B!E55</f>
        <v>42</v>
      </c>
      <c r="E14" s="21">
        <f>[13]B!AL55</f>
        <v>749700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[13]B!C$119</f>
        <v>70</v>
      </c>
      <c r="D15" s="20">
        <f>[13]B!E$119</f>
        <v>70</v>
      </c>
      <c r="E15" s="21">
        <f>[13]B!AL$119</f>
        <v>560000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+[13]B!C$126</f>
        <v>5</v>
      </c>
      <c r="D16" s="20">
        <f>+[13]B!E$126</f>
        <v>5</v>
      </c>
      <c r="E16" s="21">
        <f>+[13]B!AL$126</f>
        <v>40000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[13]B!C$1241</f>
        <v>6</v>
      </c>
      <c r="D17" s="26">
        <f>[13]B!E$1241</f>
        <v>6</v>
      </c>
      <c r="E17" s="27">
        <f>[13]B!AL$1241</f>
        <v>232500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3589</v>
      </c>
      <c r="D18" s="30">
        <f>SUM(D19:D29)</f>
        <v>3587</v>
      </c>
      <c r="E18" s="31">
        <f>SUM(E19:E29)</f>
        <v>7221660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+[13]B!C$63</f>
        <v>1044</v>
      </c>
      <c r="D19" s="34">
        <f>+[13]B!E$63</f>
        <v>1044</v>
      </c>
      <c r="E19" s="35">
        <f>+[13]B!AL$63</f>
        <v>1566000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+[13]B!C$60</f>
        <v>0</v>
      </c>
      <c r="D20" s="36">
        <f>+[13]B!E$60</f>
        <v>0</v>
      </c>
      <c r="E20" s="37">
        <f>+[13]B!AL$60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+[13]B!C$61</f>
        <v>0</v>
      </c>
      <c r="D21" s="36">
        <f>+[13]B!E$61</f>
        <v>0</v>
      </c>
      <c r="E21" s="37">
        <f>+[13]B!AL$61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+[13]B!C$62</f>
        <v>563</v>
      </c>
      <c r="D22" s="36">
        <f>+[13]B!E$62</f>
        <v>563</v>
      </c>
      <c r="E22" s="37">
        <f>+[13]B!AL$62</f>
        <v>1148520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+[13]B!C$64</f>
        <v>727</v>
      </c>
      <c r="D23" s="36">
        <f>+[13]B!E$64</f>
        <v>725</v>
      </c>
      <c r="E23" s="37">
        <f>+[13]B!AL$64</f>
        <v>1087500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+[13]B!C$65</f>
        <v>612</v>
      </c>
      <c r="D24" s="36">
        <f>+[13]B!E$65</f>
        <v>612</v>
      </c>
      <c r="E24" s="37">
        <f>+[13]B!AL$65</f>
        <v>918000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+[13]B!C$1237</f>
        <v>282</v>
      </c>
      <c r="D25" s="36">
        <f>+[13]B!E$1237</f>
        <v>282</v>
      </c>
      <c r="E25" s="37">
        <f>+[13]B!AL$1237</f>
        <v>1034940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+[13]B!C$1238</f>
        <v>348</v>
      </c>
      <c r="D26" s="36">
        <f>+[13]B!E$1238</f>
        <v>348</v>
      </c>
      <c r="E26" s="37">
        <f>+[13]B!AL$1238</f>
        <v>1277160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+[13]B!C$1239</f>
        <v>13</v>
      </c>
      <c r="D27" s="36">
        <f>+[13]B!E$1239</f>
        <v>13</v>
      </c>
      <c r="E27" s="37">
        <f>+[13]B!AL$1239</f>
        <v>189540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+[13]B!C$1240</f>
        <v>0</v>
      </c>
      <c r="D28" s="36">
        <f>+[13]B!E$1240</f>
        <v>0</v>
      </c>
      <c r="E28" s="37">
        <f>+[13]B!AL$1240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+[13]B!C$121</f>
        <v>0</v>
      </c>
      <c r="D29" s="20">
        <f>+[13]B!E$121</f>
        <v>0</v>
      </c>
      <c r="E29" s="21">
        <f>+[13]B!AL$121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956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+[13]B!C$67</f>
        <v>576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+[13]B!C$68</f>
        <v>380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+[13]B!C$1242</f>
        <v>0</v>
      </c>
      <c r="D34" s="46">
        <f>[13]B!$E$1242</f>
        <v>0</v>
      </c>
      <c r="E34" s="47">
        <f>[13]B!$AL$1242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+[13]B!C$1243</f>
        <v>0</v>
      </c>
      <c r="D35" s="20">
        <f>[13]B!$E$1243</f>
        <v>0</v>
      </c>
      <c r="E35" s="48">
        <f>[13]B!$AL$1243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+[13]B!C$1251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642</v>
      </c>
      <c r="D38" s="30">
        <f>SUM(D39:D44)</f>
        <v>642</v>
      </c>
      <c r="E38" s="31">
        <f>SUM(E39:E44)</f>
        <v>1742320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[13]B!C128</f>
        <v>35</v>
      </c>
      <c r="D39" s="54">
        <f>[13]B!E128</f>
        <v>35</v>
      </c>
      <c r="E39" s="54">
        <f>[13]B!AL128</f>
        <v>172550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[13]B!C131</f>
        <v>193</v>
      </c>
      <c r="D40" s="21">
        <f>[13]B!E131</f>
        <v>193</v>
      </c>
      <c r="E40" s="21">
        <f>[13]B!AL131</f>
        <v>523030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[13]B!C129</f>
        <v>0</v>
      </c>
      <c r="D41" s="21">
        <f>[13]B!E129</f>
        <v>0</v>
      </c>
      <c r="E41" s="21">
        <f>[13]B!AL129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[13]B!C130</f>
        <v>40</v>
      </c>
      <c r="D42" s="21">
        <f>[13]B!E130</f>
        <v>40</v>
      </c>
      <c r="E42" s="21">
        <f>[13]B!AL130</f>
        <v>33200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[13]B!C132</f>
        <v>304</v>
      </c>
      <c r="D43" s="21">
        <f>[13]B!E132</f>
        <v>304</v>
      </c>
      <c r="E43" s="21">
        <f>[13]B!AL132</f>
        <v>823840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[13]B!C133</f>
        <v>70</v>
      </c>
      <c r="D44" s="21">
        <f>[13]B!E133</f>
        <v>70</v>
      </c>
      <c r="E44" s="21">
        <f>[13]B!AL133</f>
        <v>189700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411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[13]B!C135</f>
        <v>411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349</v>
      </c>
      <c r="D47" s="31">
        <f>SUM(D48:D52)</f>
        <v>349</v>
      </c>
      <c r="E47" s="31">
        <f>SUM(E48:E52)</f>
        <v>543150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[13]B!C141</f>
        <v>45</v>
      </c>
      <c r="D48" s="21">
        <f>[13]B!E141</f>
        <v>45</v>
      </c>
      <c r="E48" s="54">
        <f>[13]B!AL141</f>
        <v>105750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[13]B!C139</f>
        <v>23</v>
      </c>
      <c r="D49" s="21">
        <f>[13]B!E139</f>
        <v>23</v>
      </c>
      <c r="E49" s="21">
        <f>[13]B!AL139</f>
        <v>54050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[13]B!C140</f>
        <v>277</v>
      </c>
      <c r="D50" s="21">
        <f>[13]B!E140</f>
        <v>277</v>
      </c>
      <c r="E50" s="21">
        <f>[13]B!AL140</f>
        <v>373950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[13]B!C142</f>
        <v>0</v>
      </c>
      <c r="D51" s="21">
        <f>[13]B!E142</f>
        <v>0</v>
      </c>
      <c r="E51" s="21">
        <f>[13]B!AL142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[13]B!C143</f>
        <v>4</v>
      </c>
      <c r="D52" s="21">
        <f>[13]B!E143</f>
        <v>4</v>
      </c>
      <c r="E52" s="21">
        <f>[13]B!AL143</f>
        <v>9400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1153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[13]B!C145</f>
        <v>1153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[13]B!C146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18889</v>
      </c>
      <c r="D56" s="31">
        <f>D10+D18+D33+D38+D47</f>
        <v>16196</v>
      </c>
      <c r="E56" s="68">
        <f>E10+E18+E33+E38+E47</f>
        <v>121671230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17" t="s">
        <v>5</v>
      </c>
      <c r="D58" s="517" t="s">
        <v>6</v>
      </c>
      <c r="E58" s="517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[13]B!C$199</f>
        <v>1191</v>
      </c>
      <c r="D60" s="75">
        <f>[13]B!E199</f>
        <v>1188</v>
      </c>
      <c r="E60" s="48">
        <f>[13]B!$AL$199</f>
        <v>50977080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[13]B!C$200</f>
        <v>2406</v>
      </c>
      <c r="D61" s="75">
        <f>[13]B!E200</f>
        <v>2402</v>
      </c>
      <c r="E61" s="48">
        <f>[13]B!$AL$200</f>
        <v>116040620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[13]B!C$201</f>
        <v>573</v>
      </c>
      <c r="D62" s="75">
        <f>[13]B!E201</f>
        <v>572</v>
      </c>
      <c r="E62" s="48">
        <f>[13]B!$AL$201</f>
        <v>51388480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[13]B!C$202</f>
        <v>179</v>
      </c>
      <c r="D63" s="75">
        <f>[13]B!E202</f>
        <v>179</v>
      </c>
      <c r="E63" s="48">
        <f>[13]B!$AL$202</f>
        <v>16081360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[13]B!C$203</f>
        <v>0</v>
      </c>
      <c r="D64" s="75">
        <f>[13]B!E203</f>
        <v>0</v>
      </c>
      <c r="E64" s="48">
        <f>[13]B!$AL$203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[13]B!C$204</f>
        <v>539</v>
      </c>
      <c r="D65" s="75">
        <f>[13]B!E204</f>
        <v>539</v>
      </c>
      <c r="E65" s="48">
        <f>[13]B!$AL$204</f>
        <v>100248610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[13]B!C$205</f>
        <v>0</v>
      </c>
      <c r="D66" s="75">
        <f>[13]B!E205</f>
        <v>0</v>
      </c>
      <c r="E66" s="48">
        <f>[13]B!$AL$205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[13]B!C$206</f>
        <v>0</v>
      </c>
      <c r="D67" s="75">
        <f>[13]B!E206</f>
        <v>0</v>
      </c>
      <c r="E67" s="48">
        <f>[13]B!$AL$206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[13]B!C$207</f>
        <v>387</v>
      </c>
      <c r="D68" s="75">
        <f>[13]B!E207</f>
        <v>386</v>
      </c>
      <c r="E68" s="48">
        <f>[13]B!$AL$207</f>
        <v>16586420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[13]B!C$208</f>
        <v>143</v>
      </c>
      <c r="D69" s="75">
        <f>[13]B!E208</f>
        <v>143</v>
      </c>
      <c r="E69" s="48">
        <f>[13]B!$AL$208</f>
        <v>1239810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[13]B!C$209</f>
        <v>111</v>
      </c>
      <c r="D70" s="75">
        <f>[13]B!E209</f>
        <v>111</v>
      </c>
      <c r="E70" s="48">
        <f>[13]B!$AL$209</f>
        <v>8947710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[13]B!C$210</f>
        <v>0</v>
      </c>
      <c r="D71" s="75">
        <f>[13]B!E210</f>
        <v>0</v>
      </c>
      <c r="E71" s="48">
        <f>[13]B!$AL$210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[13]B!C$211</f>
        <v>0</v>
      </c>
      <c r="D72" s="75">
        <f>[13]B!E211</f>
        <v>0</v>
      </c>
      <c r="E72" s="48">
        <f>[13]B!$AL$211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[13]B!C$212</f>
        <v>0</v>
      </c>
      <c r="D73" s="75">
        <f>[13]B!E212</f>
        <v>0</v>
      </c>
      <c r="E73" s="48">
        <f>[13]B!$AL$212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[13]B!C$213</f>
        <v>268</v>
      </c>
      <c r="D74" s="75">
        <f>[13]B!E213</f>
        <v>268</v>
      </c>
      <c r="E74" s="48">
        <f>[13]B!$AL$213</f>
        <v>17176120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[13]B!C$214</f>
        <v>541</v>
      </c>
      <c r="D75" s="75">
        <f>[13]B!E214</f>
        <v>541</v>
      </c>
      <c r="E75" s="48">
        <f>[13]B!$AL$214</f>
        <v>57751750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6338</v>
      </c>
      <c r="D76" s="80">
        <f>SUM(D60:D75)</f>
        <v>6329</v>
      </c>
      <c r="E76" s="68">
        <f>SUM(E60:E75)</f>
        <v>436437960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17" t="s">
        <v>5</v>
      </c>
      <c r="D78" s="85" t="s">
        <v>6</v>
      </c>
      <c r="E78" s="517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+[13]B!C3170</f>
        <v>6</v>
      </c>
      <c r="D79" s="87">
        <f>+[13]B!E$3170</f>
        <v>6</v>
      </c>
      <c r="E79" s="88">
        <f>+[13]B!AL$3170</f>
        <v>56040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+[13]B!C3171</f>
        <v>0</v>
      </c>
      <c r="D80" s="90">
        <f>+[13]B!E$3171</f>
        <v>0</v>
      </c>
      <c r="E80" s="91">
        <f>+[13]B!AL$3171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+[13]B!C3172</f>
        <v>0</v>
      </c>
      <c r="D81" s="90">
        <f>+[13]B!E$3172</f>
        <v>0</v>
      </c>
      <c r="E81" s="91">
        <f>+[13]B!AL$3172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+[13]B!C3173</f>
        <v>0</v>
      </c>
      <c r="D82" s="90">
        <f>+[13]B!E$3173</f>
        <v>0</v>
      </c>
      <c r="E82" s="91">
        <f>+[13]B!AL$3173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+[13]B!C3174</f>
        <v>0</v>
      </c>
      <c r="D83" s="93">
        <f>+[13]B!E$3174</f>
        <v>0</v>
      </c>
      <c r="E83" s="94">
        <f>+[13]B!AL$3174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6</v>
      </c>
      <c r="D84" s="96">
        <f>SUM(D79:D83)</f>
        <v>6</v>
      </c>
      <c r="E84" s="68">
        <f>SUM(E79:E83)</f>
        <v>56040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17" t="s">
        <v>5</v>
      </c>
      <c r="D86" s="85" t="s">
        <v>6</v>
      </c>
      <c r="E86" s="517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+[13]B!C2972</f>
        <v>128</v>
      </c>
      <c r="D87" s="87">
        <f>+[13]B!E$2972</f>
        <v>128</v>
      </c>
      <c r="E87" s="88">
        <f>+[13]B!AL$2972</f>
        <v>3196160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+[13]B!C2973</f>
        <v>278</v>
      </c>
      <c r="D88" s="90">
        <f>+[13]B!E$2973</f>
        <v>278</v>
      </c>
      <c r="E88" s="91">
        <f>+[13]B!AL$2973</f>
        <v>21836900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+[13]B!C$2974</f>
        <v>0</v>
      </c>
      <c r="D89" s="90">
        <f>+[13]B!E$2974</f>
        <v>0</v>
      </c>
      <c r="E89" s="91">
        <f>+[13]B!AL$2974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+[13]B!C$2975</f>
        <v>380</v>
      </c>
      <c r="D90" s="90">
        <f>+[13]B!E$2975</f>
        <v>371</v>
      </c>
      <c r="E90" s="91">
        <f>+[13]B!AL$2975</f>
        <v>1272530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+[13]B!C$2976</f>
        <v>0</v>
      </c>
      <c r="D91" s="90">
        <f>+[13]B!E$2976</f>
        <v>0</v>
      </c>
      <c r="E91" s="91">
        <f>+[13]B!AL$2976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+[13]B!C$2977</f>
        <v>0</v>
      </c>
      <c r="D92" s="90">
        <f>+[13]B!E$2977</f>
        <v>0</v>
      </c>
      <c r="E92" s="91">
        <f>+[13]B!AL$2977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+[13]B!C$2978</f>
        <v>0</v>
      </c>
      <c r="D93" s="93">
        <f>+[13]B!E$2978</f>
        <v>0</v>
      </c>
      <c r="E93" s="94">
        <f>+[13]B!AL$2978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786</v>
      </c>
      <c r="D94" s="101">
        <f>SUM(D87:D93)</f>
        <v>777</v>
      </c>
      <c r="E94" s="68">
        <f>SUM(E87:E93)</f>
        <v>26305590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17" t="s">
        <v>5</v>
      </c>
      <c r="D96" s="85" t="s">
        <v>6</v>
      </c>
      <c r="E96" s="517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+[13]B!C2652</f>
        <v>45</v>
      </c>
      <c r="D97" s="110">
        <f>[13]B!$E$2652</f>
        <v>40</v>
      </c>
      <c r="E97" s="47">
        <f>[13]B!$AL$2652</f>
        <v>6988000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+[13]B!C2653</f>
        <v>0</v>
      </c>
      <c r="D98" s="111">
        <f>[13]B!$E$2653</f>
        <v>0</v>
      </c>
      <c r="E98" s="48">
        <f>[13]B!$AL$2653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45</v>
      </c>
      <c r="D99" s="96">
        <f>SUM(D97:D98)</f>
        <v>40</v>
      </c>
      <c r="E99" s="68">
        <f>SUM(E97:E98)</f>
        <v>6988000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17" t="s">
        <v>5</v>
      </c>
      <c r="D101" s="85" t="s">
        <v>6</v>
      </c>
      <c r="E101" s="517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[13]B!$C$2997</f>
        <v>1095</v>
      </c>
      <c r="D102" s="114">
        <f>[13]B!$E$2997</f>
        <v>1095</v>
      </c>
      <c r="E102" s="47">
        <f>[13]B!$AL$2997</f>
        <v>5036640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+[13]B!$C$3016</f>
        <v>698</v>
      </c>
      <c r="D103" s="114">
        <f>[13]B!$E$3016</f>
        <v>698</v>
      </c>
      <c r="E103" s="48">
        <f>[13]B!$AL$3016</f>
        <v>7147020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[13]B!$C$3034</f>
        <v>317</v>
      </c>
      <c r="D104" s="114">
        <f>[13]B!$E$3034</f>
        <v>317</v>
      </c>
      <c r="E104" s="48">
        <f>[13]B!$AL$3034</f>
        <v>3075200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[13]B!$C$3066</f>
        <v>86</v>
      </c>
      <c r="D105" s="114">
        <f>[13]B!$E$3066</f>
        <v>86</v>
      </c>
      <c r="E105" s="48">
        <f>[13]B!$AL$3066</f>
        <v>9026210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[13]B!C3094</f>
        <v>92</v>
      </c>
      <c r="D106" s="114">
        <f>[13]B!I3094</f>
        <v>39</v>
      </c>
      <c r="E106" s="48">
        <f>[13]B!AL3094</f>
        <v>1315380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[13]B!$C$3155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2288</v>
      </c>
      <c r="D108" s="121">
        <f>SUM(D102:D106)</f>
        <v>2235</v>
      </c>
      <c r="E108" s="68">
        <f>SUM(E102:E106)</f>
        <v>25600450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17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+[13]B!C$3158</f>
        <v>425</v>
      </c>
      <c r="D111" s="127">
        <f>+[13]B!E$3158</f>
        <v>425</v>
      </c>
      <c r="E111" s="48">
        <f>[13]B!AL3158</f>
        <v>11118000</v>
      </c>
    </row>
    <row r="112" spans="1:22" s="126" customFormat="1" x14ac:dyDescent="0.2">
      <c r="A112" s="397" t="s">
        <v>162</v>
      </c>
      <c r="B112" s="92" t="s">
        <v>163</v>
      </c>
      <c r="C112" s="128">
        <f>+[13]B!C$3159</f>
        <v>39</v>
      </c>
      <c r="D112" s="128">
        <f>+[13]B!E$3159</f>
        <v>39</v>
      </c>
      <c r="E112" s="129">
        <f>[13]B!AL3159</f>
        <v>12789660</v>
      </c>
    </row>
    <row r="113" spans="1:19" s="126" customFormat="1" x14ac:dyDescent="0.2">
      <c r="A113" s="412"/>
      <c r="B113" s="95" t="s">
        <v>158</v>
      </c>
      <c r="C113" s="130">
        <f>SUM(C111:C112)</f>
        <v>464</v>
      </c>
      <c r="D113" s="130">
        <f>SUM(D111:D112)</f>
        <v>464</v>
      </c>
      <c r="E113" s="131">
        <f>SUM(E111:E112)</f>
        <v>23907660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17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+[13]B!$C$1219</f>
        <v>1060</v>
      </c>
      <c r="D116" s="133">
        <f>[13]B!$E$1219</f>
        <v>1036</v>
      </c>
      <c r="E116" s="131">
        <f>[13]B!$AL$1219</f>
        <v>7135250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151985</v>
      </c>
      <c r="D121" s="136">
        <f t="shared" ref="D121:P121" si="0">+D122+D123+D124+D125+D126+D127+D131+D132+D133</f>
        <v>150208</v>
      </c>
      <c r="E121" s="30">
        <f t="shared" si="0"/>
        <v>150208</v>
      </c>
      <c r="F121" s="137">
        <f t="shared" si="0"/>
        <v>0</v>
      </c>
      <c r="G121" s="138">
        <f t="shared" si="0"/>
        <v>1777</v>
      </c>
      <c r="H121" s="30">
        <f t="shared" si="0"/>
        <v>51389</v>
      </c>
      <c r="I121" s="30">
        <f t="shared" si="0"/>
        <v>54258</v>
      </c>
      <c r="J121" s="30">
        <f t="shared" si="0"/>
        <v>46338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500</v>
      </c>
      <c r="Q121" s="137">
        <f>+Q122+Q123+Q124+Q125+Q126+Q127+Q131+Q132+Q133</f>
        <v>0</v>
      </c>
      <c r="R121" s="136">
        <v>0</v>
      </c>
      <c r="S121" s="140">
        <f>SUM(S122:S126,S127,S131:S133)</f>
        <v>488168090</v>
      </c>
    </row>
    <row r="122" spans="1:19" x14ac:dyDescent="0.2">
      <c r="A122" s="142" t="s">
        <v>190</v>
      </c>
      <c r="B122" s="143" t="s">
        <v>191</v>
      </c>
      <c r="C122" s="144">
        <f>[13]B!C298</f>
        <v>59915</v>
      </c>
      <c r="D122" s="144">
        <f>[13]B!D298</f>
        <v>58937</v>
      </c>
      <c r="E122" s="144">
        <f>[13]B!E298</f>
        <v>58937</v>
      </c>
      <c r="F122" s="145">
        <f>[13]B!F298</f>
        <v>0</v>
      </c>
      <c r="G122" s="146">
        <f>[13]B!G298</f>
        <v>978</v>
      </c>
      <c r="H122" s="144">
        <f>[13]B!AA298</f>
        <v>23881</v>
      </c>
      <c r="I122" s="144">
        <f>[13]B!AB298</f>
        <v>15779</v>
      </c>
      <c r="J122" s="144">
        <f>[13]B!AC298</f>
        <v>20255</v>
      </c>
      <c r="K122" s="144">
        <f>[13]B!AD298</f>
        <v>0</v>
      </c>
      <c r="L122" s="144">
        <f>[13]B!AE298</f>
        <v>0</v>
      </c>
      <c r="M122" s="146">
        <f>[13]B!AF298</f>
        <v>0</v>
      </c>
      <c r="N122" s="144">
        <f>[13]B!AG298</f>
        <v>0</v>
      </c>
      <c r="O122" s="144">
        <f>[13]B!AH298</f>
        <v>0</v>
      </c>
      <c r="P122" s="144">
        <f>[13]B!AI298</f>
        <v>2</v>
      </c>
      <c r="Q122" s="145">
        <f>[13]B!AJ298</f>
        <v>0</v>
      </c>
      <c r="R122" s="147"/>
      <c r="S122" s="148">
        <f>[13]B!$AL$298</f>
        <v>117712310</v>
      </c>
    </row>
    <row r="123" spans="1:19" x14ac:dyDescent="0.2">
      <c r="A123" s="149" t="s">
        <v>192</v>
      </c>
      <c r="B123" s="527" t="s">
        <v>193</v>
      </c>
      <c r="C123" s="151">
        <f>[13]B!C379</f>
        <v>73388</v>
      </c>
      <c r="D123" s="151">
        <f>[13]B!D379</f>
        <v>72737</v>
      </c>
      <c r="E123" s="151">
        <f>[13]B!E379</f>
        <v>72737</v>
      </c>
      <c r="F123" s="152">
        <f>[13]B!F379</f>
        <v>0</v>
      </c>
      <c r="G123" s="153">
        <f>[13]B!G379</f>
        <v>651</v>
      </c>
      <c r="H123" s="151">
        <f>[13]B!AA379</f>
        <v>24265</v>
      </c>
      <c r="I123" s="151">
        <f>[13]B!AB379</f>
        <v>27193</v>
      </c>
      <c r="J123" s="151">
        <f>[13]B!AC379</f>
        <v>21930</v>
      </c>
      <c r="K123" s="151">
        <f>[13]B!AD379</f>
        <v>0</v>
      </c>
      <c r="L123" s="151">
        <f>[13]B!AE379</f>
        <v>0</v>
      </c>
      <c r="M123" s="153">
        <f>[13]B!AF379</f>
        <v>0</v>
      </c>
      <c r="N123" s="151">
        <f>[13]B!AG379</f>
        <v>0</v>
      </c>
      <c r="O123" s="151">
        <f>[13]B!AH379</f>
        <v>0</v>
      </c>
      <c r="P123" s="151">
        <f>[13]B!AI379</f>
        <v>65</v>
      </c>
      <c r="Q123" s="152">
        <f>[13]B!AJ379</f>
        <v>0</v>
      </c>
      <c r="R123" s="154"/>
      <c r="S123" s="155">
        <f>[13]B!$AL$379</f>
        <v>184325560</v>
      </c>
    </row>
    <row r="124" spans="1:19" x14ac:dyDescent="0.2">
      <c r="A124" s="149" t="s">
        <v>194</v>
      </c>
      <c r="B124" s="527" t="s">
        <v>195</v>
      </c>
      <c r="C124" s="151">
        <f>[13]B!C425</f>
        <v>4099</v>
      </c>
      <c r="D124" s="151">
        <f>[13]B!D425</f>
        <v>4075</v>
      </c>
      <c r="E124" s="151">
        <f>[13]B!E425</f>
        <v>4075</v>
      </c>
      <c r="F124" s="152">
        <f>[13]B!F425</f>
        <v>0</v>
      </c>
      <c r="G124" s="153">
        <f>[13]B!G425</f>
        <v>24</v>
      </c>
      <c r="H124" s="151">
        <f>[13]B!AA425</f>
        <v>284</v>
      </c>
      <c r="I124" s="151">
        <f>[13]B!AB425</f>
        <v>3725</v>
      </c>
      <c r="J124" s="151">
        <f>[13]B!AC425</f>
        <v>90</v>
      </c>
      <c r="K124" s="151">
        <f>[13]B!AD425</f>
        <v>0</v>
      </c>
      <c r="L124" s="151">
        <f>[13]B!AE425</f>
        <v>0</v>
      </c>
      <c r="M124" s="153">
        <f>[13]B!AF425</f>
        <v>0</v>
      </c>
      <c r="N124" s="151">
        <f>[13]B!AG425</f>
        <v>0</v>
      </c>
      <c r="O124" s="151">
        <f>[13]B!AH425</f>
        <v>0</v>
      </c>
      <c r="P124" s="151">
        <f>[13]B!AI425</f>
        <v>34</v>
      </c>
      <c r="Q124" s="152">
        <f>[13]B!AJ425</f>
        <v>0</v>
      </c>
      <c r="R124" s="154"/>
      <c r="S124" s="155">
        <f>[13]B!$AL$425</f>
        <v>22641500</v>
      </c>
    </row>
    <row r="125" spans="1:19" x14ac:dyDescent="0.2">
      <c r="A125" s="149" t="s">
        <v>196</v>
      </c>
      <c r="B125" s="527" t="s">
        <v>197</v>
      </c>
      <c r="C125" s="151">
        <f>[13]B!C440</f>
        <v>0</v>
      </c>
      <c r="D125" s="151">
        <f>[13]B!D440</f>
        <v>0</v>
      </c>
      <c r="E125" s="151">
        <f>[13]B!E440</f>
        <v>0</v>
      </c>
      <c r="F125" s="152">
        <f>[13]B!F440</f>
        <v>0</v>
      </c>
      <c r="G125" s="153">
        <f>[13]B!G440</f>
        <v>0</v>
      </c>
      <c r="H125" s="151">
        <f>[13]B!AA440</f>
        <v>0</v>
      </c>
      <c r="I125" s="151">
        <f>[13]B!AB440</f>
        <v>0</v>
      </c>
      <c r="J125" s="151">
        <f>[13]B!AC440</f>
        <v>0</v>
      </c>
      <c r="K125" s="151">
        <f>[13]B!AD440</f>
        <v>0</v>
      </c>
      <c r="L125" s="151">
        <f>[13]B!AE440</f>
        <v>0</v>
      </c>
      <c r="M125" s="153">
        <f>[13]B!AF440</f>
        <v>0</v>
      </c>
      <c r="N125" s="151">
        <f>[13]B!AG440</f>
        <v>0</v>
      </c>
      <c r="O125" s="151">
        <f>[13]B!AH440</f>
        <v>0</v>
      </c>
      <c r="P125" s="151">
        <f>[13]B!AI440</f>
        <v>2</v>
      </c>
      <c r="Q125" s="152">
        <f>[13]B!AJ440</f>
        <v>0</v>
      </c>
      <c r="R125" s="156"/>
      <c r="S125" s="151">
        <f>[13]B!AL440</f>
        <v>0</v>
      </c>
    </row>
    <row r="126" spans="1:19" x14ac:dyDescent="0.2">
      <c r="A126" s="157" t="s">
        <v>198</v>
      </c>
      <c r="B126" s="158" t="s">
        <v>199</v>
      </c>
      <c r="C126" s="159">
        <f>[13]B!C520</f>
        <v>4539</v>
      </c>
      <c r="D126" s="159">
        <f>[13]B!D520</f>
        <v>4491</v>
      </c>
      <c r="E126" s="159">
        <f>[13]B!E520</f>
        <v>4491</v>
      </c>
      <c r="F126" s="160">
        <f>[13]B!F520</f>
        <v>0</v>
      </c>
      <c r="G126" s="161">
        <f>[13]B!G520</f>
        <v>48</v>
      </c>
      <c r="H126" s="159">
        <f>[13]B!AA520</f>
        <v>1616</v>
      </c>
      <c r="I126" s="159">
        <f>[13]B!AB520</f>
        <v>1295</v>
      </c>
      <c r="J126" s="159">
        <f>[13]B!AC520</f>
        <v>1628</v>
      </c>
      <c r="K126" s="159">
        <f>[13]B!AD520</f>
        <v>0</v>
      </c>
      <c r="L126" s="159">
        <f>[13]B!AE520</f>
        <v>0</v>
      </c>
      <c r="M126" s="161">
        <f>[13]B!AF520</f>
        <v>0</v>
      </c>
      <c r="N126" s="159">
        <f>[13]B!AG520</f>
        <v>0</v>
      </c>
      <c r="O126" s="159">
        <f>[13]B!AH520</f>
        <v>0</v>
      </c>
      <c r="P126" s="159">
        <f>[13]B!AI520</f>
        <v>317</v>
      </c>
      <c r="Q126" s="160">
        <f>[13]B!AJ520</f>
        <v>0</v>
      </c>
      <c r="R126" s="162"/>
      <c r="S126" s="156">
        <f>[13]B!$AL$520</f>
        <v>29370740</v>
      </c>
    </row>
    <row r="127" spans="1:19" x14ac:dyDescent="0.2">
      <c r="A127" s="712" t="s">
        <v>200</v>
      </c>
      <c r="B127" s="4" t="s">
        <v>201</v>
      </c>
      <c r="C127" s="163">
        <f>SUM(C128:C130)</f>
        <v>6923</v>
      </c>
      <c r="D127" s="164">
        <f>SUM(D128:D130)</f>
        <v>6895</v>
      </c>
      <c r="E127" s="164">
        <f t="shared" ref="E127:P127" si="1">SUM(E128:E130)</f>
        <v>6895</v>
      </c>
      <c r="F127" s="165">
        <f t="shared" si="1"/>
        <v>0</v>
      </c>
      <c r="G127" s="166">
        <f t="shared" si="1"/>
        <v>28</v>
      </c>
      <c r="H127" s="164">
        <f t="shared" si="1"/>
        <v>1051</v>
      </c>
      <c r="I127" s="164">
        <f t="shared" si="1"/>
        <v>4432</v>
      </c>
      <c r="J127" s="164">
        <f t="shared" si="1"/>
        <v>1440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45</v>
      </c>
      <c r="Q127" s="168">
        <f>SUM(Q128:Q130)</f>
        <v>0</v>
      </c>
      <c r="R127" s="169">
        <v>0</v>
      </c>
      <c r="S127" s="170">
        <f>SUM(S128:S130)</f>
        <v>127937190</v>
      </c>
    </row>
    <row r="128" spans="1:19" x14ac:dyDescent="0.2">
      <c r="A128" s="712"/>
      <c r="B128" s="171" t="s">
        <v>202</v>
      </c>
      <c r="C128" s="144">
        <f>[13]B!C580</f>
        <v>4132</v>
      </c>
      <c r="D128" s="144">
        <f>[13]B!D580</f>
        <v>4115</v>
      </c>
      <c r="E128" s="144">
        <f>[13]B!E580</f>
        <v>4115</v>
      </c>
      <c r="F128" s="145">
        <f>[13]B!F580</f>
        <v>0</v>
      </c>
      <c r="G128" s="146">
        <f>[13]B!G580</f>
        <v>17</v>
      </c>
      <c r="H128" s="144">
        <f>[13]B!AA580</f>
        <v>874</v>
      </c>
      <c r="I128" s="144">
        <f>[13]B!AB580</f>
        <v>2591</v>
      </c>
      <c r="J128" s="144">
        <f>[13]B!AC580</f>
        <v>667</v>
      </c>
      <c r="K128" s="144">
        <f>[13]B!AD580</f>
        <v>0</v>
      </c>
      <c r="L128" s="144">
        <f>[13]B!AE580</f>
        <v>0</v>
      </c>
      <c r="M128" s="146">
        <f>[13]B!AF580</f>
        <v>0</v>
      </c>
      <c r="N128" s="144">
        <f>[13]B!AG580</f>
        <v>0</v>
      </c>
      <c r="O128" s="144">
        <f>[13]B!AH580</f>
        <v>0</v>
      </c>
      <c r="P128" s="144">
        <f>[13]B!AI580</f>
        <v>14</v>
      </c>
      <c r="Q128" s="145">
        <f>[13]B!AJ580</f>
        <v>0</v>
      </c>
      <c r="R128" s="147"/>
      <c r="S128" s="148">
        <f>[13]B!$AL$580</f>
        <v>18778060</v>
      </c>
    </row>
    <row r="129" spans="1:19" x14ac:dyDescent="0.2">
      <c r="A129" s="712"/>
      <c r="B129" s="524" t="s">
        <v>203</v>
      </c>
      <c r="C129" s="151">
        <f>[13]B!C600</f>
        <v>36</v>
      </c>
      <c r="D129" s="151">
        <f>[13]B!D600</f>
        <v>36</v>
      </c>
      <c r="E129" s="151">
        <f>[13]B!E600</f>
        <v>36</v>
      </c>
      <c r="F129" s="152">
        <f>[13]B!F600</f>
        <v>0</v>
      </c>
      <c r="G129" s="153">
        <f>[13]B!G600</f>
        <v>0</v>
      </c>
      <c r="H129" s="151">
        <f>[13]B!AA600</f>
        <v>1</v>
      </c>
      <c r="I129" s="151">
        <f>[13]B!AB600</f>
        <v>35</v>
      </c>
      <c r="J129" s="151">
        <f>[13]B!AC600</f>
        <v>0</v>
      </c>
      <c r="K129" s="151">
        <f>[13]B!AD600</f>
        <v>0</v>
      </c>
      <c r="L129" s="151">
        <f>[13]B!AE600</f>
        <v>0</v>
      </c>
      <c r="M129" s="153">
        <f>[13]B!AF600</f>
        <v>0</v>
      </c>
      <c r="N129" s="151">
        <f>[13]B!AG600</f>
        <v>0</v>
      </c>
      <c r="O129" s="151">
        <f>[13]B!AH600</f>
        <v>0</v>
      </c>
      <c r="P129" s="151">
        <f>[13]B!AI600</f>
        <v>0</v>
      </c>
      <c r="Q129" s="152">
        <f>[13]B!AJ600</f>
        <v>0</v>
      </c>
      <c r="R129" s="154"/>
      <c r="S129" s="155">
        <f>[13]B!$AL$600</f>
        <v>139620</v>
      </c>
    </row>
    <row r="130" spans="1:19" x14ac:dyDescent="0.2">
      <c r="A130" s="713"/>
      <c r="B130" s="173" t="s">
        <v>204</v>
      </c>
      <c r="C130" s="174">
        <f>[13]B!C649</f>
        <v>2755</v>
      </c>
      <c r="D130" s="174">
        <f>[13]B!D649</f>
        <v>2744</v>
      </c>
      <c r="E130" s="174">
        <f>[13]B!E649</f>
        <v>2744</v>
      </c>
      <c r="F130" s="175">
        <f>[13]B!F649</f>
        <v>0</v>
      </c>
      <c r="G130" s="176">
        <f>[13]B!G649</f>
        <v>11</v>
      </c>
      <c r="H130" s="174">
        <f>[13]B!AA649</f>
        <v>176</v>
      </c>
      <c r="I130" s="174">
        <f>[13]B!AB649</f>
        <v>1806</v>
      </c>
      <c r="J130" s="174">
        <f>[13]B!AC649</f>
        <v>773</v>
      </c>
      <c r="K130" s="174">
        <f>[13]B!AD649</f>
        <v>0</v>
      </c>
      <c r="L130" s="174">
        <f>[13]B!AE649</f>
        <v>0</v>
      </c>
      <c r="M130" s="176">
        <f>[13]B!AF649</f>
        <v>0</v>
      </c>
      <c r="N130" s="174">
        <f>[13]B!AG649</f>
        <v>0</v>
      </c>
      <c r="O130" s="174">
        <f>[13]B!AH649</f>
        <v>0</v>
      </c>
      <c r="P130" s="174">
        <f>[13]B!AI649</f>
        <v>31</v>
      </c>
      <c r="Q130" s="175">
        <f>[13]B!AJ649</f>
        <v>0</v>
      </c>
      <c r="R130" s="177"/>
      <c r="S130" s="178">
        <f>[13]B!$AL$649</f>
        <v>109019510</v>
      </c>
    </row>
    <row r="131" spans="1:19" x14ac:dyDescent="0.2">
      <c r="A131" s="142" t="s">
        <v>205</v>
      </c>
      <c r="B131" s="143" t="s">
        <v>206</v>
      </c>
      <c r="C131" s="144">
        <f>[13]B!C659</f>
        <v>278</v>
      </c>
      <c r="D131" s="144">
        <f>[13]B!D659</f>
        <v>255</v>
      </c>
      <c r="E131" s="144">
        <f>[13]B!E659</f>
        <v>255</v>
      </c>
      <c r="F131" s="145">
        <f>[13]B!F659</f>
        <v>0</v>
      </c>
      <c r="G131" s="146">
        <f>[13]B!G659</f>
        <v>23</v>
      </c>
      <c r="H131" s="144">
        <f>[13]B!AA659</f>
        <v>0</v>
      </c>
      <c r="I131" s="144">
        <f>[13]B!AB659</f>
        <v>2</v>
      </c>
      <c r="J131" s="144">
        <f>[13]B!AC659</f>
        <v>276</v>
      </c>
      <c r="K131" s="144">
        <f>[13]B!AD659</f>
        <v>0</v>
      </c>
      <c r="L131" s="144">
        <f>[13]B!AE659</f>
        <v>0</v>
      </c>
      <c r="M131" s="146">
        <f>[13]B!AF659</f>
        <v>0</v>
      </c>
      <c r="N131" s="144">
        <f>[13]B!AG659</f>
        <v>0</v>
      </c>
      <c r="O131" s="144">
        <f>[13]B!AH659</f>
        <v>0</v>
      </c>
      <c r="P131" s="144">
        <f>[13]B!AI659</f>
        <v>0</v>
      </c>
      <c r="Q131" s="145">
        <f>[13]B!AJ659</f>
        <v>0</v>
      </c>
      <c r="R131" s="147"/>
      <c r="S131" s="179">
        <f>[13]B!$AL$659</f>
        <v>614740</v>
      </c>
    </row>
    <row r="132" spans="1:19" s="182" customFormat="1" x14ac:dyDescent="0.2">
      <c r="A132" s="149" t="s">
        <v>207</v>
      </c>
      <c r="B132" s="526" t="s">
        <v>208</v>
      </c>
      <c r="C132" s="151">
        <f>[13]B!C720</f>
        <v>121</v>
      </c>
      <c r="D132" s="151">
        <f>[13]B!D720</f>
        <v>119</v>
      </c>
      <c r="E132" s="151">
        <f>[13]B!E720</f>
        <v>119</v>
      </c>
      <c r="F132" s="152">
        <f>[13]B!F720</f>
        <v>0</v>
      </c>
      <c r="G132" s="153">
        <f>[13]B!G720</f>
        <v>2</v>
      </c>
      <c r="H132" s="151">
        <f>[13]B!AA720</f>
        <v>35</v>
      </c>
      <c r="I132" s="151">
        <f>[13]B!AB720</f>
        <v>52</v>
      </c>
      <c r="J132" s="151">
        <f>[13]B!AC720</f>
        <v>34</v>
      </c>
      <c r="K132" s="151">
        <f>[13]B!AD720</f>
        <v>0</v>
      </c>
      <c r="L132" s="151">
        <f>[13]B!AE720</f>
        <v>0</v>
      </c>
      <c r="M132" s="153">
        <f>[13]B!AF720</f>
        <v>0</v>
      </c>
      <c r="N132" s="151">
        <f>[13]B!AG720</f>
        <v>0</v>
      </c>
      <c r="O132" s="151">
        <f>[13]B!AH720</f>
        <v>0</v>
      </c>
      <c r="P132" s="151">
        <f>[13]B!AI720</f>
        <v>32</v>
      </c>
      <c r="Q132" s="152">
        <f>[13]B!AJ720</f>
        <v>0</v>
      </c>
      <c r="R132" s="154"/>
      <c r="S132" s="181">
        <f>[13]B!$AL$720</f>
        <v>246150</v>
      </c>
    </row>
    <row r="133" spans="1:19" x14ac:dyDescent="0.2">
      <c r="A133" s="149" t="s">
        <v>209</v>
      </c>
      <c r="B133" s="526" t="s">
        <v>210</v>
      </c>
      <c r="C133" s="159">
        <f>[13]B!C763</f>
        <v>2722</v>
      </c>
      <c r="D133" s="159">
        <f>[13]B!D763</f>
        <v>2699</v>
      </c>
      <c r="E133" s="159">
        <f>[13]B!E763</f>
        <v>2699</v>
      </c>
      <c r="F133" s="160">
        <f>[13]B!F763</f>
        <v>0</v>
      </c>
      <c r="G133" s="161">
        <f>[13]B!G763</f>
        <v>23</v>
      </c>
      <c r="H133" s="159">
        <f>[13]B!AA763</f>
        <v>257</v>
      </c>
      <c r="I133" s="159">
        <f>[13]B!AB763</f>
        <v>1780</v>
      </c>
      <c r="J133" s="159">
        <f>[13]B!AC763</f>
        <v>685</v>
      </c>
      <c r="K133" s="159">
        <f>[13]B!AD763</f>
        <v>0</v>
      </c>
      <c r="L133" s="159">
        <f>[13]B!AE763</f>
        <v>0</v>
      </c>
      <c r="M133" s="161">
        <f>[13]B!AF763</f>
        <v>0</v>
      </c>
      <c r="N133" s="159">
        <f>[13]B!AG763</f>
        <v>0</v>
      </c>
      <c r="O133" s="159">
        <f>[13]B!AH763</f>
        <v>0</v>
      </c>
      <c r="P133" s="159">
        <f>[13]B!AI763</f>
        <v>3</v>
      </c>
      <c r="Q133" s="160">
        <f>[13]B!AJ763</f>
        <v>0</v>
      </c>
      <c r="R133" s="162"/>
      <c r="S133" s="155">
        <f>[13]B!$AL$763</f>
        <v>5319900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6088</v>
      </c>
      <c r="D134" s="184">
        <f t="shared" si="2"/>
        <v>5903</v>
      </c>
      <c r="E134" s="164">
        <f t="shared" si="2"/>
        <v>5903</v>
      </c>
      <c r="F134" s="165">
        <f t="shared" si="2"/>
        <v>0</v>
      </c>
      <c r="G134" s="166">
        <f t="shared" si="2"/>
        <v>185</v>
      </c>
      <c r="H134" s="164">
        <f t="shared" si="2"/>
        <v>1367</v>
      </c>
      <c r="I134" s="164">
        <f t="shared" si="2"/>
        <v>1459</v>
      </c>
      <c r="J134" s="164">
        <f t="shared" si="2"/>
        <v>3262</v>
      </c>
      <c r="K134" s="164">
        <f t="shared" si="2"/>
        <v>0</v>
      </c>
      <c r="L134" s="164">
        <f t="shared" si="2"/>
        <v>0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98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190705840</v>
      </c>
    </row>
    <row r="135" spans="1:19" x14ac:dyDescent="0.2">
      <c r="A135" s="142" t="s">
        <v>212</v>
      </c>
      <c r="B135" s="188" t="s">
        <v>213</v>
      </c>
      <c r="C135" s="144">
        <f>[13]B!C823</f>
        <v>3441</v>
      </c>
      <c r="D135" s="144">
        <f>[13]B!D823</f>
        <v>3328</v>
      </c>
      <c r="E135" s="144">
        <f>[13]B!E823</f>
        <v>3328</v>
      </c>
      <c r="F135" s="145">
        <f>[13]B!F823</f>
        <v>0</v>
      </c>
      <c r="G135" s="146">
        <f>[13]B!G823</f>
        <v>113</v>
      </c>
      <c r="H135" s="189">
        <f>[13]B!AA823</f>
        <v>839</v>
      </c>
      <c r="I135" s="189">
        <f>[13]B!AB823</f>
        <v>643</v>
      </c>
      <c r="J135" s="189">
        <f>[13]B!AC823</f>
        <v>1959</v>
      </c>
      <c r="K135" s="189">
        <f>[13]B!AD823</f>
        <v>0</v>
      </c>
      <c r="L135" s="189">
        <f>[13]B!AE823</f>
        <v>0</v>
      </c>
      <c r="M135" s="190">
        <f>[13]B!AF823</f>
        <v>0</v>
      </c>
      <c r="N135" s="189">
        <f>[13]B!AG823</f>
        <v>0</v>
      </c>
      <c r="O135" s="189">
        <f>[13]B!AH823</f>
        <v>0</v>
      </c>
      <c r="P135" s="189">
        <f>[13]B!AI823</f>
        <v>0</v>
      </c>
      <c r="Q135" s="191">
        <f>[13]B!AJ823</f>
        <v>0</v>
      </c>
      <c r="R135" s="192"/>
      <c r="S135" s="148">
        <f>[13]B!$AL$823</f>
        <v>39376040</v>
      </c>
    </row>
    <row r="136" spans="1:19" x14ac:dyDescent="0.2">
      <c r="A136" s="157" t="s">
        <v>214</v>
      </c>
      <c r="B136" s="193" t="s">
        <v>215</v>
      </c>
      <c r="C136" s="151">
        <f>[13]B!C846</f>
        <v>0</v>
      </c>
      <c r="D136" s="151">
        <f>[13]B!D846</f>
        <v>0</v>
      </c>
      <c r="E136" s="151">
        <f>[13]B!E846</f>
        <v>0</v>
      </c>
      <c r="F136" s="152">
        <f>[13]B!F846</f>
        <v>0</v>
      </c>
      <c r="G136" s="153">
        <f>[13]B!G846</f>
        <v>0</v>
      </c>
      <c r="H136" s="194">
        <f>[13]B!AA846</f>
        <v>0</v>
      </c>
      <c r="I136" s="194">
        <f>[13]B!AB846</f>
        <v>0</v>
      </c>
      <c r="J136" s="194">
        <f>[13]B!AC846</f>
        <v>0</v>
      </c>
      <c r="K136" s="194">
        <f>[13]B!AD846</f>
        <v>0</v>
      </c>
      <c r="L136" s="194">
        <f>[13]B!AE846</f>
        <v>0</v>
      </c>
      <c r="M136" s="195">
        <f>[13]B!AF846</f>
        <v>0</v>
      </c>
      <c r="N136" s="194">
        <f>[13]B!AG846</f>
        <v>0</v>
      </c>
      <c r="O136" s="194">
        <f>[13]B!AH846</f>
        <v>0</v>
      </c>
      <c r="P136" s="194">
        <f>[13]B!AI846</f>
        <v>0</v>
      </c>
      <c r="Q136" s="196">
        <f>[13]B!AJ846</f>
        <v>0</v>
      </c>
      <c r="R136" s="197"/>
      <c r="S136" s="155">
        <f>[13]B!$AL$846</f>
        <v>0</v>
      </c>
    </row>
    <row r="137" spans="1:19" x14ac:dyDescent="0.2">
      <c r="A137" s="198" t="s">
        <v>216</v>
      </c>
      <c r="B137" s="199" t="s">
        <v>217</v>
      </c>
      <c r="C137" s="159">
        <f>[13]B!C876</f>
        <v>1695</v>
      </c>
      <c r="D137" s="159">
        <f>[13]B!D876</f>
        <v>1631</v>
      </c>
      <c r="E137" s="159">
        <f>[13]B!E876</f>
        <v>1631</v>
      </c>
      <c r="F137" s="160">
        <f>[13]B!F876</f>
        <v>0</v>
      </c>
      <c r="G137" s="161">
        <f>[13]B!G876</f>
        <v>64</v>
      </c>
      <c r="H137" s="200">
        <f>[13]B!AA876</f>
        <v>278</v>
      </c>
      <c r="I137" s="200">
        <f>[13]B!AB876</f>
        <v>275</v>
      </c>
      <c r="J137" s="200">
        <f>[13]B!AC876</f>
        <v>1142</v>
      </c>
      <c r="K137" s="200">
        <f>[13]B!AD876</f>
        <v>0</v>
      </c>
      <c r="L137" s="200">
        <f>[13]B!AE876</f>
        <v>0</v>
      </c>
      <c r="M137" s="201">
        <f>[13]B!AF876</f>
        <v>0</v>
      </c>
      <c r="N137" s="200">
        <f>[13]B!AG876</f>
        <v>0</v>
      </c>
      <c r="O137" s="200">
        <f>[13]B!AH876</f>
        <v>0</v>
      </c>
      <c r="P137" s="200">
        <f>[13]B!AI876</f>
        <v>0</v>
      </c>
      <c r="Q137" s="202">
        <f>[13]B!AJ876</f>
        <v>0</v>
      </c>
      <c r="R137" s="203"/>
      <c r="S137" s="178">
        <f>[13]B!$AL$876</f>
        <v>128991640</v>
      </c>
    </row>
    <row r="138" spans="1:19" x14ac:dyDescent="0.2">
      <c r="A138" s="695" t="s">
        <v>194</v>
      </c>
      <c r="B138" s="188" t="s">
        <v>218</v>
      </c>
      <c r="C138" s="204">
        <f>SUM(C139:C141)</f>
        <v>951</v>
      </c>
      <c r="D138" s="46">
        <f>SUM(D139:D141)</f>
        <v>943</v>
      </c>
      <c r="E138" s="46">
        <f t="shared" ref="E138:P138" si="3">SUM(E139:E141)</f>
        <v>943</v>
      </c>
      <c r="F138" s="34">
        <f t="shared" si="3"/>
        <v>0</v>
      </c>
      <c r="G138" s="205">
        <f t="shared" si="3"/>
        <v>8</v>
      </c>
      <c r="H138" s="206">
        <f t="shared" si="3"/>
        <v>250</v>
      </c>
      <c r="I138" s="206">
        <f t="shared" si="3"/>
        <v>540</v>
      </c>
      <c r="J138" s="206">
        <f t="shared" si="3"/>
        <v>161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22338160</v>
      </c>
    </row>
    <row r="139" spans="1:19" x14ac:dyDescent="0.2">
      <c r="A139" s="695"/>
      <c r="B139" s="212" t="s">
        <v>219</v>
      </c>
      <c r="C139" s="144">
        <f>[13]B!C901-[13]B!C878-[13]B!C879</f>
        <v>857</v>
      </c>
      <c r="D139" s="144">
        <f>[13]B!D901-[13]B!D878-[13]B!D879</f>
        <v>851</v>
      </c>
      <c r="E139" s="144">
        <f>[13]B!E901-[13]B!E878-[13]B!E879</f>
        <v>851</v>
      </c>
      <c r="F139" s="145">
        <f>[13]B!F901-[13]B!F878-[13]B!F879</f>
        <v>0</v>
      </c>
      <c r="G139" s="146">
        <f>[13]B!G901-[13]B!G878-[13]B!G879</f>
        <v>6</v>
      </c>
      <c r="H139" s="189">
        <f>[13]B!AA901-[13]B!AA878-[13]B!AA879</f>
        <v>224</v>
      </c>
      <c r="I139" s="189">
        <f>[13]B!AB901-[13]B!AB878-[13]B!AB879</f>
        <v>490</v>
      </c>
      <c r="J139" s="189">
        <f>[13]B!AC901-[13]B!AC878-[13]B!AC879</f>
        <v>143</v>
      </c>
      <c r="K139" s="189">
        <f>[13]B!AD901-[13]B!AD878-[13]B!AD879</f>
        <v>0</v>
      </c>
      <c r="L139" s="189">
        <f>[13]B!AE901-[13]B!AE878-[13]B!AE879</f>
        <v>0</v>
      </c>
      <c r="M139" s="190">
        <f>[13]B!AF901-[13]B!AF878-[13]B!AF879</f>
        <v>0</v>
      </c>
      <c r="N139" s="189">
        <f>[13]B!AG901-[13]B!AG878-[13]B!AG879</f>
        <v>0</v>
      </c>
      <c r="O139" s="189">
        <f>[13]B!AH901-[13]B!AH878-[13]B!AH879</f>
        <v>0</v>
      </c>
      <c r="P139" s="189">
        <f>[13]B!AI901-[13]B!AI878-[13]B!AI879</f>
        <v>0</v>
      </c>
      <c r="Q139" s="191">
        <f>[13]B!AJ901-[13]B!AJ878-[13]B!AJ879</f>
        <v>0</v>
      </c>
      <c r="R139" s="192"/>
      <c r="S139" s="148">
        <f>[13]B!$AL$901-[13]B!$AL$878-[13]B!$AL$879</f>
        <v>20016080</v>
      </c>
    </row>
    <row r="140" spans="1:19" x14ac:dyDescent="0.2">
      <c r="A140" s="695"/>
      <c r="B140" s="212" t="s">
        <v>220</v>
      </c>
      <c r="C140" s="151">
        <f>[13]B!C878</f>
        <v>0</v>
      </c>
      <c r="D140" s="151">
        <f>[13]B!D878</f>
        <v>0</v>
      </c>
      <c r="E140" s="151">
        <f>[13]B!E878</f>
        <v>0</v>
      </c>
      <c r="F140" s="152">
        <f>[13]B!F878</f>
        <v>0</v>
      </c>
      <c r="G140" s="153">
        <f>[13]B!G878</f>
        <v>0</v>
      </c>
      <c r="H140" s="194">
        <f>[13]B!AA878</f>
        <v>0</v>
      </c>
      <c r="I140" s="194">
        <f>[13]B!AB878</f>
        <v>0</v>
      </c>
      <c r="J140" s="194">
        <f>[13]B!AC878</f>
        <v>0</v>
      </c>
      <c r="K140" s="194">
        <f>[13]B!AD878</f>
        <v>0</v>
      </c>
      <c r="L140" s="194">
        <f>[13]B!AE878</f>
        <v>0</v>
      </c>
      <c r="M140" s="195">
        <f>[13]B!AF878</f>
        <v>0</v>
      </c>
      <c r="N140" s="194">
        <f>[13]B!AG878</f>
        <v>0</v>
      </c>
      <c r="O140" s="194">
        <f>[13]B!AH878</f>
        <v>0</v>
      </c>
      <c r="P140" s="194">
        <f>[13]B!AI878</f>
        <v>0</v>
      </c>
      <c r="Q140" s="196">
        <f>[13]B!AJ878</f>
        <v>0</v>
      </c>
      <c r="R140" s="197"/>
      <c r="S140" s="155">
        <f>[13]B!$AL$878</f>
        <v>0</v>
      </c>
    </row>
    <row r="141" spans="1:19" x14ac:dyDescent="0.2">
      <c r="A141" s="695"/>
      <c r="B141" s="213" t="s">
        <v>221</v>
      </c>
      <c r="C141" s="159">
        <f>[13]B!C879</f>
        <v>94</v>
      </c>
      <c r="D141" s="159">
        <f>[13]B!D879</f>
        <v>92</v>
      </c>
      <c r="E141" s="159">
        <f>[13]B!E879</f>
        <v>92</v>
      </c>
      <c r="F141" s="160">
        <f>[13]B!F879</f>
        <v>0</v>
      </c>
      <c r="G141" s="161">
        <f>[13]B!G879</f>
        <v>2</v>
      </c>
      <c r="H141" s="200">
        <f>[13]B!AA879</f>
        <v>26</v>
      </c>
      <c r="I141" s="200">
        <f>[13]B!AB879</f>
        <v>50</v>
      </c>
      <c r="J141" s="200">
        <f>[13]B!AC879</f>
        <v>18</v>
      </c>
      <c r="K141" s="200">
        <f>[13]B!AD879</f>
        <v>0</v>
      </c>
      <c r="L141" s="200">
        <f>[13]B!AE879</f>
        <v>0</v>
      </c>
      <c r="M141" s="201">
        <f>[13]B!AF879</f>
        <v>0</v>
      </c>
      <c r="N141" s="200">
        <f>[13]B!AG879</f>
        <v>0</v>
      </c>
      <c r="O141" s="200">
        <f>[13]B!AH879</f>
        <v>0</v>
      </c>
      <c r="P141" s="200">
        <f>[13]B!AI879</f>
        <v>0</v>
      </c>
      <c r="Q141" s="202">
        <f>[13]B!AJ879</f>
        <v>0</v>
      </c>
      <c r="R141" s="203"/>
      <c r="S141" s="178">
        <f>[13]B!$AL$879</f>
        <v>2322080</v>
      </c>
    </row>
    <row r="142" spans="1:19" x14ac:dyDescent="0.2">
      <c r="A142" s="142" t="s">
        <v>196</v>
      </c>
      <c r="B142" s="214" t="s">
        <v>222</v>
      </c>
      <c r="C142" s="215">
        <f>[13]B!C943</f>
        <v>0</v>
      </c>
      <c r="D142" s="215">
        <f>[13]B!D943</f>
        <v>0</v>
      </c>
      <c r="E142" s="215">
        <f>[13]B!E943</f>
        <v>0</v>
      </c>
      <c r="F142" s="216">
        <f>[13]B!F943</f>
        <v>0</v>
      </c>
      <c r="G142" s="217">
        <f>[13]B!G943</f>
        <v>0</v>
      </c>
      <c r="H142" s="218">
        <f>[13]B!AA943</f>
        <v>0</v>
      </c>
      <c r="I142" s="218">
        <f>[13]B!AB943</f>
        <v>0</v>
      </c>
      <c r="J142" s="218">
        <f>[13]B!AC943</f>
        <v>0</v>
      </c>
      <c r="K142" s="218">
        <f>[13]B!AD943</f>
        <v>0</v>
      </c>
      <c r="L142" s="218">
        <f>[13]B!AE943</f>
        <v>0</v>
      </c>
      <c r="M142" s="219">
        <f>[13]B!AF943</f>
        <v>0</v>
      </c>
      <c r="N142" s="218">
        <f>[13]B!AG943</f>
        <v>0</v>
      </c>
      <c r="O142" s="218">
        <f>[13]B!AH943</f>
        <v>0</v>
      </c>
      <c r="P142" s="218">
        <f>[13]B!AI943</f>
        <v>71</v>
      </c>
      <c r="Q142" s="220">
        <f>[13]B!AJ943</f>
        <v>0</v>
      </c>
      <c r="R142" s="221"/>
      <c r="S142" s="148">
        <f>[13]B!$AL$943</f>
        <v>0</v>
      </c>
    </row>
    <row r="143" spans="1:19" s="224" customFormat="1" x14ac:dyDescent="0.2">
      <c r="A143" s="157"/>
      <c r="B143" s="222" t="s">
        <v>223</v>
      </c>
      <c r="C143" s="159">
        <f>[13]B!C987</f>
        <v>1</v>
      </c>
      <c r="D143" s="159">
        <f>[13]B!D987</f>
        <v>1</v>
      </c>
      <c r="E143" s="159">
        <f>[13]B!E987</f>
        <v>1</v>
      </c>
      <c r="F143" s="160">
        <f>[13]B!F987</f>
        <v>0</v>
      </c>
      <c r="G143" s="161">
        <f>[13]B!G987</f>
        <v>0</v>
      </c>
      <c r="H143" s="200">
        <f>[13]B!AA987</f>
        <v>0</v>
      </c>
      <c r="I143" s="200">
        <f>[13]B!AB987</f>
        <v>1</v>
      </c>
      <c r="J143" s="200">
        <f>[13]B!AC987</f>
        <v>0</v>
      </c>
      <c r="K143" s="200">
        <f>[13]B!AD987</f>
        <v>0</v>
      </c>
      <c r="L143" s="200">
        <f>[13]B!AE987</f>
        <v>0</v>
      </c>
      <c r="M143" s="201">
        <f>[13]B!AF987</f>
        <v>0</v>
      </c>
      <c r="N143" s="200">
        <f>[13]B!AG987</f>
        <v>0</v>
      </c>
      <c r="O143" s="200">
        <f>[13]B!AH987</f>
        <v>0</v>
      </c>
      <c r="P143" s="200">
        <f>[13]B!AI987</f>
        <v>27</v>
      </c>
      <c r="Q143" s="202">
        <f>[13]B!AJ987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[13]B!C670</f>
        <v>7461</v>
      </c>
      <c r="D144" s="144">
        <f>[13]B!D670</f>
        <v>7376</v>
      </c>
      <c r="E144" s="144">
        <f>[13]B!E670</f>
        <v>7307</v>
      </c>
      <c r="F144" s="145">
        <f>[13]B!F670</f>
        <v>69</v>
      </c>
      <c r="G144" s="146">
        <f>[13]B!G670</f>
        <v>85</v>
      </c>
      <c r="H144" s="189">
        <f>[13]B!AA670</f>
        <v>4229</v>
      </c>
      <c r="I144" s="189">
        <f>[13]B!AB670</f>
        <v>1505</v>
      </c>
      <c r="J144" s="189">
        <f>[13]B!AC670</f>
        <v>1727</v>
      </c>
      <c r="K144" s="189">
        <f>[13]B!AD670</f>
        <v>0</v>
      </c>
      <c r="L144" s="189">
        <f>[13]B!AE670</f>
        <v>0</v>
      </c>
      <c r="M144" s="190">
        <f>[13]B!AF670</f>
        <v>0</v>
      </c>
      <c r="N144" s="189">
        <f>[13]B!AG670</f>
        <v>0</v>
      </c>
      <c r="O144" s="189">
        <f>[13]B!AH670</f>
        <v>0</v>
      </c>
      <c r="P144" s="189">
        <f>[13]B!AI670</f>
        <v>0</v>
      </c>
      <c r="Q144" s="191">
        <f>[13]B!AJ670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[13]B!C1235</f>
        <v>0</v>
      </c>
      <c r="D145" s="226">
        <f>[13]B!D1235</f>
        <v>0</v>
      </c>
      <c r="E145" s="226">
        <f>[13]B!E1235</f>
        <v>0</v>
      </c>
      <c r="F145" s="227">
        <f>[13]B!F1235</f>
        <v>0</v>
      </c>
      <c r="G145" s="228">
        <f>[13]B!G1235</f>
        <v>0</v>
      </c>
      <c r="H145" s="229">
        <f>[13]B!AA1235</f>
        <v>0</v>
      </c>
      <c r="I145" s="229">
        <f>[13]B!AB1235</f>
        <v>0</v>
      </c>
      <c r="J145" s="229">
        <f>[13]B!AC1235</f>
        <v>0</v>
      </c>
      <c r="K145" s="229">
        <f>[13]B!AD1235</f>
        <v>0</v>
      </c>
      <c r="L145" s="229">
        <f>[13]B!AE1235</f>
        <v>0</v>
      </c>
      <c r="M145" s="230">
        <f>[13]B!AF1235</f>
        <v>0</v>
      </c>
      <c r="N145" s="229">
        <f>[13]B!AG1235</f>
        <v>0</v>
      </c>
      <c r="O145" s="229">
        <f>[13]B!AH1235</f>
        <v>0</v>
      </c>
      <c r="P145" s="229">
        <f>[13]B!AI1235</f>
        <v>1190</v>
      </c>
      <c r="Q145" s="231">
        <f>[13]B!AJ1235</f>
        <v>0</v>
      </c>
      <c r="R145" s="232"/>
      <c r="S145" s="233">
        <f>[13]B!$AL$1235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+[13]B!C996+[13]B!C1004+[13]B!C1013+[13]B!C1023+[13]B!C1030+[13]B!C1034+[13]B!C1038+[13]B!C1042+[13]B!C1050+[13]B!C1053+[13]B!C1056+[13]B!C1064</f>
        <v>0</v>
      </c>
      <c r="D150" s="239">
        <f>+[13]B!D996+[13]B!D1004+[13]B!D1013+[13]B!D1023+[13]B!D1030+[13]B!D1034+[13]B!D1038+[13]B!D1042+[13]B!D1050+[13]B!D1053+[13]B!D1056+[13]B!D1064</f>
        <v>0</v>
      </c>
      <c r="E150" s="239">
        <f>+[13]B!E996+[13]B!E1004+[13]B!E1013+[13]B!E1023+[13]B!E1030+[13]B!E1034+[13]B!E1038+[13]B!E1042+[13]B!E1050+[13]B!E1053+[13]B!E1056+[13]B!E1064</f>
        <v>0</v>
      </c>
      <c r="F150" s="239">
        <f>+[13]B!F996+[13]B!F1004+[13]B!F1013+[13]B!F1023+[13]B!F1030+[13]B!F1034+[13]B!F1038+[13]B!F1042+[13]B!F1050+[13]B!F1053+[13]B!F1056+[13]B!F1064</f>
        <v>0</v>
      </c>
      <c r="G150" s="239">
        <f>+[13]B!G996+[13]B!G1004+[13]B!G1013+[13]B!G1023+[13]B!G1030+[13]B!G1034+[13]B!G1038+[13]B!G1042+[13]B!G1050+[13]B!G1053+[13]B!G1056+[13]B!G1064</f>
        <v>0</v>
      </c>
      <c r="H150" s="239">
        <f>+[13]B!AA996+[13]B!AA1004+[13]B!AA1013+[13]B!AA1023+[13]B!AA1030+[13]B!AA1034+[13]B!AA1038+[13]B!AA1042+[13]B!AA1050+[13]B!AA1053+[13]B!AA1056+[13]B!AA1064</f>
        <v>0</v>
      </c>
      <c r="I150" s="239">
        <f>+[13]B!AB996+[13]B!AB1004+[13]B!AB1013+[13]B!AB1023+[13]B!AB1030+[13]B!AB1034+[13]B!AB1038+[13]B!AB1042+[13]B!AB1050+[13]B!AB1053+[13]B!AB1056+[13]B!AB1064</f>
        <v>0</v>
      </c>
      <c r="J150" s="239">
        <f>+[13]B!AC996+[13]B!AC1004+[13]B!AC1013+[13]B!AC1023+[13]B!AC1030+[13]B!AC1034+[13]B!AC1038+[13]B!AC1042+[13]B!AC1050+[13]B!AC1053+[13]B!AC1056+[13]B!AC1064</f>
        <v>0</v>
      </c>
      <c r="K150" s="239">
        <f>+[13]B!AD996+[13]B!AD1004+[13]B!AD1013+[13]B!AD1023+[13]B!AD1030+[13]B!AD1034+[13]B!AD1038+[13]B!AD1042+[13]B!AD1050+[13]B!AD1053+[13]B!AD1056+[13]B!AD1064</f>
        <v>0</v>
      </c>
      <c r="L150" s="239">
        <f>+[13]B!AE996+[13]B!AE1004+[13]B!AE1013+[13]B!AE1023+[13]B!AE1030+[13]B!AE1034+[13]B!AE1038+[13]B!AE1042+[13]B!AE1050+[13]B!AE1053+[13]B!AE1056+[13]B!AE1064</f>
        <v>0</v>
      </c>
      <c r="M150" s="239">
        <f>+[13]B!AF996+[13]B!AF1004+[13]B!AF1013+[13]B!AF1023+[13]B!AF1030+[13]B!AF1034+[13]B!AF1038+[13]B!AF1042+[13]B!AF1050+[13]B!AF1053+[13]B!AF1056+[13]B!AF1064</f>
        <v>0</v>
      </c>
      <c r="N150" s="239">
        <f>+[13]B!AG996+[13]B!AG1004+[13]B!AG1013+[13]B!AG1023+[13]B!AG1030+[13]B!AG1034+[13]B!AG1038+[13]B!AG1042+[13]B!AG1050+[13]B!AG1053+[13]B!AG1056+[13]B!AG1064</f>
        <v>0</v>
      </c>
      <c r="O150" s="239">
        <f>+[13]B!AH996+[13]B!AH1004+[13]B!AH1013+[13]B!AH1023+[13]B!AH1030+[13]B!AH1034+[13]B!AH1038+[13]B!AH1042+[13]B!AH1050+[13]B!AH1053+[13]B!AH1056+[13]B!AH1064</f>
        <v>0</v>
      </c>
      <c r="P150" s="239">
        <f>+[13]B!AI996+[13]B!AI1004+[13]B!AI1013+[13]B!AI1023+[13]B!AI1030+[13]B!AI1034+[13]B!AI1038+[13]B!AI1042+[13]B!AI1050+[13]B!AI1053+[13]B!AI1056+[13]B!AI1064</f>
        <v>26</v>
      </c>
      <c r="Q150" s="239">
        <f>+[13]B!AJ996+[13]B!AJ1004+[13]B!AJ1013+[13]B!AJ1023+[13]B!AJ1030+[13]B!AJ1034+[13]B!AJ1038+[13]B!AJ1042+[13]B!AJ1050+[13]B!AJ1053+[13]B!AJ1056+[13]B!AJ1064</f>
        <v>0</v>
      </c>
      <c r="R150" s="240">
        <f>+[13]B!AL996+[13]B!AL1004+[13]B!AL1013+[13]B!AL1023+[13]B!AL1030+[13]B!AL1034+[13]B!AL1038+[13]B!AL1042+[13]B!AL1050+[13]B!AL1053+[13]B!AL1056+[13]B!AL1064</f>
        <v>0</v>
      </c>
      <c r="U150" s="235"/>
    </row>
    <row r="151" spans="1:24" x14ac:dyDescent="0.2">
      <c r="A151" s="689" t="s">
        <v>230</v>
      </c>
      <c r="B151" s="690"/>
      <c r="C151" s="241">
        <f>[13]B!C1070</f>
        <v>0</v>
      </c>
      <c r="D151" s="242">
        <f>[13]B!D1070</f>
        <v>0</v>
      </c>
      <c r="E151" s="242">
        <f>[13]B!E1070</f>
        <v>0</v>
      </c>
      <c r="F151" s="242">
        <f>[13]B!F1070</f>
        <v>0</v>
      </c>
      <c r="G151" s="242">
        <f>[13]B!G1070</f>
        <v>0</v>
      </c>
      <c r="H151" s="242">
        <f>[13]B!AA1070</f>
        <v>0</v>
      </c>
      <c r="I151" s="242">
        <f>[13]B!AB1070</f>
        <v>0</v>
      </c>
      <c r="J151" s="242">
        <f>[13]B!AC1070</f>
        <v>0</v>
      </c>
      <c r="K151" s="242">
        <f>[13]B!AD1070</f>
        <v>0</v>
      </c>
      <c r="L151" s="242">
        <f>[13]B!AE1070</f>
        <v>0</v>
      </c>
      <c r="M151" s="242">
        <f>[13]B!AF1070</f>
        <v>0</v>
      </c>
      <c r="N151" s="242">
        <f>[13]B!AG1070</f>
        <v>0</v>
      </c>
      <c r="O151" s="242">
        <f>[13]B!AH1070</f>
        <v>0</v>
      </c>
      <c r="P151" s="242">
        <f>[13]B!AI1070</f>
        <v>0</v>
      </c>
      <c r="Q151" s="242">
        <f>[13]B!AJ1070</f>
        <v>0</v>
      </c>
      <c r="R151" s="243">
        <f>[13]B!AL1070</f>
        <v>0</v>
      </c>
      <c r="U151" s="235"/>
    </row>
    <row r="152" spans="1:24" x14ac:dyDescent="0.2">
      <c r="A152" s="683" t="s">
        <v>231</v>
      </c>
      <c r="B152" s="572"/>
      <c r="C152" s="244">
        <f>[13]B!C1080</f>
        <v>0</v>
      </c>
      <c r="D152" s="245">
        <f>[13]B!D1080</f>
        <v>0</v>
      </c>
      <c r="E152" s="245">
        <f>[13]B!E1080</f>
        <v>0</v>
      </c>
      <c r="F152" s="245">
        <f>[13]B!F1080</f>
        <v>0</v>
      </c>
      <c r="G152" s="245">
        <f>[13]B!G1080</f>
        <v>0</v>
      </c>
      <c r="H152" s="245">
        <f>[13]B!AA1080</f>
        <v>0</v>
      </c>
      <c r="I152" s="245">
        <f>[13]B!AB1080</f>
        <v>0</v>
      </c>
      <c r="J152" s="245">
        <f>[13]B!AC1080</f>
        <v>0</v>
      </c>
      <c r="K152" s="245">
        <f>[13]B!AD1080</f>
        <v>0</v>
      </c>
      <c r="L152" s="245">
        <f>[13]B!AE1080</f>
        <v>0</v>
      </c>
      <c r="M152" s="245">
        <f>[13]B!AF1080</f>
        <v>0</v>
      </c>
      <c r="N152" s="245">
        <f>[13]B!AG1080</f>
        <v>0</v>
      </c>
      <c r="O152" s="245">
        <f>[13]B!AH1080</f>
        <v>0</v>
      </c>
      <c r="P152" s="245">
        <f>[13]B!AI1080</f>
        <v>0</v>
      </c>
      <c r="Q152" s="245">
        <f>[13]B!AJ1080</f>
        <v>0</v>
      </c>
      <c r="R152" s="246">
        <f>[13]B!AL1080</f>
        <v>0</v>
      </c>
      <c r="U152" s="235"/>
    </row>
    <row r="153" spans="1:24" x14ac:dyDescent="0.2">
      <c r="A153" s="683" t="s">
        <v>232</v>
      </c>
      <c r="B153" s="572"/>
      <c r="C153" s="244">
        <f>[13]B!C1100</f>
        <v>0</v>
      </c>
      <c r="D153" s="245">
        <f>[13]B!D1100</f>
        <v>0</v>
      </c>
      <c r="E153" s="245">
        <f>[13]B!E1100</f>
        <v>0</v>
      </c>
      <c r="F153" s="245">
        <f>[13]B!F1100</f>
        <v>0</v>
      </c>
      <c r="G153" s="245">
        <f>[13]B!G1100</f>
        <v>0</v>
      </c>
      <c r="H153" s="245">
        <f>[13]B!AA1100</f>
        <v>0</v>
      </c>
      <c r="I153" s="245">
        <f>[13]B!AB1100</f>
        <v>0</v>
      </c>
      <c r="J153" s="245">
        <f>[13]B!AC1100</f>
        <v>0</v>
      </c>
      <c r="K153" s="245">
        <f>[13]B!AD1100</f>
        <v>0</v>
      </c>
      <c r="L153" s="245">
        <f>[13]B!AE1100</f>
        <v>0</v>
      </c>
      <c r="M153" s="245">
        <f>[13]B!AF1100</f>
        <v>0</v>
      </c>
      <c r="N153" s="245">
        <f>[13]B!AG1100</f>
        <v>0</v>
      </c>
      <c r="O153" s="245">
        <f>[13]B!AH1100</f>
        <v>0</v>
      </c>
      <c r="P153" s="245">
        <f>[13]B!AI1100</f>
        <v>0</v>
      </c>
      <c r="Q153" s="245">
        <f>[13]B!AJ1100</f>
        <v>0</v>
      </c>
      <c r="R153" s="246">
        <f>[13]B!AL1100</f>
        <v>0</v>
      </c>
      <c r="U153" s="235"/>
    </row>
    <row r="154" spans="1:24" x14ac:dyDescent="0.2">
      <c r="A154" s="683" t="s">
        <v>233</v>
      </c>
      <c r="B154" s="572"/>
      <c r="C154" s="247">
        <f>[13]B!C1103</f>
        <v>0</v>
      </c>
      <c r="D154" s="248">
        <f>[13]B!D1103</f>
        <v>0</v>
      </c>
      <c r="E154" s="248">
        <f>[13]B!E1103</f>
        <v>0</v>
      </c>
      <c r="F154" s="248">
        <f>[13]B!F1103</f>
        <v>0</v>
      </c>
      <c r="G154" s="248">
        <f>[13]B!G1103</f>
        <v>0</v>
      </c>
      <c r="H154" s="248">
        <f>[13]B!AA1103</f>
        <v>0</v>
      </c>
      <c r="I154" s="248">
        <f>[13]B!AB1103</f>
        <v>0</v>
      </c>
      <c r="J154" s="248">
        <f>[13]B!AC1103</f>
        <v>0</v>
      </c>
      <c r="K154" s="248">
        <f>[13]B!AD1103</f>
        <v>0</v>
      </c>
      <c r="L154" s="248">
        <f>[13]B!AE1103</f>
        <v>0</v>
      </c>
      <c r="M154" s="248">
        <f>[13]B!AF1103</f>
        <v>0</v>
      </c>
      <c r="N154" s="248">
        <f>[13]B!AG1103</f>
        <v>0</v>
      </c>
      <c r="O154" s="248">
        <f>[13]B!AH1103</f>
        <v>0</v>
      </c>
      <c r="P154" s="248">
        <f>[13]B!AI1103</f>
        <v>0</v>
      </c>
      <c r="Q154" s="248">
        <f>[13]B!AJ1103</f>
        <v>0</v>
      </c>
      <c r="R154" s="246">
        <f>[13]B!AL1103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26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[13]B!C2467</f>
        <v>23</v>
      </c>
      <c r="D160" s="421">
        <f>[13]B!D2467</f>
        <v>23</v>
      </c>
      <c r="E160" s="422">
        <f>[13]B!E2467</f>
        <v>23</v>
      </c>
      <c r="F160" s="422">
        <f>[13]B!F2467</f>
        <v>0</v>
      </c>
      <c r="G160" s="422">
        <f>[13]B!G2467</f>
        <v>0</v>
      </c>
      <c r="H160" s="423">
        <f>[13]B!AA2467</f>
        <v>23</v>
      </c>
      <c r="I160" s="423">
        <f>[13]B!AB2467</f>
        <v>0</v>
      </c>
      <c r="J160" s="423">
        <f>[13]B!AC2467</f>
        <v>0</v>
      </c>
      <c r="K160" s="423">
        <f>[13]B!AD2467</f>
        <v>0</v>
      </c>
      <c r="L160" s="423">
        <f>[13]B!AE2467</f>
        <v>0</v>
      </c>
      <c r="M160" s="423">
        <f>[13]B!AF2467</f>
        <v>0</v>
      </c>
      <c r="N160" s="423">
        <f>[13]B!AG2467</f>
        <v>0</v>
      </c>
      <c r="O160" s="423">
        <f>[13]B!AH2467</f>
        <v>0</v>
      </c>
      <c r="P160" s="423">
        <f>[13]B!AI2467</f>
        <v>0</v>
      </c>
      <c r="Q160" s="423">
        <f>[13]B!AJ2467</f>
        <v>0</v>
      </c>
      <c r="R160" s="47">
        <f>[13]B!AL2467</f>
        <v>1295820</v>
      </c>
    </row>
    <row r="161" spans="1:22" x14ac:dyDescent="0.2">
      <c r="A161" s="424">
        <v>1901024</v>
      </c>
      <c r="B161" s="425" t="s">
        <v>237</v>
      </c>
      <c r="C161" s="421">
        <f>[13]B!C2468</f>
        <v>0</v>
      </c>
      <c r="D161" s="421">
        <f>[13]B!D2468</f>
        <v>0</v>
      </c>
      <c r="E161" s="422">
        <f>[13]B!E2468</f>
        <v>0</v>
      </c>
      <c r="F161" s="422">
        <f>[13]B!F2468</f>
        <v>0</v>
      </c>
      <c r="G161" s="422">
        <f>[13]B!G2468</f>
        <v>0</v>
      </c>
      <c r="H161" s="423">
        <f>[13]B!AA2468</f>
        <v>0</v>
      </c>
      <c r="I161" s="423">
        <f>[13]B!AB2468</f>
        <v>0</v>
      </c>
      <c r="J161" s="423">
        <f>[13]B!AC2468</f>
        <v>0</v>
      </c>
      <c r="K161" s="423">
        <f>[13]B!AD2468</f>
        <v>0</v>
      </c>
      <c r="L161" s="423">
        <f>[13]B!AE2468</f>
        <v>0</v>
      </c>
      <c r="M161" s="423">
        <f>[13]B!AF2468</f>
        <v>0</v>
      </c>
      <c r="N161" s="423">
        <f>[13]B!AG2468</f>
        <v>0</v>
      </c>
      <c r="O161" s="423">
        <f>[13]B!AH2468</f>
        <v>0</v>
      </c>
      <c r="P161" s="423">
        <f>[13]B!AI2468</f>
        <v>0</v>
      </c>
      <c r="Q161" s="423">
        <f>[13]B!AJ2468</f>
        <v>0</v>
      </c>
      <c r="R161" s="48">
        <f>[13]B!AL2468</f>
        <v>0</v>
      </c>
    </row>
    <row r="162" spans="1:22" x14ac:dyDescent="0.2">
      <c r="A162" s="424">
        <v>1901025</v>
      </c>
      <c r="B162" s="425" t="s">
        <v>238</v>
      </c>
      <c r="C162" s="421">
        <f>[13]B!C2469</f>
        <v>0</v>
      </c>
      <c r="D162" s="421">
        <f>[13]B!D2469</f>
        <v>0</v>
      </c>
      <c r="E162" s="422">
        <f>[13]B!E2469</f>
        <v>0</v>
      </c>
      <c r="F162" s="422">
        <f>[13]B!F2469</f>
        <v>0</v>
      </c>
      <c r="G162" s="422">
        <f>[13]B!G2469</f>
        <v>0</v>
      </c>
      <c r="H162" s="423">
        <f>[13]B!AA2469</f>
        <v>0</v>
      </c>
      <c r="I162" s="423">
        <f>[13]B!AB2469</f>
        <v>0</v>
      </c>
      <c r="J162" s="423">
        <f>[13]B!AC2469</f>
        <v>0</v>
      </c>
      <c r="K162" s="423">
        <f>[13]B!AD2469</f>
        <v>0</v>
      </c>
      <c r="L162" s="423">
        <f>[13]B!AE2469</f>
        <v>0</v>
      </c>
      <c r="M162" s="423">
        <f>[13]B!AF2469</f>
        <v>0</v>
      </c>
      <c r="N162" s="423">
        <f>[13]B!AG2469</f>
        <v>0</v>
      </c>
      <c r="O162" s="423">
        <f>[13]B!AH2469</f>
        <v>0</v>
      </c>
      <c r="P162" s="423">
        <f>[13]B!AI2469</f>
        <v>0</v>
      </c>
      <c r="Q162" s="423">
        <f>[13]B!AJ2469</f>
        <v>0</v>
      </c>
      <c r="R162" s="48">
        <f>[13]B!AL2469</f>
        <v>0</v>
      </c>
    </row>
    <row r="163" spans="1:22" x14ac:dyDescent="0.2">
      <c r="A163" s="424">
        <v>1901026</v>
      </c>
      <c r="B163" s="425" t="s">
        <v>239</v>
      </c>
      <c r="C163" s="421">
        <f>[13]B!C2470</f>
        <v>0</v>
      </c>
      <c r="D163" s="421">
        <f>[13]B!D2470</f>
        <v>0</v>
      </c>
      <c r="E163" s="422">
        <f>[13]B!E2470</f>
        <v>0</v>
      </c>
      <c r="F163" s="422">
        <f>[13]B!F2470</f>
        <v>0</v>
      </c>
      <c r="G163" s="422">
        <f>[13]B!G2470</f>
        <v>0</v>
      </c>
      <c r="H163" s="423">
        <f>[13]B!AA2470</f>
        <v>0</v>
      </c>
      <c r="I163" s="423">
        <f>[13]B!AB2470</f>
        <v>0</v>
      </c>
      <c r="J163" s="423">
        <f>[13]B!AC2470</f>
        <v>0</v>
      </c>
      <c r="K163" s="423">
        <f>[13]B!AD2470</f>
        <v>0</v>
      </c>
      <c r="L163" s="423">
        <f>[13]B!AE2470</f>
        <v>0</v>
      </c>
      <c r="M163" s="423">
        <f>[13]B!AF2470</f>
        <v>0</v>
      </c>
      <c r="N163" s="423">
        <f>[13]B!AG2470</f>
        <v>0</v>
      </c>
      <c r="O163" s="423">
        <f>[13]B!AH2470</f>
        <v>0</v>
      </c>
      <c r="P163" s="423">
        <f>[13]B!AI2470</f>
        <v>0</v>
      </c>
      <c r="Q163" s="423">
        <f>[13]B!AJ2470</f>
        <v>0</v>
      </c>
      <c r="R163" s="48">
        <f>[13]B!AL2470</f>
        <v>0</v>
      </c>
    </row>
    <row r="164" spans="1:22" x14ac:dyDescent="0.2">
      <c r="A164" s="424">
        <v>1901126</v>
      </c>
      <c r="B164" s="425" t="s">
        <v>240</v>
      </c>
      <c r="C164" s="421">
        <f>[13]B!C2471</f>
        <v>0</v>
      </c>
      <c r="D164" s="421">
        <f>[13]B!D2471</f>
        <v>0</v>
      </c>
      <c r="E164" s="422">
        <f>[13]B!E2471</f>
        <v>0</v>
      </c>
      <c r="F164" s="422">
        <f>[13]B!F2471</f>
        <v>0</v>
      </c>
      <c r="G164" s="422">
        <f>[13]B!G2471</f>
        <v>0</v>
      </c>
      <c r="H164" s="423">
        <f>[13]B!AA2471</f>
        <v>0</v>
      </c>
      <c r="I164" s="423">
        <f>[13]B!AB2471</f>
        <v>0</v>
      </c>
      <c r="J164" s="423">
        <f>[13]B!AC2471</f>
        <v>0</v>
      </c>
      <c r="K164" s="423">
        <f>[13]B!AD2471</f>
        <v>0</v>
      </c>
      <c r="L164" s="423">
        <f>[13]B!AE2471</f>
        <v>0</v>
      </c>
      <c r="M164" s="423">
        <f>[13]B!AF2471</f>
        <v>0</v>
      </c>
      <c r="N164" s="423">
        <f>[13]B!AG2471</f>
        <v>0</v>
      </c>
      <c r="O164" s="423">
        <f>[13]B!AH2471</f>
        <v>0</v>
      </c>
      <c r="P164" s="423">
        <f>[13]B!AI2471</f>
        <v>0</v>
      </c>
      <c r="Q164" s="423">
        <f>[13]B!AJ2471</f>
        <v>0</v>
      </c>
      <c r="R164" s="48">
        <f>[13]B!AL2471</f>
        <v>0</v>
      </c>
    </row>
    <row r="165" spans="1:22" x14ac:dyDescent="0.2">
      <c r="A165" s="424">
        <v>1901027</v>
      </c>
      <c r="B165" s="425" t="s">
        <v>241</v>
      </c>
      <c r="C165" s="421">
        <f>[13]B!C2472</f>
        <v>0</v>
      </c>
      <c r="D165" s="421">
        <f>[13]B!D2472</f>
        <v>0</v>
      </c>
      <c r="E165" s="422">
        <f>[13]B!E2472</f>
        <v>0</v>
      </c>
      <c r="F165" s="422">
        <f>[13]B!F2472</f>
        <v>0</v>
      </c>
      <c r="G165" s="422">
        <f>[13]B!G2472</f>
        <v>0</v>
      </c>
      <c r="H165" s="423">
        <f>[13]B!AA2472</f>
        <v>0</v>
      </c>
      <c r="I165" s="423">
        <f>[13]B!AB2472</f>
        <v>0</v>
      </c>
      <c r="J165" s="423">
        <f>[13]B!AC2472</f>
        <v>0</v>
      </c>
      <c r="K165" s="423">
        <f>[13]B!AD2472</f>
        <v>0</v>
      </c>
      <c r="L165" s="423">
        <f>[13]B!AE2472</f>
        <v>0</v>
      </c>
      <c r="M165" s="423">
        <f>[13]B!AF2472</f>
        <v>0</v>
      </c>
      <c r="N165" s="423">
        <f>[13]B!AG2472</f>
        <v>0</v>
      </c>
      <c r="O165" s="423">
        <f>[13]B!AH2472</f>
        <v>0</v>
      </c>
      <c r="P165" s="423">
        <f>[13]B!AI2472</f>
        <v>0</v>
      </c>
      <c r="Q165" s="423">
        <f>[13]B!AJ2472</f>
        <v>0</v>
      </c>
      <c r="R165" s="48">
        <f>[13]B!AL2472</f>
        <v>0</v>
      </c>
    </row>
    <row r="166" spans="1:22" x14ac:dyDescent="0.2">
      <c r="A166" s="424">
        <v>1901028</v>
      </c>
      <c r="B166" s="425" t="s">
        <v>242</v>
      </c>
      <c r="C166" s="421">
        <f>[13]B!C2473</f>
        <v>0</v>
      </c>
      <c r="D166" s="421">
        <f>[13]B!D2473</f>
        <v>0</v>
      </c>
      <c r="E166" s="422">
        <f>[13]B!E2473</f>
        <v>0</v>
      </c>
      <c r="F166" s="422">
        <f>[13]B!F2473</f>
        <v>0</v>
      </c>
      <c r="G166" s="422">
        <f>[13]B!G2473</f>
        <v>0</v>
      </c>
      <c r="H166" s="423">
        <f>[13]B!AA2473</f>
        <v>0</v>
      </c>
      <c r="I166" s="423">
        <f>[13]B!AB2473</f>
        <v>0</v>
      </c>
      <c r="J166" s="423">
        <f>[13]B!AC2473</f>
        <v>0</v>
      </c>
      <c r="K166" s="423">
        <f>[13]B!AD2473</f>
        <v>0</v>
      </c>
      <c r="L166" s="423">
        <f>[13]B!AE2473</f>
        <v>0</v>
      </c>
      <c r="M166" s="423">
        <f>[13]B!AF2473</f>
        <v>0</v>
      </c>
      <c r="N166" s="423">
        <f>[13]B!AG2473</f>
        <v>0</v>
      </c>
      <c r="O166" s="423">
        <f>[13]B!AH2473</f>
        <v>0</v>
      </c>
      <c r="P166" s="423">
        <f>[13]B!AI2473</f>
        <v>0</v>
      </c>
      <c r="Q166" s="423">
        <f>[13]B!AJ2473</f>
        <v>0</v>
      </c>
      <c r="R166" s="48">
        <f>[13]B!AL2473</f>
        <v>0</v>
      </c>
    </row>
    <row r="167" spans="1:22" x14ac:dyDescent="0.2">
      <c r="A167" s="426">
        <v>1901029</v>
      </c>
      <c r="B167" s="427" t="s">
        <v>243</v>
      </c>
      <c r="C167" s="421">
        <f>[13]B!C2474</f>
        <v>0</v>
      </c>
      <c r="D167" s="421">
        <f>[13]B!D2474</f>
        <v>0</v>
      </c>
      <c r="E167" s="422">
        <f>[13]B!E2474</f>
        <v>0</v>
      </c>
      <c r="F167" s="422">
        <f>[13]B!F2474</f>
        <v>0</v>
      </c>
      <c r="G167" s="422">
        <f>[13]B!G2474</f>
        <v>0</v>
      </c>
      <c r="H167" s="423">
        <f>[13]B!AA2474</f>
        <v>0</v>
      </c>
      <c r="I167" s="423">
        <f>[13]B!AB2474</f>
        <v>0</v>
      </c>
      <c r="J167" s="423">
        <f>[13]B!AC2474</f>
        <v>0</v>
      </c>
      <c r="K167" s="423">
        <f>[13]B!AD2474</f>
        <v>0</v>
      </c>
      <c r="L167" s="423">
        <f>[13]B!AE2474</f>
        <v>0</v>
      </c>
      <c r="M167" s="423">
        <f>[13]B!AF2474</f>
        <v>0</v>
      </c>
      <c r="N167" s="423">
        <f>[13]B!AG2474</f>
        <v>0</v>
      </c>
      <c r="O167" s="423">
        <f>[13]B!AH2474</f>
        <v>0</v>
      </c>
      <c r="P167" s="423">
        <f>[13]B!AI2474</f>
        <v>0</v>
      </c>
      <c r="Q167" s="423">
        <f>[13]B!AJ2474</f>
        <v>0</v>
      </c>
      <c r="R167" s="48">
        <f>[13]B!AL2474</f>
        <v>0</v>
      </c>
    </row>
    <row r="168" spans="1:22" x14ac:dyDescent="0.2">
      <c r="A168" s="426">
        <v>1901031</v>
      </c>
      <c r="B168" s="427" t="s">
        <v>244</v>
      </c>
      <c r="C168" s="421">
        <f>[13]B!C2475</f>
        <v>0</v>
      </c>
      <c r="D168" s="421">
        <f>[13]B!D2475</f>
        <v>0</v>
      </c>
      <c r="E168" s="422">
        <f>[13]B!E2475</f>
        <v>0</v>
      </c>
      <c r="F168" s="422">
        <f>[13]B!F2475</f>
        <v>0</v>
      </c>
      <c r="G168" s="422">
        <f>[13]B!G2475</f>
        <v>0</v>
      </c>
      <c r="H168" s="423">
        <f>[13]B!AA2475</f>
        <v>0</v>
      </c>
      <c r="I168" s="423">
        <f>[13]B!AB2475</f>
        <v>0</v>
      </c>
      <c r="J168" s="423">
        <f>[13]B!AC2475</f>
        <v>0</v>
      </c>
      <c r="K168" s="423">
        <f>[13]B!AD2475</f>
        <v>0</v>
      </c>
      <c r="L168" s="423">
        <f>[13]B!AE2475</f>
        <v>0</v>
      </c>
      <c r="M168" s="423">
        <f>[13]B!AF2475</f>
        <v>0</v>
      </c>
      <c r="N168" s="423">
        <f>[13]B!AG2475</f>
        <v>0</v>
      </c>
      <c r="O168" s="423">
        <f>[13]B!AH2475</f>
        <v>0</v>
      </c>
      <c r="P168" s="423">
        <f>[13]B!AI2475</f>
        <v>0</v>
      </c>
      <c r="Q168" s="423">
        <f>[13]B!AJ2475</f>
        <v>0</v>
      </c>
      <c r="R168" s="48">
        <f>[13]B!AL2475</f>
        <v>0</v>
      </c>
    </row>
    <row r="169" spans="1:22" x14ac:dyDescent="0.2">
      <c r="A169" s="426" t="s">
        <v>245</v>
      </c>
      <c r="B169" s="427" t="s">
        <v>246</v>
      </c>
      <c r="C169" s="421">
        <f>[13]B!C2476</f>
        <v>0</v>
      </c>
      <c r="D169" s="421">
        <f>[13]B!D2476</f>
        <v>0</v>
      </c>
      <c r="E169" s="422">
        <f>[13]B!E2476</f>
        <v>0</v>
      </c>
      <c r="F169" s="422">
        <f>[13]B!F2476</f>
        <v>0</v>
      </c>
      <c r="G169" s="422">
        <f>[13]B!G2476</f>
        <v>0</v>
      </c>
      <c r="H169" s="423">
        <f>[13]B!AA2476</f>
        <v>0</v>
      </c>
      <c r="I169" s="423">
        <f>[13]B!AB2476</f>
        <v>0</v>
      </c>
      <c r="J169" s="423">
        <f>[13]B!AC2476</f>
        <v>0</v>
      </c>
      <c r="K169" s="423">
        <f>[13]B!AD2476</f>
        <v>0</v>
      </c>
      <c r="L169" s="423">
        <f>[13]B!AE2476</f>
        <v>0</v>
      </c>
      <c r="M169" s="423">
        <f>[13]B!AF2476</f>
        <v>0</v>
      </c>
      <c r="N169" s="423">
        <f>[13]B!AG2476</f>
        <v>0</v>
      </c>
      <c r="O169" s="423">
        <f>[13]B!AH2476</f>
        <v>0</v>
      </c>
      <c r="P169" s="423">
        <f>[13]B!AI2476</f>
        <v>0</v>
      </c>
      <c r="Q169" s="423">
        <f>[13]B!AJ2476</f>
        <v>0</v>
      </c>
      <c r="R169" s="48">
        <f>[13]B!AL2476</f>
        <v>0</v>
      </c>
    </row>
    <row r="170" spans="1:22" x14ac:dyDescent="0.2">
      <c r="A170" s="428">
        <v>1901033</v>
      </c>
      <c r="B170" s="429" t="s">
        <v>247</v>
      </c>
      <c r="C170" s="421">
        <f>[13]B!C2477</f>
        <v>0</v>
      </c>
      <c r="D170" s="421">
        <f>[13]B!D2477</f>
        <v>0</v>
      </c>
      <c r="E170" s="422">
        <f>[13]B!E2477</f>
        <v>0</v>
      </c>
      <c r="F170" s="422">
        <f>[13]B!F2477</f>
        <v>0</v>
      </c>
      <c r="G170" s="422">
        <f>[13]B!G2477</f>
        <v>0</v>
      </c>
      <c r="H170" s="423">
        <f>[13]B!AA2477</f>
        <v>0</v>
      </c>
      <c r="I170" s="423">
        <f>[13]B!AB2477</f>
        <v>0</v>
      </c>
      <c r="J170" s="423">
        <f>[13]B!AC2477</f>
        <v>0</v>
      </c>
      <c r="K170" s="423">
        <f>[13]B!AD2477</f>
        <v>0</v>
      </c>
      <c r="L170" s="423">
        <f>[13]B!AE2477</f>
        <v>0</v>
      </c>
      <c r="M170" s="423">
        <f>[13]B!AF2477</f>
        <v>0</v>
      </c>
      <c r="N170" s="423">
        <f>[13]B!AG2477</f>
        <v>0</v>
      </c>
      <c r="O170" s="423">
        <f>[13]B!AH2477</f>
        <v>0</v>
      </c>
      <c r="P170" s="423">
        <f>[13]B!AI2477</f>
        <v>0</v>
      </c>
      <c r="Q170" s="423">
        <f>[13]B!AJ2477</f>
        <v>0</v>
      </c>
      <c r="R170" s="129">
        <f>[13]B!AL2477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23</v>
      </c>
      <c r="D171" s="430">
        <f t="shared" ref="D171:Q171" si="5">SUM(D160:D170)</f>
        <v>23</v>
      </c>
      <c r="E171" s="430">
        <f t="shared" si="5"/>
        <v>23</v>
      </c>
      <c r="F171" s="430">
        <f t="shared" si="5"/>
        <v>0</v>
      </c>
      <c r="G171" s="430">
        <f t="shared" si="5"/>
        <v>0</v>
      </c>
      <c r="H171" s="430">
        <f t="shared" si="5"/>
        <v>23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1295820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18" t="s">
        <v>178</v>
      </c>
      <c r="H175" s="267" t="s">
        <v>187</v>
      </c>
      <c r="I175" s="268" t="s">
        <v>188</v>
      </c>
      <c r="J175" s="518" t="s">
        <v>178</v>
      </c>
      <c r="K175" s="680"/>
      <c r="L175" s="514" t="s">
        <v>182</v>
      </c>
      <c r="M175" s="515" t="s">
        <v>183</v>
      </c>
      <c r="N175" s="516" t="s">
        <v>184</v>
      </c>
      <c r="O175" s="605"/>
      <c r="P175" s="528" t="s">
        <v>185</v>
      </c>
      <c r="Q175" s="529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[13]B!$C$1408</f>
        <v>5</v>
      </c>
      <c r="D176" s="432">
        <f>[13]B!H1408</f>
        <v>5</v>
      </c>
      <c r="E176" s="433">
        <f>[13]B!I1408</f>
        <v>4</v>
      </c>
      <c r="F176" s="433">
        <f>[13]B!J1408</f>
        <v>1</v>
      </c>
      <c r="G176" s="433">
        <f>[13]B!K1408</f>
        <v>0</v>
      </c>
      <c r="H176" s="433">
        <f>[13]B!L1408</f>
        <v>0</v>
      </c>
      <c r="I176" s="433">
        <f>[13]B!M1408</f>
        <v>0</v>
      </c>
      <c r="J176" s="433">
        <f>[13]B!N1408</f>
        <v>0</v>
      </c>
      <c r="K176" s="434">
        <f>[13]B!C1407</f>
        <v>0</v>
      </c>
      <c r="L176" s="433">
        <f>[13]B!AD1408</f>
        <v>0</v>
      </c>
      <c r="M176" s="433">
        <f>[13]B!AE1408</f>
        <v>0</v>
      </c>
      <c r="N176" s="433">
        <f>[13]B!AF1408</f>
        <v>0</v>
      </c>
      <c r="O176" s="433">
        <f>[13]B!AG1408</f>
        <v>0</v>
      </c>
      <c r="P176" s="433">
        <f>[13]B!AH1408</f>
        <v>0</v>
      </c>
      <c r="Q176" s="433">
        <f>[13]B!AI1408</f>
        <v>0</v>
      </c>
      <c r="R176" s="433">
        <f>[13]B!AJ1408</f>
        <v>0</v>
      </c>
      <c r="S176" s="21">
        <f>[13]B!$I$1408</f>
        <v>4</v>
      </c>
      <c r="T176" s="21">
        <f>[13]B!$L$1408</f>
        <v>0</v>
      </c>
      <c r="U176" s="278"/>
      <c r="V176" s="155">
        <f>[13]B!AL1408</f>
        <v>809760</v>
      </c>
    </row>
    <row r="177" spans="1:22" x14ac:dyDescent="0.2">
      <c r="A177" s="279" t="s">
        <v>259</v>
      </c>
      <c r="B177" s="280" t="s">
        <v>260</v>
      </c>
      <c r="C177" s="432">
        <f>[13]B!C1542</f>
        <v>102</v>
      </c>
      <c r="D177" s="432">
        <f>[13]B!H1542</f>
        <v>80</v>
      </c>
      <c r="E177" s="434">
        <f>[13]B!I1542</f>
        <v>53</v>
      </c>
      <c r="F177" s="434">
        <f>[13]B!J1542</f>
        <v>27</v>
      </c>
      <c r="G177" s="434">
        <f>[13]B!K1542</f>
        <v>1</v>
      </c>
      <c r="H177" s="434">
        <f>[13]B!L1542</f>
        <v>16</v>
      </c>
      <c r="I177" s="434">
        <f>[13]B!M1542</f>
        <v>5</v>
      </c>
      <c r="J177" s="434">
        <f>[13]B!N1542</f>
        <v>0</v>
      </c>
      <c r="K177" s="434">
        <f>+[13]B!C1459+[13]B!C1460+[13]B!C1461+[13]B!C1462+[13]B!C1463+[13]B!C1464+[13]B!C1468+[13]B!C1469+[13]B!C1470+[13]B!C1472+[13]B!C1473+[13]B!C1474+[13]B!C1476+[13]B!C1477+[13]B!C1478+[13]B!C1480+[13]B!C1482+[13]B!C1483+[13]B!C1485+[13]B!C1486+[13]B!C1489+[13]B!C1490+[13]B!C1505+[13]B!C1506+[13]B!C1521+[13]B!C1523+[13]B!C1524+[13]B!C1537+[13]B!C1538+[13]B!C1539+[13]B!C1540</f>
        <v>49</v>
      </c>
      <c r="L177" s="434">
        <f>[13]B!AD1542</f>
        <v>0</v>
      </c>
      <c r="M177" s="434">
        <f>[13]B!AE1542</f>
        <v>21</v>
      </c>
      <c r="N177" s="434">
        <f>[13]B!AF1542</f>
        <v>0</v>
      </c>
      <c r="O177" s="434">
        <f>[13]B!AG1542</f>
        <v>0</v>
      </c>
      <c r="P177" s="434">
        <f>[13]B!AH1542</f>
        <v>0</v>
      </c>
      <c r="Q177" s="434">
        <f>[13]B!AI1542</f>
        <v>0</v>
      </c>
      <c r="R177" s="434">
        <f>[13]B!AJ1542</f>
        <v>0</v>
      </c>
      <c r="S177" s="21">
        <f>[13]B!$I$1542</f>
        <v>53</v>
      </c>
      <c r="T177" s="21">
        <f>[13]B!$L$1542</f>
        <v>16</v>
      </c>
      <c r="U177" s="278"/>
      <c r="V177" s="155">
        <f>[13]B!$AL$1542</f>
        <v>16023705</v>
      </c>
    </row>
    <row r="178" spans="1:22" x14ac:dyDescent="0.2">
      <c r="A178" s="279" t="s">
        <v>194</v>
      </c>
      <c r="B178" s="280" t="s">
        <v>261</v>
      </c>
      <c r="C178" s="432">
        <f>[13]B!C1723</f>
        <v>71</v>
      </c>
      <c r="D178" s="432">
        <f>[13]B!H1723</f>
        <v>52</v>
      </c>
      <c r="E178" s="434">
        <f>[13]B!I1723</f>
        <v>29</v>
      </c>
      <c r="F178" s="434">
        <f>[13]B!J1723</f>
        <v>23</v>
      </c>
      <c r="G178" s="434">
        <f>[13]B!K1723</f>
        <v>3</v>
      </c>
      <c r="H178" s="434">
        <f>[13]B!L1723</f>
        <v>9</v>
      </c>
      <c r="I178" s="434">
        <f>[13]B!M1723</f>
        <v>6</v>
      </c>
      <c r="J178" s="434">
        <f>[13]B!N1723</f>
        <v>1</v>
      </c>
      <c r="K178" s="434">
        <f>+[13]B!C1615+[13]B!C1616+[13]B!C1617+[13]B!C1618+[13]B!C1619+[13]B!C1623+[13]B!C1627+[13]B!C1652+[13]B!C1653+[13]B!C1654+[13]B!C1655+[13]B!C1656+[13]B!C1657+[13]B!C1660+[13]B!C1661+[13]B!C1668+[13]B!C1669+[13]B!C1671+[13]B!C1672+[13]B!C1677+[13]B!C1679+[13]B!C1680+[13]B!C1687+[13]B!C1700+[13]B!C1706+[13]B!C1707+[13]B!C1716+[13]B!C1719</f>
        <v>38</v>
      </c>
      <c r="L178" s="434">
        <f>[13]B!AD1723</f>
        <v>0</v>
      </c>
      <c r="M178" s="434">
        <f>[13]B!AE1723</f>
        <v>0</v>
      </c>
      <c r="N178" s="434">
        <f>[13]B!AF1723</f>
        <v>0</v>
      </c>
      <c r="O178" s="434">
        <f>[13]B!AG1723</f>
        <v>0</v>
      </c>
      <c r="P178" s="434">
        <f>[13]B!AH1723</f>
        <v>0</v>
      </c>
      <c r="Q178" s="434">
        <f>[13]B!AI1723</f>
        <v>0</v>
      </c>
      <c r="R178" s="434">
        <f>[13]B!AJ1723</f>
        <v>0</v>
      </c>
      <c r="S178" s="21">
        <f>[13]B!$I$1723</f>
        <v>29</v>
      </c>
      <c r="T178" s="21">
        <f>[13]B!$L$1723</f>
        <v>9</v>
      </c>
      <c r="U178" s="278"/>
      <c r="V178" s="155">
        <f>[13]B!AL1723</f>
        <v>3231070</v>
      </c>
    </row>
    <row r="179" spans="1:22" x14ac:dyDescent="0.2">
      <c r="A179" s="279" t="s">
        <v>196</v>
      </c>
      <c r="B179" s="280" t="s">
        <v>262</v>
      </c>
      <c r="C179" s="432">
        <f>[13]B!C1787</f>
        <v>5</v>
      </c>
      <c r="D179" s="432">
        <f>[13]B!H1787</f>
        <v>4</v>
      </c>
      <c r="E179" s="434">
        <f>[13]B!I1787</f>
        <v>4</v>
      </c>
      <c r="F179" s="434">
        <f>[13]B!J1787</f>
        <v>0</v>
      </c>
      <c r="G179" s="434">
        <f>[13]B!K1787</f>
        <v>0</v>
      </c>
      <c r="H179" s="434">
        <f>[13]B!L1787</f>
        <v>1</v>
      </c>
      <c r="I179" s="434">
        <f>[13]B!M1787</f>
        <v>0</v>
      </c>
      <c r="J179" s="434">
        <f>[13]B!N1787</f>
        <v>0</v>
      </c>
      <c r="K179" s="434">
        <f>SUM([13]B!C1746,[13]B!C1748:'[13]B'!C1749,[13]B!C1753:'[13]B'!C1754,[13]B!C1756,[13]B!C1780,[13]B!C1782,[13]B!C1785:'[13]B'!C1786)</f>
        <v>2</v>
      </c>
      <c r="L179" s="434">
        <f>[13]B!AD1787</f>
        <v>0</v>
      </c>
      <c r="M179" s="434">
        <f>[13]B!AE1787</f>
        <v>0</v>
      </c>
      <c r="N179" s="434">
        <f>[13]B!AF1787</f>
        <v>0</v>
      </c>
      <c r="O179" s="434">
        <f>[13]B!AG1787</f>
        <v>0</v>
      </c>
      <c r="P179" s="434">
        <f>[13]B!AH1787</f>
        <v>0</v>
      </c>
      <c r="Q179" s="434">
        <f>[13]B!AI1787</f>
        <v>0</v>
      </c>
      <c r="R179" s="434">
        <f>[13]B!AJ1787</f>
        <v>0</v>
      </c>
      <c r="S179" s="21">
        <f>[13]B!$I$1787</f>
        <v>4</v>
      </c>
      <c r="T179" s="21">
        <f>[13]B!$L$1787</f>
        <v>1</v>
      </c>
      <c r="U179" s="278"/>
      <c r="V179" s="155">
        <f>[13]B!AL1787</f>
        <v>646225</v>
      </c>
    </row>
    <row r="180" spans="1:22" x14ac:dyDescent="0.2">
      <c r="A180" s="279" t="s">
        <v>198</v>
      </c>
      <c r="B180" s="280" t="s">
        <v>263</v>
      </c>
      <c r="C180" s="432">
        <f>[13]B!C1861</f>
        <v>82</v>
      </c>
      <c r="D180" s="432">
        <f>[13]B!H1861</f>
        <v>63</v>
      </c>
      <c r="E180" s="434">
        <f>[13]B!I1861</f>
        <v>63</v>
      </c>
      <c r="F180" s="434">
        <f>[13]B!J1861</f>
        <v>0</v>
      </c>
      <c r="G180" s="434">
        <f>[13]B!K1861</f>
        <v>0</v>
      </c>
      <c r="H180" s="434">
        <f>[13]B!L1861</f>
        <v>19</v>
      </c>
      <c r="I180" s="434">
        <f>[13]B!M1861</f>
        <v>0</v>
      </c>
      <c r="J180" s="434">
        <f>[13]B!N1861</f>
        <v>0</v>
      </c>
      <c r="K180" s="434">
        <f>SUM([13]B!C1790:'[13]B'!C1796,[13]B!C1801,[13]B!C1803,[13]B!C1808,[13]B!C1819:'[13]B'!C1820,[13]B!C1851,[13]B!C1855:'[13]B'!C1858)</f>
        <v>42</v>
      </c>
      <c r="L180" s="434">
        <f>[13]B!AD1861</f>
        <v>0</v>
      </c>
      <c r="M180" s="434">
        <f>[13]B!AE1861</f>
        <v>7</v>
      </c>
      <c r="N180" s="434">
        <f>[13]B!AF1861</f>
        <v>0</v>
      </c>
      <c r="O180" s="434">
        <f>[13]B!AG1861</f>
        <v>0</v>
      </c>
      <c r="P180" s="434">
        <f>[13]B!AH1861</f>
        <v>0</v>
      </c>
      <c r="Q180" s="434">
        <f>[13]B!AI1861</f>
        <v>0</v>
      </c>
      <c r="R180" s="434">
        <f>[13]B!AJ1861</f>
        <v>0</v>
      </c>
      <c r="S180" s="21">
        <f>[13]B!$I$1861</f>
        <v>63</v>
      </c>
      <c r="T180" s="21">
        <f>[13]B!$L$1861</f>
        <v>19</v>
      </c>
      <c r="U180" s="278"/>
      <c r="V180" s="155">
        <f>[13]B!AL1861</f>
        <v>7578240</v>
      </c>
    </row>
    <row r="181" spans="1:22" x14ac:dyDescent="0.2">
      <c r="A181" s="279" t="s">
        <v>264</v>
      </c>
      <c r="B181" s="280" t="s">
        <v>265</v>
      </c>
      <c r="C181" s="432">
        <f>[13]B!C1904</f>
        <v>74</v>
      </c>
      <c r="D181" s="432">
        <f>[13]B!H1904</f>
        <v>60</v>
      </c>
      <c r="E181" s="434">
        <f>[13]B!I1904</f>
        <v>55</v>
      </c>
      <c r="F181" s="434">
        <f>[13]B!J1904</f>
        <v>5</v>
      </c>
      <c r="G181" s="434">
        <f>[13]B!K1904</f>
        <v>4</v>
      </c>
      <c r="H181" s="434">
        <f>[13]B!L1904</f>
        <v>8</v>
      </c>
      <c r="I181" s="434">
        <f>[13]B!M1904</f>
        <v>1</v>
      </c>
      <c r="J181" s="434">
        <f>[13]B!N1904</f>
        <v>1</v>
      </c>
      <c r="K181" s="434">
        <f>SUM([13]B!C1880:C1902)</f>
        <v>74</v>
      </c>
      <c r="L181" s="434">
        <f>[13]B!AD1904</f>
        <v>0</v>
      </c>
      <c r="M181" s="434">
        <f>[13]B!AE1904</f>
        <v>0</v>
      </c>
      <c r="N181" s="434">
        <f>[13]B!AF1904</f>
        <v>0</v>
      </c>
      <c r="O181" s="434">
        <f>[13]B!AG1904</f>
        <v>0</v>
      </c>
      <c r="P181" s="434">
        <f>[13]B!AH1904</f>
        <v>0</v>
      </c>
      <c r="Q181" s="434">
        <f>[13]B!AI1904</f>
        <v>0</v>
      </c>
      <c r="R181" s="434">
        <f>[13]B!AJ1904</f>
        <v>0</v>
      </c>
      <c r="S181" s="21">
        <f>[13]B!$I$1904</f>
        <v>55</v>
      </c>
      <c r="T181" s="21">
        <f>[13]B!$L$1904</f>
        <v>8</v>
      </c>
      <c r="U181" s="278"/>
      <c r="V181" s="155">
        <f>[13]B!AL1904</f>
        <v>3793235</v>
      </c>
    </row>
    <row r="182" spans="1:22" x14ac:dyDescent="0.2">
      <c r="A182" s="279" t="s">
        <v>205</v>
      </c>
      <c r="B182" s="280" t="s">
        <v>266</v>
      </c>
      <c r="C182" s="435">
        <f>[13]B!C2063</f>
        <v>15</v>
      </c>
      <c r="D182" s="435">
        <f>[13]B!H2063</f>
        <v>13</v>
      </c>
      <c r="E182" s="434">
        <f>[13]B!I2063</f>
        <v>10</v>
      </c>
      <c r="F182" s="434">
        <f>[13]B!J2063</f>
        <v>3</v>
      </c>
      <c r="G182" s="434">
        <f>[13]B!K2063</f>
        <v>0</v>
      </c>
      <c r="H182" s="434">
        <f>[13]B!L2063</f>
        <v>0</v>
      </c>
      <c r="I182" s="434">
        <f>[13]B!M2063</f>
        <v>2</v>
      </c>
      <c r="J182" s="434">
        <f>[13]B!N2063</f>
        <v>0</v>
      </c>
      <c r="K182" s="434">
        <f>+[13]B!C2000+[13]B!C2004+[13]B!C2016+[13]B!C2017</f>
        <v>1</v>
      </c>
      <c r="L182" s="434">
        <f>[13]B!AD2063</f>
        <v>0</v>
      </c>
      <c r="M182" s="434">
        <f>[13]B!AE2063</f>
        <v>0</v>
      </c>
      <c r="N182" s="434">
        <f>[13]B!AF2063</f>
        <v>0</v>
      </c>
      <c r="O182" s="434">
        <f>[13]B!AG2063</f>
        <v>0</v>
      </c>
      <c r="P182" s="434">
        <f>[13]B!AH2063</f>
        <v>0</v>
      </c>
      <c r="Q182" s="434">
        <f>[13]B!AI2063</f>
        <v>0</v>
      </c>
      <c r="R182" s="434">
        <f>[13]B!AJ2063</f>
        <v>0</v>
      </c>
      <c r="S182" s="21">
        <f>[13]B!$I$2063</f>
        <v>10</v>
      </c>
      <c r="T182" s="21">
        <f>[13]B!$L$2063</f>
        <v>0</v>
      </c>
      <c r="U182" s="278"/>
      <c r="V182" s="155">
        <f>[13]B!AL2063</f>
        <v>19409010</v>
      </c>
    </row>
    <row r="183" spans="1:22" x14ac:dyDescent="0.2">
      <c r="A183" s="279" t="s">
        <v>267</v>
      </c>
      <c r="B183" s="280" t="s">
        <v>268</v>
      </c>
      <c r="C183" s="435">
        <f>[13]B!C2165</f>
        <v>8</v>
      </c>
      <c r="D183" s="435">
        <f>[13]B!H2165</f>
        <v>8</v>
      </c>
      <c r="E183" s="434">
        <f>[13]B!I2165</f>
        <v>8</v>
      </c>
      <c r="F183" s="434">
        <f>[13]B!J2165</f>
        <v>0</v>
      </c>
      <c r="G183" s="434">
        <f>[13]B!K2165</f>
        <v>0</v>
      </c>
      <c r="H183" s="434">
        <f>[13]B!L2165</f>
        <v>0</v>
      </c>
      <c r="I183" s="434">
        <f>[13]B!M2165</f>
        <v>0</v>
      </c>
      <c r="J183" s="434">
        <f>[13]B!N2165</f>
        <v>0</v>
      </c>
      <c r="K183" s="434">
        <f>[13]B!C2104</f>
        <v>3</v>
      </c>
      <c r="L183" s="434">
        <f>[13]B!AD2165</f>
        <v>0</v>
      </c>
      <c r="M183" s="434">
        <f>[13]B!AE2165</f>
        <v>0</v>
      </c>
      <c r="N183" s="434">
        <f>[13]B!AF2165</f>
        <v>0</v>
      </c>
      <c r="O183" s="434">
        <f>[13]B!AG2165</f>
        <v>0</v>
      </c>
      <c r="P183" s="434">
        <f>[13]B!AH2165</f>
        <v>0</v>
      </c>
      <c r="Q183" s="434">
        <f>[13]B!AI2165</f>
        <v>0</v>
      </c>
      <c r="R183" s="434">
        <f>[13]B!AJ2165</f>
        <v>0</v>
      </c>
      <c r="S183" s="21">
        <f>[13]B!$I$2165</f>
        <v>8</v>
      </c>
      <c r="T183" s="21">
        <f>[13]B!$L$2165</f>
        <v>0</v>
      </c>
      <c r="U183" s="278"/>
      <c r="V183" s="155">
        <f>[13]B!AL2165</f>
        <v>3265140</v>
      </c>
    </row>
    <row r="184" spans="1:22" x14ac:dyDescent="0.2">
      <c r="A184" s="279" t="s">
        <v>269</v>
      </c>
      <c r="B184" s="280" t="s">
        <v>270</v>
      </c>
      <c r="C184" s="435">
        <f>[13]B!C2396</f>
        <v>205</v>
      </c>
      <c r="D184" s="435">
        <f>[13]B!H2396</f>
        <v>177</v>
      </c>
      <c r="E184" s="434">
        <f>[13]B!I2396</f>
        <v>147</v>
      </c>
      <c r="F184" s="434">
        <f>[13]B!J2396</f>
        <v>30</v>
      </c>
      <c r="G184" s="434">
        <f>[13]B!K2396</f>
        <v>1</v>
      </c>
      <c r="H184" s="434">
        <f>[13]B!L2396</f>
        <v>27</v>
      </c>
      <c r="I184" s="434">
        <f>[13]B!M2396</f>
        <v>0</v>
      </c>
      <c r="J184" s="434">
        <f>[13]B!N2396</f>
        <v>0</v>
      </c>
      <c r="K184" s="436"/>
      <c r="L184" s="434">
        <f>[13]B!AD2396</f>
        <v>0</v>
      </c>
      <c r="M184" s="434">
        <f>[13]B!AE2396</f>
        <v>0</v>
      </c>
      <c r="N184" s="434">
        <f>[13]B!AF2396</f>
        <v>0</v>
      </c>
      <c r="O184" s="434">
        <f>[13]B!AG2396</f>
        <v>0</v>
      </c>
      <c r="P184" s="434">
        <f>[13]B!AH2396</f>
        <v>0</v>
      </c>
      <c r="Q184" s="434">
        <f>[13]B!AI2396</f>
        <v>0</v>
      </c>
      <c r="R184" s="434">
        <f>[13]B!AJ2396</f>
        <v>0</v>
      </c>
      <c r="S184" s="21">
        <f>[13]B!$I$2396</f>
        <v>147</v>
      </c>
      <c r="T184" s="21">
        <f>[13]B!$L$2396</f>
        <v>27</v>
      </c>
      <c r="U184" s="278"/>
      <c r="V184" s="155">
        <f>[13]B!AL2396</f>
        <v>53104250</v>
      </c>
    </row>
    <row r="185" spans="1:22" x14ac:dyDescent="0.2">
      <c r="A185" s="279" t="s">
        <v>271</v>
      </c>
      <c r="B185" s="280" t="s">
        <v>272</v>
      </c>
      <c r="C185" s="432">
        <f>[13]B!C2436</f>
        <v>32</v>
      </c>
      <c r="D185" s="432">
        <f>[13]B!H2436</f>
        <v>26</v>
      </c>
      <c r="E185" s="434">
        <f>[13]B!I2436</f>
        <v>12</v>
      </c>
      <c r="F185" s="434">
        <f>[13]B!J2436</f>
        <v>14</v>
      </c>
      <c r="G185" s="434">
        <f>[13]B!K2436</f>
        <v>2</v>
      </c>
      <c r="H185" s="434">
        <f>[13]B!L2436</f>
        <v>1</v>
      </c>
      <c r="I185" s="434">
        <f>[13]B!M2436</f>
        <v>3</v>
      </c>
      <c r="J185" s="434">
        <f>[13]B!N2436</f>
        <v>0</v>
      </c>
      <c r="K185" s="434">
        <f>SUM([13]B!C2399:'[13]B'!C2400,[13]B!C2403,[13]B!C2415)</f>
        <v>2</v>
      </c>
      <c r="L185" s="434">
        <f>[13]B!AD2436</f>
        <v>0</v>
      </c>
      <c r="M185" s="434">
        <f>[13]B!AE2436</f>
        <v>0</v>
      </c>
      <c r="N185" s="434">
        <f>[13]B!AF2436</f>
        <v>0</v>
      </c>
      <c r="O185" s="434">
        <f>[13]B!AG2436</f>
        <v>0</v>
      </c>
      <c r="P185" s="434">
        <f>[13]B!AH2436</f>
        <v>0</v>
      </c>
      <c r="Q185" s="434">
        <f>[13]B!AI2436</f>
        <v>0</v>
      </c>
      <c r="R185" s="434">
        <f>[13]B!AJ2436</f>
        <v>0</v>
      </c>
      <c r="S185" s="21">
        <f>[13]B!$I$2436</f>
        <v>12</v>
      </c>
      <c r="T185" s="21">
        <f>[13]B!$L$2436</f>
        <v>1</v>
      </c>
      <c r="U185" s="278"/>
      <c r="V185" s="155">
        <f>[13]B!AL2436</f>
        <v>2798635</v>
      </c>
    </row>
    <row r="186" spans="1:22" x14ac:dyDescent="0.2">
      <c r="A186" s="279" t="s">
        <v>273</v>
      </c>
      <c r="B186" s="280" t="s">
        <v>274</v>
      </c>
      <c r="C186" s="432">
        <f>[13]B!C2559</f>
        <v>63</v>
      </c>
      <c r="D186" s="432">
        <f>[13]B!H2559</f>
        <v>54</v>
      </c>
      <c r="E186" s="434">
        <f>[13]B!I2559</f>
        <v>34</v>
      </c>
      <c r="F186" s="434">
        <f>[13]B!J2559</f>
        <v>20</v>
      </c>
      <c r="G186" s="434">
        <f>[13]B!K2559</f>
        <v>2</v>
      </c>
      <c r="H186" s="434">
        <f>[13]B!L2559</f>
        <v>4</v>
      </c>
      <c r="I186" s="434">
        <f>[13]B!M2559</f>
        <v>3</v>
      </c>
      <c r="J186" s="434">
        <f>[13]B!N2559</f>
        <v>0</v>
      </c>
      <c r="K186" s="433">
        <f>SUM([13]B!C2553,[13]B!C2557)</f>
        <v>0</v>
      </c>
      <c r="L186" s="434">
        <f>[13]B!AD2559</f>
        <v>0</v>
      </c>
      <c r="M186" s="434">
        <f>[13]B!AE2559</f>
        <v>0</v>
      </c>
      <c r="N186" s="434">
        <f>[13]B!AF2559</f>
        <v>0</v>
      </c>
      <c r="O186" s="434">
        <f>[13]B!AG2559</f>
        <v>0</v>
      </c>
      <c r="P186" s="434">
        <f>[13]B!AH2559</f>
        <v>0</v>
      </c>
      <c r="Q186" s="434">
        <f>[13]B!AI2559</f>
        <v>0</v>
      </c>
      <c r="R186" s="434">
        <f>[13]B!AJ2559</f>
        <v>0</v>
      </c>
      <c r="S186" s="21">
        <f>[13]B!$I$2559</f>
        <v>34</v>
      </c>
      <c r="T186" s="21">
        <f>[13]B!$L$2559</f>
        <v>4</v>
      </c>
      <c r="U186" s="278"/>
      <c r="V186" s="155">
        <f>[13]B!AL2559</f>
        <v>8115140</v>
      </c>
    </row>
    <row r="187" spans="1:22" x14ac:dyDescent="0.2">
      <c r="A187" s="279" t="s">
        <v>275</v>
      </c>
      <c r="B187" s="280" t="s">
        <v>276</v>
      </c>
      <c r="C187" s="432">
        <f>[13]B!C2598</f>
        <v>14</v>
      </c>
      <c r="D187" s="432">
        <f>[13]B!H2598</f>
        <v>12</v>
      </c>
      <c r="E187" s="434">
        <f>[13]B!I2598</f>
        <v>12</v>
      </c>
      <c r="F187" s="434">
        <f>[13]B!J2598</f>
        <v>0</v>
      </c>
      <c r="G187" s="434">
        <f>[13]B!K2598</f>
        <v>0</v>
      </c>
      <c r="H187" s="434">
        <f>[13]B!L2598</f>
        <v>2</v>
      </c>
      <c r="I187" s="434">
        <f>[13]B!M2598</f>
        <v>0</v>
      </c>
      <c r="J187" s="434">
        <f>[13]B!N2598</f>
        <v>0</v>
      </c>
      <c r="K187" s="433">
        <f>[13]B!C2593</f>
        <v>1</v>
      </c>
      <c r="L187" s="434">
        <f>[13]B!AD2598</f>
        <v>0</v>
      </c>
      <c r="M187" s="434">
        <f>[13]B!AE2598</f>
        <v>0</v>
      </c>
      <c r="N187" s="434">
        <f>[13]B!AF2598</f>
        <v>0</v>
      </c>
      <c r="O187" s="434">
        <f>[13]B!AG2598</f>
        <v>0</v>
      </c>
      <c r="P187" s="434">
        <f>[13]B!AH2598</f>
        <v>0</v>
      </c>
      <c r="Q187" s="434">
        <f>[13]B!AI2598</f>
        <v>0</v>
      </c>
      <c r="R187" s="434">
        <f>[13]B!AJ2598</f>
        <v>0</v>
      </c>
      <c r="S187" s="21">
        <f>[13]B!$I$2598</f>
        <v>12</v>
      </c>
      <c r="T187" s="21">
        <f>[13]B!$L$2598</f>
        <v>2</v>
      </c>
      <c r="U187" s="278"/>
      <c r="V187" s="155">
        <f>[13]B!AL2598</f>
        <v>2556660</v>
      </c>
    </row>
    <row r="188" spans="1:22" x14ac:dyDescent="0.2">
      <c r="A188" s="279" t="s">
        <v>277</v>
      </c>
      <c r="B188" s="280" t="s">
        <v>278</v>
      </c>
      <c r="C188" s="432">
        <f>[13]B!C2639</f>
        <v>79</v>
      </c>
      <c r="D188" s="432">
        <f>[13]B!H2639</f>
        <v>71</v>
      </c>
      <c r="E188" s="434">
        <f>[13]B!I2639</f>
        <v>54</v>
      </c>
      <c r="F188" s="434">
        <f>[13]B!J2639</f>
        <v>17</v>
      </c>
      <c r="G188" s="434">
        <f>[13]B!K2639</f>
        <v>1</v>
      </c>
      <c r="H188" s="434">
        <f>[13]B!L2639</f>
        <v>4</v>
      </c>
      <c r="I188" s="434">
        <f>[13]B!M2639</f>
        <v>2</v>
      </c>
      <c r="J188" s="434">
        <f>[13]B!N2639</f>
        <v>1</v>
      </c>
      <c r="K188" s="433">
        <f>SUM([13]B!C2625+[13]B!C2634)</f>
        <v>2</v>
      </c>
      <c r="L188" s="434">
        <f>[13]B!AD2639</f>
        <v>0</v>
      </c>
      <c r="M188" s="434">
        <f>[13]B!AE2639</f>
        <v>0</v>
      </c>
      <c r="N188" s="434">
        <f>[13]B!AF2639</f>
        <v>0</v>
      </c>
      <c r="O188" s="434">
        <f>[13]B!AG2639</f>
        <v>0</v>
      </c>
      <c r="P188" s="434">
        <f>[13]B!AH2639</f>
        <v>0</v>
      </c>
      <c r="Q188" s="434">
        <f>[13]B!AI2639</f>
        <v>0</v>
      </c>
      <c r="R188" s="434">
        <f>[13]B!AJ2639</f>
        <v>0</v>
      </c>
      <c r="S188" s="21">
        <f>[13]B!$I$2639</f>
        <v>54</v>
      </c>
      <c r="T188" s="21">
        <f>[13]B!$L$2639</f>
        <v>4</v>
      </c>
      <c r="U188" s="278"/>
      <c r="V188" s="155">
        <f>[13]B!AL2639</f>
        <v>11804465</v>
      </c>
    </row>
    <row r="189" spans="1:22" x14ac:dyDescent="0.2">
      <c r="A189" s="281" t="s">
        <v>279</v>
      </c>
      <c r="B189" s="280" t="s">
        <v>280</v>
      </c>
      <c r="C189" s="432">
        <f>SUM(C190:C192)</f>
        <v>87</v>
      </c>
      <c r="D189" s="432">
        <f t="shared" ref="D189:Q189" si="6">SUM(D190:D192)</f>
        <v>85</v>
      </c>
      <c r="E189" s="432">
        <f>SUM(E190:E192)</f>
        <v>26</v>
      </c>
      <c r="F189" s="432">
        <f>SUM(F190:F192)</f>
        <v>59</v>
      </c>
      <c r="G189" s="432">
        <f t="shared" si="6"/>
        <v>2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26</v>
      </c>
      <c r="T189" s="432">
        <f>SUM(T190:T192)</f>
        <v>0</v>
      </c>
      <c r="U189" s="278"/>
      <c r="V189" s="432">
        <f>SUM(V190:V192)</f>
        <v>4542460</v>
      </c>
    </row>
    <row r="190" spans="1:22" x14ac:dyDescent="0.2">
      <c r="A190" s="282"/>
      <c r="B190" s="283" t="s">
        <v>281</v>
      </c>
      <c r="C190" s="433">
        <f>[13]B!C2645</f>
        <v>87</v>
      </c>
      <c r="D190" s="433">
        <f>[13]B!H2645</f>
        <v>85</v>
      </c>
      <c r="E190" s="433">
        <f>[13]B!I2645</f>
        <v>26</v>
      </c>
      <c r="F190" s="433">
        <f>[13]B!J2645</f>
        <v>59</v>
      </c>
      <c r="G190" s="433">
        <f>[13]B!K2645</f>
        <v>2</v>
      </c>
      <c r="H190" s="433">
        <f>[13]B!L2645</f>
        <v>0</v>
      </c>
      <c r="I190" s="433">
        <f>[13]B!M2645</f>
        <v>0</v>
      </c>
      <c r="J190" s="433">
        <f>[13]B!N2645</f>
        <v>0</v>
      </c>
      <c r="K190" s="436"/>
      <c r="L190" s="433">
        <f>[13]B!AD2645</f>
        <v>0</v>
      </c>
      <c r="M190" s="433">
        <f>[13]B!AE2645</f>
        <v>0</v>
      </c>
      <c r="N190" s="433">
        <f>[13]B!AF2645</f>
        <v>0</v>
      </c>
      <c r="O190" s="433">
        <f>[13]B!AG2645</f>
        <v>0</v>
      </c>
      <c r="P190" s="433">
        <f>[13]B!AH2645</f>
        <v>0</v>
      </c>
      <c r="Q190" s="433">
        <f>[13]B!AI2645</f>
        <v>0</v>
      </c>
      <c r="R190" s="433">
        <f>[13]B!AJ2645</f>
        <v>0</v>
      </c>
      <c r="S190" s="21">
        <f>[13]B!$I$2645</f>
        <v>26</v>
      </c>
      <c r="T190" s="21">
        <f>[13]B!$L$2645</f>
        <v>0</v>
      </c>
      <c r="U190" s="284"/>
      <c r="V190" s="155">
        <f>[13]B!AL2645</f>
        <v>4542460</v>
      </c>
    </row>
    <row r="191" spans="1:22" x14ac:dyDescent="0.2">
      <c r="A191" s="282"/>
      <c r="B191" s="283" t="s">
        <v>282</v>
      </c>
      <c r="C191" s="433">
        <f>[13]B!C2646</f>
        <v>0</v>
      </c>
      <c r="D191" s="433">
        <f>[13]B!H2646</f>
        <v>0</v>
      </c>
      <c r="E191" s="433">
        <f>[13]B!I2646</f>
        <v>0</v>
      </c>
      <c r="F191" s="433">
        <f>[13]B!J2646</f>
        <v>0</v>
      </c>
      <c r="G191" s="433">
        <f>[13]B!K2646</f>
        <v>0</v>
      </c>
      <c r="H191" s="433">
        <f>[13]B!L2646</f>
        <v>0</v>
      </c>
      <c r="I191" s="433">
        <f>[13]B!M2646</f>
        <v>0</v>
      </c>
      <c r="J191" s="433">
        <f>[13]B!N2646</f>
        <v>0</v>
      </c>
      <c r="K191" s="436"/>
      <c r="L191" s="433">
        <f>[13]B!AD2646</f>
        <v>0</v>
      </c>
      <c r="M191" s="433">
        <f>[13]B!AE2646</f>
        <v>0</v>
      </c>
      <c r="N191" s="433">
        <f>[13]B!AF2646</f>
        <v>0</v>
      </c>
      <c r="O191" s="433">
        <f>[13]B!AG2646</f>
        <v>0</v>
      </c>
      <c r="P191" s="433">
        <f>[13]B!AH2646</f>
        <v>0</v>
      </c>
      <c r="Q191" s="433">
        <f>[13]B!AI2646</f>
        <v>0</v>
      </c>
      <c r="R191" s="433">
        <f>[13]B!AJ2646</f>
        <v>0</v>
      </c>
      <c r="S191" s="21">
        <f>[13]B!$I$2646</f>
        <v>0</v>
      </c>
      <c r="T191" s="21">
        <f>[13]B!$L$2646</f>
        <v>0</v>
      </c>
      <c r="U191" s="284"/>
      <c r="V191" s="155">
        <f>[13]B!AL2646</f>
        <v>0</v>
      </c>
    </row>
    <row r="192" spans="1:22" x14ac:dyDescent="0.2">
      <c r="A192" s="282"/>
      <c r="B192" s="283" t="s">
        <v>283</v>
      </c>
      <c r="C192" s="433">
        <f>SUM([13]B!C2647:C2651)</f>
        <v>0</v>
      </c>
      <c r="D192" s="433">
        <f>SUM([13]B!H2647:H2651)</f>
        <v>0</v>
      </c>
      <c r="E192" s="433">
        <f>SUM([13]B!I2647:I2651)</f>
        <v>0</v>
      </c>
      <c r="F192" s="433">
        <f>SUM([13]B!J2647:J2651)</f>
        <v>0</v>
      </c>
      <c r="G192" s="433">
        <f>SUM([13]B!K2647:K2651)</f>
        <v>0</v>
      </c>
      <c r="H192" s="433">
        <f>SUM([13]B!L2647:L2651)</f>
        <v>0</v>
      </c>
      <c r="I192" s="433">
        <f>SUM([13]B!M2647:M2651)</f>
        <v>0</v>
      </c>
      <c r="J192" s="433">
        <f>SUM([13]B!N2647:N2651)</f>
        <v>0</v>
      </c>
      <c r="K192" s="436"/>
      <c r="L192" s="433">
        <f>SUM([13]B!AD2647:AD2651)</f>
        <v>0</v>
      </c>
      <c r="M192" s="433">
        <f>SUM([13]B!AE2647:AE2651)</f>
        <v>0</v>
      </c>
      <c r="N192" s="433">
        <f>SUM([13]B!AF2647:AF2651)</f>
        <v>0</v>
      </c>
      <c r="O192" s="433">
        <f>SUM([13]B!AG2647:AG2651)</f>
        <v>0</v>
      </c>
      <c r="P192" s="433">
        <f>SUM([13]B!AH2647:AH2651)</f>
        <v>0</v>
      </c>
      <c r="Q192" s="433">
        <f>SUM([13]B!AI2647:AI2651)</f>
        <v>0</v>
      </c>
      <c r="R192" s="433">
        <f>SUM([13]B!AJ2647:AJ2651)</f>
        <v>0</v>
      </c>
      <c r="S192" s="433">
        <f>SUM([13]B!I2647:I2651)</f>
        <v>0</v>
      </c>
      <c r="T192" s="433">
        <f>SUM([13]B!L2647:L2651)</f>
        <v>0</v>
      </c>
      <c r="U192" s="284"/>
      <c r="V192" s="433">
        <f>SUM([13]B!AL2647:AL2651)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+[13]B!C2889</f>
        <v>119</v>
      </c>
      <c r="D193" s="432">
        <f>+[13]B!H2889</f>
        <v>109</v>
      </c>
      <c r="E193" s="437">
        <f>+[13]B!I2889</f>
        <v>103</v>
      </c>
      <c r="F193" s="437">
        <f>+[13]B!J2889</f>
        <v>6</v>
      </c>
      <c r="G193" s="437">
        <f>+[13]B!K2889</f>
        <v>1</v>
      </c>
      <c r="H193" s="437">
        <f>+[13]B!L2889</f>
        <v>6</v>
      </c>
      <c r="I193" s="437">
        <f>+[13]B!M2889</f>
        <v>3</v>
      </c>
      <c r="J193" s="437">
        <f>+[13]B!N2889</f>
        <v>0</v>
      </c>
      <c r="K193" s="433">
        <f>SUM([13]B!C2675:C2681,[13]B!C2683,[13]B!C2693:C2694,[13]B!C2706,[13]B!C2708:C2710,[13]B!C2713,[13]B!C2761,[13]B!C2763,[13]B!C2766:C2768,[13]B!C2772:C2773,[13]B!C2782,[13]B!C2785+[13]B!C2839)</f>
        <v>12</v>
      </c>
      <c r="L193" s="434">
        <f>+[13]B!AD2889</f>
        <v>0</v>
      </c>
      <c r="M193" s="434">
        <f>+[13]B!AE2889</f>
        <v>0</v>
      </c>
      <c r="N193" s="434">
        <f>+[13]B!AF2889</f>
        <v>0</v>
      </c>
      <c r="O193" s="434">
        <f>+[13]B!AG2889</f>
        <v>0</v>
      </c>
      <c r="P193" s="434">
        <f>+[13]B!AH2889</f>
        <v>0</v>
      </c>
      <c r="Q193" s="434">
        <f>+[13]B!AI2889</f>
        <v>0</v>
      </c>
      <c r="R193" s="434">
        <f>+[13]B!AJ2889</f>
        <v>0</v>
      </c>
      <c r="S193" s="21">
        <f>[13]B!$I$2889</f>
        <v>103</v>
      </c>
      <c r="T193" s="21">
        <f>[13]B!$L$2889</f>
        <v>6</v>
      </c>
      <c r="U193" s="284"/>
      <c r="V193" s="156">
        <f>[13]B!$AL$2889</f>
        <v>34636280</v>
      </c>
    </row>
    <row r="194" spans="1:28" x14ac:dyDescent="0.2">
      <c r="A194" s="279" t="s">
        <v>286</v>
      </c>
      <c r="B194" s="280" t="s">
        <v>287</v>
      </c>
      <c r="C194" s="435">
        <f>+[13]B!C3105</f>
        <v>92</v>
      </c>
      <c r="D194" s="435">
        <f>+[13]B!H3105</f>
        <v>40</v>
      </c>
      <c r="E194" s="434">
        <f>+[13]B!I3105</f>
        <v>39</v>
      </c>
      <c r="F194" s="434">
        <f>+[13]B!J3105</f>
        <v>1</v>
      </c>
      <c r="G194" s="434">
        <f>+[13]B!K3105</f>
        <v>0</v>
      </c>
      <c r="H194" s="434">
        <f>+[13]B!L3105</f>
        <v>52</v>
      </c>
      <c r="I194" s="434">
        <f>+[13]B!M3105</f>
        <v>0</v>
      </c>
      <c r="J194" s="434">
        <f>+[13]B!N3105</f>
        <v>0</v>
      </c>
      <c r="K194" s="434">
        <f>SUM([13]B!C3068:C3069,[13]B!C3074,[13]B!C3076:C3077,[13]B!C3080:C3081,[13]B!C3083:C3087,[13]B!C3104)</f>
        <v>89</v>
      </c>
      <c r="L194" s="434">
        <f>+[13]B!AD3094</f>
        <v>0</v>
      </c>
      <c r="M194" s="434">
        <f>+[13]B!AE3094</f>
        <v>0</v>
      </c>
      <c r="N194" s="434">
        <f>+[13]B!AF3094</f>
        <v>0</v>
      </c>
      <c r="O194" s="434">
        <f>+[13]B!AG3094</f>
        <v>0</v>
      </c>
      <c r="P194" s="434">
        <f>+[13]B!AH3094</f>
        <v>0</v>
      </c>
      <c r="Q194" s="434">
        <f>+[13]B!AI3094</f>
        <v>0</v>
      </c>
      <c r="R194" s="434">
        <f>+[13]B!AJ3094</f>
        <v>0</v>
      </c>
      <c r="S194" s="434">
        <f>+[13]B!I3094</f>
        <v>39</v>
      </c>
      <c r="T194" s="434">
        <f>+[13]B!L3094</f>
        <v>52</v>
      </c>
      <c r="U194" s="284"/>
      <c r="V194" s="434">
        <f>+[13]B!AL3094</f>
        <v>1315380</v>
      </c>
    </row>
    <row r="195" spans="1:28" x14ac:dyDescent="0.2">
      <c r="A195" s="285" t="s">
        <v>286</v>
      </c>
      <c r="B195" s="286" t="s">
        <v>288</v>
      </c>
      <c r="C195" s="438">
        <f>+[13]B!C2894</f>
        <v>11</v>
      </c>
      <c r="D195" s="432">
        <f>+[13]B!H2894</f>
        <v>9</v>
      </c>
      <c r="E195" s="433">
        <f>+[13]B!I2894</f>
        <v>8</v>
      </c>
      <c r="F195" s="433">
        <f>+[13]B!J2894</f>
        <v>1</v>
      </c>
      <c r="G195" s="433">
        <f>+[13]B!K2894</f>
        <v>0</v>
      </c>
      <c r="H195" s="433">
        <f>+[13]B!L2894</f>
        <v>2</v>
      </c>
      <c r="I195" s="433">
        <f>+[13]B!M2894</f>
        <v>0</v>
      </c>
      <c r="J195" s="433">
        <f>+[13]B!N2894</f>
        <v>0</v>
      </c>
      <c r="K195" s="439"/>
      <c r="L195" s="440">
        <f>+[13]B!AD2894</f>
        <v>0</v>
      </c>
      <c r="M195" s="440">
        <f>+[13]B!AE2894</f>
        <v>0</v>
      </c>
      <c r="N195" s="440">
        <f>+[13]B!AF2894</f>
        <v>0</v>
      </c>
      <c r="O195" s="440">
        <f>+[13]B!AG2894</f>
        <v>0</v>
      </c>
      <c r="P195" s="440">
        <f>+[13]B!AH2894</f>
        <v>0</v>
      </c>
      <c r="Q195" s="440">
        <f>+[13]B!AI2894</f>
        <v>0</v>
      </c>
      <c r="R195" s="440">
        <f>+[13]B!AJ2894</f>
        <v>0</v>
      </c>
      <c r="S195" s="278"/>
      <c r="T195" s="278"/>
      <c r="U195" s="60">
        <f>+[13]B!C2894</f>
        <v>11</v>
      </c>
      <c r="V195" s="287">
        <f>+[13]B!AL2894*0.75</f>
        <v>438420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1064</v>
      </c>
      <c r="D196" s="441">
        <f t="shared" si="7"/>
        <v>868</v>
      </c>
      <c r="E196" s="441">
        <f t="shared" si="7"/>
        <v>661</v>
      </c>
      <c r="F196" s="441">
        <f t="shared" si="7"/>
        <v>207</v>
      </c>
      <c r="G196" s="441">
        <f t="shared" si="7"/>
        <v>17</v>
      </c>
      <c r="H196" s="441">
        <f t="shared" si="7"/>
        <v>151</v>
      </c>
      <c r="I196" s="441">
        <f t="shared" si="7"/>
        <v>25</v>
      </c>
      <c r="J196" s="441">
        <f t="shared" si="7"/>
        <v>3</v>
      </c>
      <c r="K196" s="441">
        <f t="shared" ref="K196" si="8">SUM(K176:K195)</f>
        <v>315</v>
      </c>
      <c r="L196" s="441">
        <f t="shared" ref="L196:R196" si="9">SUM(L176:L189)+L193+L194+L195</f>
        <v>0</v>
      </c>
      <c r="M196" s="441">
        <f t="shared" si="9"/>
        <v>28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653</v>
      </c>
      <c r="T196" s="441">
        <f>SUM(T176:T189)+T193+T194</f>
        <v>149</v>
      </c>
      <c r="U196" s="441">
        <f>SUM(U195)</f>
        <v>11</v>
      </c>
      <c r="V196" s="441">
        <f>SUM(V176:V189)+V193+V194+V195</f>
        <v>174068075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30" t="s">
        <v>294</v>
      </c>
      <c r="H198" s="530" t="s">
        <v>295</v>
      </c>
      <c r="I198" s="530" t="s">
        <v>296</v>
      </c>
      <c r="J198" s="529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331</v>
      </c>
      <c r="D200" s="444">
        <v>214</v>
      </c>
      <c r="E200" s="445">
        <f>SUM([13]B!P1408,[13]B!P1542,[13]B!P1723,[13]B!P1787,[13]B!P1861,[13]B!P1904,[13]B!P2052,[13]B!P2062,[13]B!P2162,[13]B!P2164,[13]B!P2389,[13]B!P2395,[13]B!P2436,[13]B!P2559,[13]B!P2598,[13]B!P2639,[13]B!P2654,[13]B!P2882,[13]B!P2894,[13]B!P3094)</f>
        <v>41</v>
      </c>
      <c r="F200" s="446">
        <f>SUM([13]B!Q1408,[13]B!Q1542,[13]B!Q1723,[13]B!Q1787,[13]B!Q1861,[13]B!Q1904,[13]B!Q2052,[13]B!Q2062,[13]B!Q2162,[13]B!Q2164,[13]B!Q2389,[13]B!Q2395,[13]B!Q2436,[13]B!Q2559,[13]B!Q2598,[13]B!Q2639,[13]B!Q2654,[13]B!Q2882,[13]B!Q2894,[13]B!Q3094)</f>
        <v>290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239</v>
      </c>
      <c r="D201" s="449">
        <v>163</v>
      </c>
      <c r="E201" s="450">
        <f>SUM([13]B!S1408,[13]B!S1542,[13]B!S1723,[13]B!S1787,[13]B!S1861,[13]B!S1904,[13]B!S2052,[13]B!S2062,[13]B!S2162,[13]B!S2164,[13]B!S2389,[13]B!S2395,[13]B!S2436,[13]B!S2559,[13]B!S2598,[13]B!S2639,[13]B!S2654,[13]B!S2882,[13]B!S2894,[13]B!S3094)</f>
        <v>49</v>
      </c>
      <c r="F201" s="451">
        <f>SUM([13]B!T1408,[13]B!T1542,[13]B!T1723,[13]B!T1787,[13]B!T1861,[13]B!T1904,[13]B!T2052,[13]B!T2062,[13]B!T2162,[13]B!T2164,[13]B!T2389,[13]B!T2395,[13]B!T2436,[13]B!T2559,[13]B!T2598,[13]B!T2639,[13]B!T2654,[13]B!T2882,[13]B!T2894,[13]B!T3094)</f>
        <v>190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178</v>
      </c>
      <c r="D202" s="453">
        <v>165</v>
      </c>
      <c r="E202" s="454">
        <f>SUM([13]B!Y1408,[13]B!Y1542,[13]B!Y1723,[13]B!Y1787,[13]B!Y1861,[13]B!Y1904,[13]B!Y2052,[13]B!Y2062,[13]B!Y2162,[13]B!Y2164,[13]B!Y2389,[13]B!Y2395,[13]B!Y2436,[13]B!Y2559,[13]B!Y2598,[13]B!Y2639,[13]B!Y2654,[13]B!Y2882,[13]B!Y2894,[13]B!Y3094)</f>
        <v>12</v>
      </c>
      <c r="F202" s="454">
        <f>SUM([13]B!Z1408,[13]B!Z1542,[13]B!Z1723,[13]B!Z1787,[13]B!Z1861,[13]B!Z1904,[13]B!Z2052,[13]B!Z2062,[13]B!Z2162,[13]B!Z2164,[13]B!Z2389,[13]B!Z2395,[13]B!Z2436,[13]B!Z2559,[13]B!Z2598,[13]B!Z2639,[13]B!Z2654,[13]B!Z2882,[13]B!Z2894,[13]B!Z3094)</f>
        <v>166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1</v>
      </c>
      <c r="D203" s="455">
        <v>1</v>
      </c>
      <c r="E203" s="456">
        <f>SUM([13]B!V1408,[13]B!V1542,[13]B!V1723,[13]B!V1787,[13]B!V1861,[13]B!V1904,[13]B!V2052,[13]B!V2062,[13]B!V2162,[13]B!V2164,[13]B!V2389,[13]B!V2395,[13]B!V2436,[13]B!V2559,[13]B!V2598,[13]B!V2639,[13]B!V2654,[13]B!V2882,[13]B!V2894,[13]B!V3094)</f>
        <v>1</v>
      </c>
      <c r="F203" s="456">
        <f>SUM([13]B!W1408,[13]B!W1542,[13]B!W1723,[13]B!W1787,[13]B!W1861,[13]B!W1904,[13]B!W2052,[13]B!W2062,[13]B!W2162,[13]B!W2164,[13]B!W2389,[13]B!W2395,[13]B!W2436,[13]B!W2559,[13]B!W2598,[13]B!W2639,[13]B!W2654,[13]B!W2882,[13]B!W2894,[13]B!W3094)</f>
        <v>0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19"/>
      <c r="D204" s="519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[13]B!C2886</f>
        <v>10</v>
      </c>
      <c r="D207" s="299">
        <f>[13]B!I2886</f>
        <v>10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SUM([13]B!C2885+[13]B!C2887)</f>
        <v>6</v>
      </c>
      <c r="D208" s="301">
        <f>[13]B!I2885+[13]B!I2887</f>
        <v>6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20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+[13]B!C1325</f>
        <v>64</v>
      </c>
      <c r="D213" s="305">
        <f>+[13]B!D1325</f>
        <v>64</v>
      </c>
      <c r="E213" s="305">
        <f>+[13]B!E1325</f>
        <v>64</v>
      </c>
      <c r="F213" s="305">
        <f>+[13]B!F1325</f>
        <v>0</v>
      </c>
      <c r="G213" s="305">
        <f>+[13]B!G1325</f>
        <v>0</v>
      </c>
      <c r="H213" s="305">
        <f>+[13]B!AA1325</f>
        <v>32</v>
      </c>
      <c r="I213" s="305">
        <f>+[13]B!AB1325</f>
        <v>32</v>
      </c>
      <c r="J213" s="305">
        <f>+[13]B!AC1325</f>
        <v>0</v>
      </c>
      <c r="K213" s="305">
        <f>+[13]B!AD1325</f>
        <v>0</v>
      </c>
      <c r="L213" s="305">
        <f>+[13]B!AE1325</f>
        <v>0</v>
      </c>
      <c r="M213" s="305">
        <f>+[13]B!AF1325</f>
        <v>0</v>
      </c>
      <c r="N213" s="305">
        <f>+[13]B!AG1325</f>
        <v>0</v>
      </c>
      <c r="O213" s="305">
        <f>+[13]B!AH1325</f>
        <v>0</v>
      </c>
      <c r="P213" s="305">
        <f>+[13]B!AI1325</f>
        <v>0</v>
      </c>
      <c r="Q213" s="305">
        <f>+[13]B!AJ1325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+[13]B!C1457</f>
        <v>533</v>
      </c>
      <c r="D214" s="307">
        <f>+[13]B!D1457</f>
        <v>532</v>
      </c>
      <c r="E214" s="307">
        <f>+[13]B!E1457</f>
        <v>529</v>
      </c>
      <c r="F214" s="307">
        <f>+[13]B!F1457</f>
        <v>3</v>
      </c>
      <c r="G214" s="307">
        <f>+[13]B!G1457</f>
        <v>1</v>
      </c>
      <c r="H214" s="459">
        <f>+[13]B!AA1457</f>
        <v>39</v>
      </c>
      <c r="I214" s="459">
        <f>+[13]B!AB1457</f>
        <v>494</v>
      </c>
      <c r="J214" s="459">
        <f>+[13]B!AC1457</f>
        <v>0</v>
      </c>
      <c r="K214" s="459">
        <f>+[13]B!AD1457</f>
        <v>0</v>
      </c>
      <c r="L214" s="459">
        <f>+[13]B!AE1457</f>
        <v>0</v>
      </c>
      <c r="M214" s="459">
        <f>+[13]B!AF1457</f>
        <v>0</v>
      </c>
      <c r="N214" s="459">
        <f>+[13]B!AG1457</f>
        <v>0</v>
      </c>
      <c r="O214" s="459">
        <f>+[13]B!AH1457</f>
        <v>0</v>
      </c>
      <c r="P214" s="459">
        <f>+[13]B!AI1457</f>
        <v>0</v>
      </c>
      <c r="Q214" s="460">
        <f>+[13]B!AJ1457</f>
        <v>0</v>
      </c>
    </row>
    <row r="215" spans="1:22" x14ac:dyDescent="0.2">
      <c r="A215" s="585" t="s">
        <v>310</v>
      </c>
      <c r="B215" s="586"/>
      <c r="C215" s="306">
        <f>+[13]B!C1613</f>
        <v>2183</v>
      </c>
      <c r="D215" s="307">
        <f>+[13]B!D1613</f>
        <v>2175</v>
      </c>
      <c r="E215" s="307">
        <f>+[13]B!E1613</f>
        <v>2175</v>
      </c>
      <c r="F215" s="307">
        <f>+[13]B!F1613</f>
        <v>0</v>
      </c>
      <c r="G215" s="307">
        <f>+[13]B!G1613</f>
        <v>8</v>
      </c>
      <c r="H215" s="459">
        <f>+[13]B!AA1613</f>
        <v>175</v>
      </c>
      <c r="I215" s="459">
        <f>+[13]B!AB1613</f>
        <v>2005</v>
      </c>
      <c r="J215" s="459">
        <f>+[13]B!AC1613</f>
        <v>3</v>
      </c>
      <c r="K215" s="459">
        <f>+[13]B!AD1613</f>
        <v>0</v>
      </c>
      <c r="L215" s="459">
        <f>+[13]B!AE1613</f>
        <v>142</v>
      </c>
      <c r="M215" s="459">
        <f>+[13]B!AF1613</f>
        <v>0</v>
      </c>
      <c r="N215" s="459">
        <f>+[13]B!AG1613</f>
        <v>0</v>
      </c>
      <c r="O215" s="459">
        <f>+[13]B!AH1613</f>
        <v>0</v>
      </c>
      <c r="P215" s="459">
        <f>+[13]B!AI1613</f>
        <v>0</v>
      </c>
      <c r="Q215" s="460">
        <f>+[13]B!AJ1613</f>
        <v>0</v>
      </c>
    </row>
    <row r="216" spans="1:22" x14ac:dyDescent="0.2">
      <c r="A216" s="585" t="s">
        <v>311</v>
      </c>
      <c r="B216" s="586"/>
      <c r="C216" s="306">
        <f>[13]B!C1725</f>
        <v>0</v>
      </c>
      <c r="D216" s="307">
        <f>[13]B!D1725</f>
        <v>0</v>
      </c>
      <c r="E216" s="307">
        <f>[13]B!E1725</f>
        <v>0</v>
      </c>
      <c r="F216" s="307">
        <f>[13]B!F1725</f>
        <v>0</v>
      </c>
      <c r="G216" s="307">
        <f>[13]B!G1725</f>
        <v>0</v>
      </c>
      <c r="H216" s="459">
        <f>[13]B!AA1725</f>
        <v>0</v>
      </c>
      <c r="I216" s="459">
        <f>[13]B!AB1725</f>
        <v>0</v>
      </c>
      <c r="J216" s="459">
        <f>[13]B!AC1725</f>
        <v>0</v>
      </c>
      <c r="K216" s="459">
        <f>[13]B!AD1725</f>
        <v>0</v>
      </c>
      <c r="L216" s="459">
        <f>[13]B!AE1725</f>
        <v>0</v>
      </c>
      <c r="M216" s="459">
        <f>[13]B!AF1725</f>
        <v>0</v>
      </c>
      <c r="N216" s="459">
        <f>[13]B!AG1725</f>
        <v>0</v>
      </c>
      <c r="O216" s="459">
        <f>[13]B!AH1725</f>
        <v>0</v>
      </c>
      <c r="P216" s="459">
        <f>[13]B!AI1725</f>
        <v>0</v>
      </c>
      <c r="Q216" s="460">
        <f>[13]B!AJ1725</f>
        <v>0</v>
      </c>
    </row>
    <row r="217" spans="1:22" x14ac:dyDescent="0.2">
      <c r="A217" s="585" t="s">
        <v>312</v>
      </c>
      <c r="B217" s="586"/>
      <c r="C217" s="306">
        <f>[13]B!C1878</f>
        <v>5</v>
      </c>
      <c r="D217" s="307">
        <f>[13]B!D1878</f>
        <v>5</v>
      </c>
      <c r="E217" s="307">
        <f>[13]B!E1878</f>
        <v>5</v>
      </c>
      <c r="F217" s="307">
        <f>[13]B!F1878</f>
        <v>0</v>
      </c>
      <c r="G217" s="307">
        <f>[13]B!G1878</f>
        <v>0</v>
      </c>
      <c r="H217" s="459">
        <f>[13]B!AA1878</f>
        <v>0</v>
      </c>
      <c r="I217" s="459">
        <f>[13]B!AB1878</f>
        <v>5</v>
      </c>
      <c r="J217" s="459">
        <f>[13]B!AC1878</f>
        <v>0</v>
      </c>
      <c r="K217" s="459">
        <f>[13]B!AD1878</f>
        <v>0</v>
      </c>
      <c r="L217" s="459">
        <f>[13]B!AE1878</f>
        <v>0</v>
      </c>
      <c r="M217" s="459">
        <f>[13]B!AF1878</f>
        <v>0</v>
      </c>
      <c r="N217" s="459">
        <f>[13]B!AG1878</f>
        <v>0</v>
      </c>
      <c r="O217" s="459">
        <f>[13]B!AH1878</f>
        <v>0</v>
      </c>
      <c r="P217" s="459">
        <f>[13]B!AI1878</f>
        <v>0</v>
      </c>
      <c r="Q217" s="460">
        <f>[13]B!AJ1878</f>
        <v>0</v>
      </c>
    </row>
    <row r="218" spans="1:22" x14ac:dyDescent="0.2">
      <c r="A218" s="585" t="s">
        <v>313</v>
      </c>
      <c r="B218" s="586"/>
      <c r="C218" s="306">
        <f>+[13]B!C1978</f>
        <v>1197</v>
      </c>
      <c r="D218" s="307">
        <f>+[13]B!D1978</f>
        <v>1183</v>
      </c>
      <c r="E218" s="307">
        <f>+[13]B!E1978</f>
        <v>1175</v>
      </c>
      <c r="F218" s="307">
        <f>+[13]B!F1978</f>
        <v>8</v>
      </c>
      <c r="G218" s="307">
        <f>+[13]B!G1978</f>
        <v>14</v>
      </c>
      <c r="H218" s="459">
        <f>+[13]B!AA1978</f>
        <v>389</v>
      </c>
      <c r="I218" s="459">
        <f>+[13]B!AB1978</f>
        <v>525</v>
      </c>
      <c r="J218" s="459">
        <f>+[13]B!AC1978</f>
        <v>283</v>
      </c>
      <c r="K218" s="459">
        <f>+[13]B!AD1978</f>
        <v>0</v>
      </c>
      <c r="L218" s="459">
        <f>+[13]B!AE1978</f>
        <v>0</v>
      </c>
      <c r="M218" s="459">
        <f>+[13]B!AF1978</f>
        <v>0</v>
      </c>
      <c r="N218" s="459">
        <f>+[13]B!AG1978</f>
        <v>0</v>
      </c>
      <c r="O218" s="459">
        <f>+[13]B!AH1978</f>
        <v>0</v>
      </c>
      <c r="P218" s="459">
        <f>+[13]B!AI1978</f>
        <v>0</v>
      </c>
      <c r="Q218" s="460">
        <f>+[13]B!AJ1978</f>
        <v>0</v>
      </c>
    </row>
    <row r="219" spans="1:22" x14ac:dyDescent="0.2">
      <c r="A219" s="585" t="s">
        <v>314</v>
      </c>
      <c r="B219" s="586"/>
      <c r="C219" s="306">
        <f>+[13]B!C2207</f>
        <v>26287</v>
      </c>
      <c r="D219" s="307">
        <f>+[13]B!D2207</f>
        <v>26235</v>
      </c>
      <c r="E219" s="307">
        <f>+[13]B!E2207</f>
        <v>25997</v>
      </c>
      <c r="F219" s="307">
        <f>+[13]B!F2207</f>
        <v>238</v>
      </c>
      <c r="G219" s="307">
        <f>+[13]B!G2207</f>
        <v>52</v>
      </c>
      <c r="H219" s="459">
        <f>+[13]B!AA2207</f>
        <v>24064</v>
      </c>
      <c r="I219" s="459">
        <f>+[13]B!AB2207</f>
        <v>1077</v>
      </c>
      <c r="J219" s="459">
        <f>+[13]B!AC2207</f>
        <v>1146</v>
      </c>
      <c r="K219" s="459">
        <f>+[13]B!AD2207</f>
        <v>0</v>
      </c>
      <c r="L219" s="459">
        <f>+[13]B!AE2207</f>
        <v>0</v>
      </c>
      <c r="M219" s="459">
        <f>+[13]B!AF2207</f>
        <v>0</v>
      </c>
      <c r="N219" s="459">
        <f>+[13]B!AG2207</f>
        <v>0</v>
      </c>
      <c r="O219" s="459">
        <f>+[13]B!AH2207</f>
        <v>0</v>
      </c>
      <c r="P219" s="459">
        <f>+[13]B!AI2207</f>
        <v>0</v>
      </c>
      <c r="Q219" s="460">
        <f>+[13]B!AJ2207</f>
        <v>0</v>
      </c>
    </row>
    <row r="220" spans="1:22" x14ac:dyDescent="0.2">
      <c r="A220" s="585" t="s">
        <v>315</v>
      </c>
      <c r="B220" s="586"/>
      <c r="C220" s="306">
        <f>+[13]B!C2277</f>
        <v>355</v>
      </c>
      <c r="D220" s="307">
        <f>+[13]B!D2277</f>
        <v>355</v>
      </c>
      <c r="E220" s="307">
        <f>+[13]B!E2277</f>
        <v>355</v>
      </c>
      <c r="F220" s="307">
        <f>+[13]B!F2277</f>
        <v>0</v>
      </c>
      <c r="G220" s="307">
        <f>+[13]B!G2277</f>
        <v>0</v>
      </c>
      <c r="H220" s="459">
        <f>+[13]B!AA2277</f>
        <v>175</v>
      </c>
      <c r="I220" s="459">
        <f>+[13]B!AB2277</f>
        <v>152</v>
      </c>
      <c r="J220" s="459">
        <f>+[13]B!AC2277</f>
        <v>28</v>
      </c>
      <c r="K220" s="459">
        <f>+[13]B!AD2277</f>
        <v>0</v>
      </c>
      <c r="L220" s="459">
        <f>+[13]B!AE2277</f>
        <v>0</v>
      </c>
      <c r="M220" s="459">
        <f>+[13]B!AF2277</f>
        <v>0</v>
      </c>
      <c r="N220" s="459">
        <f>+[13]B!AG2277</f>
        <v>0</v>
      </c>
      <c r="O220" s="459">
        <f>+[13]B!AH2277</f>
        <v>0</v>
      </c>
      <c r="P220" s="459">
        <f>+[13]B!AI2277</f>
        <v>0</v>
      </c>
      <c r="Q220" s="460">
        <f>+[13]B!AJ2277</f>
        <v>0</v>
      </c>
    </row>
    <row r="221" spans="1:22" x14ac:dyDescent="0.2">
      <c r="A221" s="585" t="s">
        <v>316</v>
      </c>
      <c r="B221" s="586"/>
      <c r="C221" s="306">
        <f>+[13]B!C2464</f>
        <v>537</v>
      </c>
      <c r="D221" s="307">
        <f>+[13]B!D2464</f>
        <v>531</v>
      </c>
      <c r="E221" s="307">
        <f>+[13]B!E2464</f>
        <v>531</v>
      </c>
      <c r="F221" s="307">
        <f>+[13]B!F2464</f>
        <v>0</v>
      </c>
      <c r="G221" s="307">
        <f>+[13]B!G2464</f>
        <v>6</v>
      </c>
      <c r="H221" s="459">
        <f>+[13]B!AA2464</f>
        <v>377</v>
      </c>
      <c r="I221" s="459">
        <f>+[13]B!AB2464</f>
        <v>29</v>
      </c>
      <c r="J221" s="459">
        <f>+[13]B!AC2464</f>
        <v>131</v>
      </c>
      <c r="K221" s="459">
        <f>+[13]B!AD2464</f>
        <v>0</v>
      </c>
      <c r="L221" s="459">
        <f>+[13]B!AE2464</f>
        <v>0</v>
      </c>
      <c r="M221" s="459">
        <f>+[13]B!AF2464</f>
        <v>0</v>
      </c>
      <c r="N221" s="459">
        <f>+[13]B!AG2464</f>
        <v>0</v>
      </c>
      <c r="O221" s="459">
        <f>+[13]B!AH2464</f>
        <v>0</v>
      </c>
      <c r="P221" s="459">
        <f>+[13]B!AI2464</f>
        <v>0</v>
      </c>
      <c r="Q221" s="460">
        <f>+[13]B!AJ2464</f>
        <v>0</v>
      </c>
    </row>
    <row r="222" spans="1:22" x14ac:dyDescent="0.2">
      <c r="A222" s="585" t="s">
        <v>317</v>
      </c>
      <c r="B222" s="586"/>
      <c r="C222" s="306">
        <f>SUM([13]B!C2641:C2643)+[13]B!C2591</f>
        <v>1255</v>
      </c>
      <c r="D222" s="307">
        <f>SUM([13]B!D2641:D2643)+[13]B!D2591</f>
        <v>1253</v>
      </c>
      <c r="E222" s="307">
        <f>SUM([13]B!E2641:E2643)+[13]B!E2591</f>
        <v>933</v>
      </c>
      <c r="F222" s="307">
        <f>SUM([13]B!F2641:F2643)+[13]B!F2591</f>
        <v>320</v>
      </c>
      <c r="G222" s="307">
        <f>SUM([13]B!G2641:G2643)+[13]B!G2591</f>
        <v>2</v>
      </c>
      <c r="H222" s="307">
        <f>SUM([13]B!AA2641:AA2643)+[13]B!AA2591</f>
        <v>965</v>
      </c>
      <c r="I222" s="307">
        <f>SUM([13]B!AB2641:AB2643)+[13]B!AB2591</f>
        <v>221</v>
      </c>
      <c r="J222" s="307">
        <f>SUM([13]B!AC2641:AC2643)+[13]B!AC2591</f>
        <v>69</v>
      </c>
      <c r="K222" s="307">
        <f>SUM([13]B!AD2641:AD2643)+[13]B!AD2591</f>
        <v>0</v>
      </c>
      <c r="L222" s="307">
        <f>SUM([13]B!AE2641:AE2643)+[13]B!AE2591</f>
        <v>0</v>
      </c>
      <c r="M222" s="307">
        <f>SUM([13]B!AF2641:AF2643)+[13]B!AF2591</f>
        <v>0</v>
      </c>
      <c r="N222" s="307">
        <f>SUM([13]B!AG2641:AG2643)+[13]B!AG2591</f>
        <v>0</v>
      </c>
      <c r="O222" s="307">
        <f>SUM([13]B!AH2641:AH2643)+[13]B!AH2591</f>
        <v>0</v>
      </c>
      <c r="P222" s="307">
        <f>SUM([13]B!AI2641:AI2643)+[13]B!AI2591</f>
        <v>0</v>
      </c>
      <c r="Q222" s="307">
        <f>SUM([13]B!AJ2641:AJ2643)+[13]B!AJ2591</f>
        <v>0</v>
      </c>
    </row>
    <row r="223" spans="1:22" x14ac:dyDescent="0.2">
      <c r="A223" s="585" t="s">
        <v>285</v>
      </c>
      <c r="B223" s="586"/>
      <c r="C223" s="306">
        <f>+[13]B!C2673</f>
        <v>430</v>
      </c>
      <c r="D223" s="307">
        <f>+[13]B!D2673</f>
        <v>427</v>
      </c>
      <c r="E223" s="307">
        <f>+[13]B!E2673</f>
        <v>427</v>
      </c>
      <c r="F223" s="307">
        <f>+[13]B!F2673</f>
        <v>0</v>
      </c>
      <c r="G223" s="307">
        <f>+[13]B!G2673</f>
        <v>3</v>
      </c>
      <c r="H223" s="459">
        <f>+[13]B!AA2673</f>
        <v>1</v>
      </c>
      <c r="I223" s="459">
        <f>+[13]B!AB2673</f>
        <v>374</v>
      </c>
      <c r="J223" s="459">
        <f>+[13]B!AC2673</f>
        <v>55</v>
      </c>
      <c r="K223" s="459">
        <f>+[13]B!AD2673</f>
        <v>0</v>
      </c>
      <c r="L223" s="459">
        <f>+[13]B!AE2673</f>
        <v>0</v>
      </c>
      <c r="M223" s="459">
        <f>+[13]B!AF2673</f>
        <v>0</v>
      </c>
      <c r="N223" s="459">
        <f>+[13]B!AG2673</f>
        <v>0</v>
      </c>
      <c r="O223" s="459">
        <f>+[13]B!AH2673</f>
        <v>0</v>
      </c>
      <c r="P223" s="459">
        <f>+[13]B!AI2673</f>
        <v>0</v>
      </c>
      <c r="Q223" s="460">
        <f>+[13]B!AJ2673</f>
        <v>0</v>
      </c>
    </row>
    <row r="224" spans="1:22" x14ac:dyDescent="0.2">
      <c r="A224" s="587" t="s">
        <v>318</v>
      </c>
      <c r="B224" s="588"/>
      <c r="C224" s="308">
        <f>+[13]B!C1174</f>
        <v>18033</v>
      </c>
      <c r="D224" s="309">
        <f>+[13]B!D1174</f>
        <v>18033</v>
      </c>
      <c r="E224" s="309">
        <f>+[13]B!E1174</f>
        <v>18033</v>
      </c>
      <c r="F224" s="309">
        <f>+[13]B!F1174</f>
        <v>0</v>
      </c>
      <c r="G224" s="309">
        <f>+[13]B!G1174</f>
        <v>0</v>
      </c>
      <c r="H224" s="450">
        <f>+[13]B!AA1174</f>
        <v>15070</v>
      </c>
      <c r="I224" s="450">
        <f>+[13]B!AB1174</f>
        <v>2963</v>
      </c>
      <c r="J224" s="450">
        <f>+[13]B!AC1174</f>
        <v>0</v>
      </c>
      <c r="K224" s="450">
        <f>+[13]B!AD1174</f>
        <v>0</v>
      </c>
      <c r="L224" s="450">
        <f>+[13]B!AE1174</f>
        <v>0</v>
      </c>
      <c r="M224" s="450">
        <f>+[13]B!AF1174</f>
        <v>0</v>
      </c>
      <c r="N224" s="450">
        <f>+[13]B!AG1174</f>
        <v>0</v>
      </c>
      <c r="O224" s="450">
        <f>+[13]B!AH1174</f>
        <v>0</v>
      </c>
      <c r="P224" s="450">
        <f>+[13]B!AI1174</f>
        <v>0</v>
      </c>
      <c r="Q224" s="451">
        <f>+[13]B!AJ1174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50879</v>
      </c>
      <c r="D225" s="461">
        <f>SUM(D213:D224)</f>
        <v>50793</v>
      </c>
      <c r="E225" s="461">
        <f t="shared" si="10"/>
        <v>50224</v>
      </c>
      <c r="F225" s="461">
        <f t="shared" si="10"/>
        <v>569</v>
      </c>
      <c r="G225" s="461">
        <f t="shared" si="10"/>
        <v>86</v>
      </c>
      <c r="H225" s="461">
        <f t="shared" si="10"/>
        <v>41287</v>
      </c>
      <c r="I225" s="461">
        <f t="shared" si="10"/>
        <v>7877</v>
      </c>
      <c r="J225" s="461">
        <f t="shared" si="10"/>
        <v>1715</v>
      </c>
      <c r="K225" s="461">
        <f t="shared" si="10"/>
        <v>0</v>
      </c>
      <c r="L225" s="461">
        <f t="shared" si="10"/>
        <v>142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0</v>
      </c>
      <c r="Q225" s="461">
        <f>SUM(Q213:Q224)</f>
        <v>0</v>
      </c>
    </row>
    <row r="226" spans="1:23" x14ac:dyDescent="0.2">
      <c r="A226" s="311" t="s">
        <v>319</v>
      </c>
      <c r="B226" s="511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512" t="s">
        <v>158</v>
      </c>
      <c r="D227" s="513" t="s">
        <v>6</v>
      </c>
      <c r="E227" s="517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[13]B!C1268</f>
        <v>165</v>
      </c>
      <c r="D228" s="463">
        <f>[13]B!E1268</f>
        <v>165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[13]B!C2964</f>
        <v>29</v>
      </c>
      <c r="D229" s="463">
        <f>[13]B!E2964</f>
        <v>29</v>
      </c>
      <c r="E229" s="48">
        <f>[13]B!AL2964</f>
        <v>1099100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[13]B!C2970</f>
        <v>882</v>
      </c>
      <c r="D230" s="463">
        <f>[13]B!E2970</f>
        <v>659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[13]B!C150</f>
        <v>2153</v>
      </c>
      <c r="D231" s="463">
        <f>[13]B!E150</f>
        <v>2102</v>
      </c>
      <c r="E231" s="464">
        <f>[13]B!AL150</f>
        <v>1891800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[13]B!C156</f>
        <v>0</v>
      </c>
      <c r="D232" s="463">
        <f>[13]B!E156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521" t="s">
        <v>326</v>
      </c>
      <c r="B233" s="522"/>
      <c r="C233" s="462">
        <f>[13]B!C154</f>
        <v>739</v>
      </c>
      <c r="D233" s="463">
        <f>[13]B!E154</f>
        <v>739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521" t="s">
        <v>327</v>
      </c>
      <c r="B234" s="522"/>
      <c r="C234" s="462">
        <f>[13]B!C155</f>
        <v>38</v>
      </c>
      <c r="D234" s="463">
        <f>[13]B!E155</f>
        <v>35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[13]B!C2960</f>
        <v>40</v>
      </c>
      <c r="D235" s="463">
        <f>[13]B!E2960</f>
        <v>40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4046</v>
      </c>
      <c r="D236" s="466">
        <f>SUM(D228:D235)</f>
        <v>3769</v>
      </c>
      <c r="E236" s="467">
        <f>SUM(E228:E235)</f>
        <v>2990900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2157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40394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380</v>
      </c>
      <c r="D244" s="342">
        <v>371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30" t="s">
        <v>294</v>
      </c>
      <c r="K248" s="529" t="s">
        <v>295</v>
      </c>
      <c r="L248" s="473" t="s">
        <v>296</v>
      </c>
      <c r="M248" s="529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523"/>
      <c r="B255" s="52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523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523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526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526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9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",[7]NOMBRE!B2," - ","( ",[7]NOMBRE!C2,[7]NOMBRE!D2,[7]NOMBRE!E2,[7]NOMBRE!F2,[7]NOMBRE!G2," )")</f>
        <v>COMUNA: LINARES - ( 07401 )</v>
      </c>
      <c r="B2" s="2"/>
    </row>
    <row r="3" spans="1:14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" x14ac:dyDescent="0.2">
      <c r="A4" s="1" t="str">
        <f>CONCATENATE("MES: ",[7]NOMBRE!B6," - ","( ",[7]NOMBRE!C6,[7]NOMBRE!D6," )")</f>
        <v>MES: AGOSTO - ( 08 )</v>
      </c>
    </row>
    <row r="5" spans="1:14" s="3" customFormat="1" x14ac:dyDescent="0.2">
      <c r="A5" s="1" t="str">
        <f>CONCATENATE("AÑO: ",[7]NOMBRE!B7)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12566</v>
      </c>
      <c r="D10" s="13">
        <f>SUM(D11:D17)</f>
        <v>12396</v>
      </c>
      <c r="E10" s="14">
        <f>SUM(E11:E17)</f>
        <v>119533500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[7]B!C54</f>
        <v>0</v>
      </c>
      <c r="D11" s="17">
        <f>[7]B!E54</f>
        <v>0</v>
      </c>
      <c r="E11" s="18">
        <f>[7]B!AL54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SUM([7]B!C$6:C$51)</f>
        <v>7834</v>
      </c>
      <c r="D12" s="20">
        <f>SUM([7]B!E$6:E$51)</f>
        <v>7834</v>
      </c>
      <c r="E12" s="21">
        <f>SUM([7]B!AL$6:AL$51)</f>
        <v>75363080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[7]B!C56</f>
        <v>4533</v>
      </c>
      <c r="D13" s="20">
        <f>[7]B!E56</f>
        <v>4406</v>
      </c>
      <c r="E13" s="21">
        <f>[7]B!AL56</f>
        <v>42385720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[7]B!C55</f>
        <v>85</v>
      </c>
      <c r="D14" s="20">
        <f>[7]B!E55</f>
        <v>42</v>
      </c>
      <c r="E14" s="21">
        <f>[7]B!AL55</f>
        <v>749700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[7]B!C$119</f>
        <v>100</v>
      </c>
      <c r="D15" s="20">
        <f>[7]B!E$119</f>
        <v>100</v>
      </c>
      <c r="E15" s="21">
        <f>[7]B!AL$119</f>
        <v>800000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+[7]B!C$126</f>
        <v>10</v>
      </c>
      <c r="D16" s="20">
        <f>+[7]B!E$126</f>
        <v>10</v>
      </c>
      <c r="E16" s="21">
        <f>+[7]B!AL$126</f>
        <v>80000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[7]B!C$1241</f>
        <v>4</v>
      </c>
      <c r="D17" s="26">
        <f>[7]B!E$1241</f>
        <v>4</v>
      </c>
      <c r="E17" s="27">
        <f>[7]B!AL$1241</f>
        <v>155000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3277</v>
      </c>
      <c r="D18" s="30">
        <f>SUM(D19:D29)</f>
        <v>3273</v>
      </c>
      <c r="E18" s="31">
        <f>SUM(E19:E29)</f>
        <v>6777670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+[7]B!C$63</f>
        <v>1176</v>
      </c>
      <c r="D19" s="34">
        <f>+[7]B!E$63</f>
        <v>1176</v>
      </c>
      <c r="E19" s="35">
        <f>+[7]B!AL$63</f>
        <v>1764000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+[7]B!C$60</f>
        <v>0</v>
      </c>
      <c r="D20" s="36">
        <f>+[7]B!E$60</f>
        <v>0</v>
      </c>
      <c r="E20" s="37">
        <f>+[7]B!AL$60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+[7]B!C$61</f>
        <v>0</v>
      </c>
      <c r="D21" s="36">
        <f>+[7]B!E$61</f>
        <v>0</v>
      </c>
      <c r="E21" s="37">
        <f>+[7]B!AL$61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+[7]B!C$62</f>
        <v>175</v>
      </c>
      <c r="D22" s="36">
        <f>+[7]B!E$62</f>
        <v>175</v>
      </c>
      <c r="E22" s="37">
        <f>+[7]B!AL$62</f>
        <v>357000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+[7]B!C$64</f>
        <v>697</v>
      </c>
      <c r="D23" s="36">
        <f>+[7]B!E$64</f>
        <v>693</v>
      </c>
      <c r="E23" s="37">
        <f>+[7]B!AL$64</f>
        <v>1039500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+[7]B!C$65</f>
        <v>477</v>
      </c>
      <c r="D24" s="36">
        <f>+[7]B!E$65</f>
        <v>477</v>
      </c>
      <c r="E24" s="37">
        <f>+[7]B!AL$65</f>
        <v>715500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+[7]B!C$1237</f>
        <v>367</v>
      </c>
      <c r="D25" s="36">
        <f>+[7]B!E$1237</f>
        <v>367</v>
      </c>
      <c r="E25" s="37">
        <f>+[7]B!AL$1237</f>
        <v>1346890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+[7]B!C$1238</f>
        <v>372</v>
      </c>
      <c r="D26" s="36">
        <f>+[7]B!E$1238</f>
        <v>372</v>
      </c>
      <c r="E26" s="37">
        <f>+[7]B!AL$1238</f>
        <v>1365240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+[7]B!C$1239</f>
        <v>13</v>
      </c>
      <c r="D27" s="36">
        <f>+[7]B!E$1239</f>
        <v>13</v>
      </c>
      <c r="E27" s="37">
        <f>+[7]B!AL$1239</f>
        <v>189540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+[7]B!C$1240</f>
        <v>0</v>
      </c>
      <c r="D28" s="36">
        <f>+[7]B!E$1240</f>
        <v>0</v>
      </c>
      <c r="E28" s="37">
        <f>+[7]B!AL$1240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+[7]B!C$121</f>
        <v>0</v>
      </c>
      <c r="D29" s="20">
        <f>+[7]B!E$121</f>
        <v>0</v>
      </c>
      <c r="E29" s="21">
        <f>+[7]B!AL$121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969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+[7]B!C$67</f>
        <v>516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+[7]B!C$68</f>
        <v>453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+[7]B!C$1242</f>
        <v>0</v>
      </c>
      <c r="D34" s="46">
        <f>[7]B!$E$1242</f>
        <v>0</v>
      </c>
      <c r="E34" s="47">
        <f>[7]B!$AL$1242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+[7]B!C$1243</f>
        <v>0</v>
      </c>
      <c r="D35" s="20">
        <f>[7]B!$E$1243</f>
        <v>0</v>
      </c>
      <c r="E35" s="48">
        <f>[7]B!$AL$1243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+[7]B!C$1251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823</v>
      </c>
      <c r="D38" s="30">
        <f>SUM(D39:D44)</f>
        <v>823</v>
      </c>
      <c r="E38" s="31">
        <f>SUM(E39:E44)</f>
        <v>1960950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[7]B!C128</f>
        <v>15</v>
      </c>
      <c r="D39" s="54">
        <f>[7]B!E128</f>
        <v>15</v>
      </c>
      <c r="E39" s="54">
        <f>[7]B!AL128</f>
        <v>73950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[7]B!C131</f>
        <v>342</v>
      </c>
      <c r="D40" s="21">
        <f>[7]B!E131</f>
        <v>342</v>
      </c>
      <c r="E40" s="21">
        <f>[7]B!AL131</f>
        <v>926820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[7]B!C129</f>
        <v>0</v>
      </c>
      <c r="D41" s="21">
        <f>[7]B!E129</f>
        <v>0</v>
      </c>
      <c r="E41" s="21">
        <f>[7]B!AL129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[7]B!C130</f>
        <v>161</v>
      </c>
      <c r="D42" s="21">
        <f>[7]B!E130</f>
        <v>161</v>
      </c>
      <c r="E42" s="21">
        <f>[7]B!AL130</f>
        <v>133630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[7]B!C132</f>
        <v>224</v>
      </c>
      <c r="D43" s="21">
        <f>[7]B!E132</f>
        <v>224</v>
      </c>
      <c r="E43" s="21">
        <f>[7]B!AL132</f>
        <v>607040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[7]B!C133</f>
        <v>81</v>
      </c>
      <c r="D44" s="21">
        <f>[7]B!E133</f>
        <v>81</v>
      </c>
      <c r="E44" s="21">
        <f>[7]B!AL133</f>
        <v>219510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474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[7]B!C135</f>
        <v>474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425</v>
      </c>
      <c r="D47" s="31">
        <f>SUM(D48:D52)</f>
        <v>425</v>
      </c>
      <c r="E47" s="31">
        <f>SUM(E48:E52)</f>
        <v>640750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[7]B!C141</f>
        <v>36</v>
      </c>
      <c r="D48" s="21">
        <f>[7]B!E141</f>
        <v>36</v>
      </c>
      <c r="E48" s="54">
        <f>[7]B!AL141</f>
        <v>84600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[7]B!C139</f>
        <v>27</v>
      </c>
      <c r="D49" s="21">
        <f>[7]B!E139</f>
        <v>27</v>
      </c>
      <c r="E49" s="21">
        <f>[7]B!AL139</f>
        <v>63450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[7]B!C140</f>
        <v>358</v>
      </c>
      <c r="D50" s="21">
        <f>[7]B!E140</f>
        <v>358</v>
      </c>
      <c r="E50" s="21">
        <f>[7]B!AL140</f>
        <v>483300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[7]B!C142</f>
        <v>0</v>
      </c>
      <c r="D51" s="21">
        <f>[7]B!E142</f>
        <v>0</v>
      </c>
      <c r="E51" s="21">
        <f>[7]B!AL142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[7]B!C143</f>
        <v>4</v>
      </c>
      <c r="D52" s="21">
        <f>[7]B!E143</f>
        <v>4</v>
      </c>
      <c r="E52" s="21">
        <f>[7]B!AL143</f>
        <v>9400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1103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[7]B!C145</f>
        <v>1103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[7]B!C146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19637</v>
      </c>
      <c r="D56" s="31">
        <f>D10+D18+D33+D38+D47</f>
        <v>16917</v>
      </c>
      <c r="E56" s="68">
        <f>E10+E18+E33+E38+E47</f>
        <v>128912870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[7]B!C$199</f>
        <v>1274</v>
      </c>
      <c r="D60" s="75">
        <f>[7]B!E199</f>
        <v>1272</v>
      </c>
      <c r="E60" s="48">
        <f>[7]B!$AL$199</f>
        <v>54581520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[7]B!C$200</f>
        <v>2442</v>
      </c>
      <c r="D61" s="75">
        <f>[7]B!E200</f>
        <v>2439</v>
      </c>
      <c r="E61" s="48">
        <f>[7]B!$AL$200</f>
        <v>117828090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[7]B!C$201</f>
        <v>521</v>
      </c>
      <c r="D62" s="75">
        <f>[7]B!E201</f>
        <v>520</v>
      </c>
      <c r="E62" s="48">
        <f>[7]B!$AL$201</f>
        <v>46716800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[7]B!C$202</f>
        <v>170</v>
      </c>
      <c r="D63" s="75">
        <f>[7]B!E202</f>
        <v>169</v>
      </c>
      <c r="E63" s="48">
        <f>[7]B!$AL$202</f>
        <v>15182960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[7]B!C$203</f>
        <v>0</v>
      </c>
      <c r="D64" s="75">
        <f>[7]B!E203</f>
        <v>0</v>
      </c>
      <c r="E64" s="48">
        <f>[7]B!$AL$203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[7]B!C$204</f>
        <v>500</v>
      </c>
      <c r="D65" s="75">
        <f>[7]B!E204</f>
        <v>499</v>
      </c>
      <c r="E65" s="48">
        <f>[7]B!$AL$204</f>
        <v>92809010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[7]B!C$205</f>
        <v>0</v>
      </c>
      <c r="D66" s="75">
        <f>[7]B!E205</f>
        <v>0</v>
      </c>
      <c r="E66" s="48">
        <f>[7]B!$AL$205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[7]B!C$206</f>
        <v>0</v>
      </c>
      <c r="D67" s="75">
        <f>[7]B!E206</f>
        <v>0</v>
      </c>
      <c r="E67" s="48">
        <f>[7]B!$AL$206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[7]B!C$207</f>
        <v>405</v>
      </c>
      <c r="D68" s="75">
        <f>[7]B!E207</f>
        <v>404</v>
      </c>
      <c r="E68" s="48">
        <f>[7]B!$AL$207</f>
        <v>17359880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[7]B!C$208</f>
        <v>192</v>
      </c>
      <c r="D69" s="75">
        <f>[7]B!E208</f>
        <v>192</v>
      </c>
      <c r="E69" s="48">
        <f>[7]B!$AL$208</f>
        <v>1664640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[7]B!C$209</f>
        <v>76</v>
      </c>
      <c r="D70" s="75">
        <f>[7]B!E209</f>
        <v>76</v>
      </c>
      <c r="E70" s="48">
        <f>[7]B!$AL$209</f>
        <v>6126360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[7]B!C$210</f>
        <v>0</v>
      </c>
      <c r="D71" s="75">
        <f>[7]B!E210</f>
        <v>0</v>
      </c>
      <c r="E71" s="48">
        <f>[7]B!$AL$210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[7]B!C$211</f>
        <v>0</v>
      </c>
      <c r="D72" s="75">
        <f>[7]B!E211</f>
        <v>0</v>
      </c>
      <c r="E72" s="48">
        <f>[7]B!$AL$211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[7]B!C$212</f>
        <v>0</v>
      </c>
      <c r="D73" s="75">
        <f>[7]B!E212</f>
        <v>0</v>
      </c>
      <c r="E73" s="48">
        <f>[7]B!$AL$212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[7]B!C$213</f>
        <v>146</v>
      </c>
      <c r="D74" s="75">
        <f>[7]B!E213</f>
        <v>146</v>
      </c>
      <c r="E74" s="48">
        <f>[7]B!$AL$213</f>
        <v>9357140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[7]B!C$214</f>
        <v>613</v>
      </c>
      <c r="D75" s="75">
        <f>[7]B!E214</f>
        <v>613</v>
      </c>
      <c r="E75" s="48">
        <f>[7]B!$AL$214</f>
        <v>65437750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6339</v>
      </c>
      <c r="D76" s="80">
        <f>SUM(D60:D75)</f>
        <v>6330</v>
      </c>
      <c r="E76" s="68">
        <f>SUM(E60:E75)</f>
        <v>427064150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+[7]B!C3170</f>
        <v>3</v>
      </c>
      <c r="D79" s="87">
        <f>+[7]B!E$3170</f>
        <v>3</v>
      </c>
      <c r="E79" s="88">
        <f>+[7]B!AL$3170</f>
        <v>28020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+[7]B!C3171</f>
        <v>0</v>
      </c>
      <c r="D80" s="90">
        <f>+[7]B!E$3171</f>
        <v>0</v>
      </c>
      <c r="E80" s="91">
        <f>+[7]B!AL$3171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+[7]B!C3172</f>
        <v>0</v>
      </c>
      <c r="D81" s="90">
        <f>+[7]B!E$3172</f>
        <v>0</v>
      </c>
      <c r="E81" s="91">
        <f>+[7]B!AL$3172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+[7]B!C3173</f>
        <v>0</v>
      </c>
      <c r="D82" s="90">
        <f>+[7]B!E$3173</f>
        <v>0</v>
      </c>
      <c r="E82" s="91">
        <f>+[7]B!AL$3173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+[7]B!C3174</f>
        <v>0</v>
      </c>
      <c r="D83" s="93">
        <f>+[7]B!E$3174</f>
        <v>0</v>
      </c>
      <c r="E83" s="94">
        <f>+[7]B!AL$3174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3</v>
      </c>
      <c r="D84" s="96">
        <f>SUM(D79:D83)</f>
        <v>3</v>
      </c>
      <c r="E84" s="68">
        <f>SUM(E79:E83)</f>
        <v>28020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+[7]B!C2972</f>
        <v>131</v>
      </c>
      <c r="D87" s="87">
        <f>+[7]B!E$2972</f>
        <v>131</v>
      </c>
      <c r="E87" s="88">
        <f>+[7]B!AL$2972</f>
        <v>3271070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+[7]B!C2973</f>
        <v>479</v>
      </c>
      <c r="D88" s="90">
        <f>+[7]B!E$2973</f>
        <v>479</v>
      </c>
      <c r="E88" s="91">
        <f>+[7]B!AL$2973</f>
        <v>37625450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+[7]B!C$2974</f>
        <v>0</v>
      </c>
      <c r="D89" s="90">
        <f>+[7]B!E$2974</f>
        <v>0</v>
      </c>
      <c r="E89" s="91">
        <f>+[7]B!AL$2974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+[7]B!C$2975</f>
        <v>349</v>
      </c>
      <c r="D90" s="90">
        <f>+[7]B!E$2975</f>
        <v>348</v>
      </c>
      <c r="E90" s="91">
        <f>+[7]B!AL$2975</f>
        <v>1193640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+[7]B!C$2976</f>
        <v>0</v>
      </c>
      <c r="D91" s="90">
        <f>+[7]B!E$2976</f>
        <v>0</v>
      </c>
      <c r="E91" s="91">
        <f>+[7]B!AL$2976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+[7]B!C$2977</f>
        <v>0</v>
      </c>
      <c r="D92" s="90">
        <f>+[7]B!E$2977</f>
        <v>0</v>
      </c>
      <c r="E92" s="91">
        <f>+[7]B!AL$2977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+[7]B!C$2978</f>
        <v>0</v>
      </c>
      <c r="D93" s="93">
        <f>+[7]B!E$2978</f>
        <v>0</v>
      </c>
      <c r="E93" s="94">
        <f>+[7]B!AL$2978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959</v>
      </c>
      <c r="D94" s="101">
        <f>SUM(D87:D93)</f>
        <v>958</v>
      </c>
      <c r="E94" s="68">
        <f>SUM(E87:E93)</f>
        <v>42090160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+[7]B!C2652</f>
        <v>45</v>
      </c>
      <c r="D97" s="110">
        <f>[7]B!$E$2652</f>
        <v>37</v>
      </c>
      <c r="E97" s="47">
        <f>[7]B!$AL$2652</f>
        <v>6463900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+[7]B!C2653</f>
        <v>0</v>
      </c>
      <c r="D98" s="111">
        <f>[7]B!$E$2653</f>
        <v>0</v>
      </c>
      <c r="E98" s="48">
        <f>[7]B!$AL$2653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45</v>
      </c>
      <c r="D99" s="96">
        <f>SUM(D97:D98)</f>
        <v>37</v>
      </c>
      <c r="E99" s="68">
        <f>SUM(E97:E98)</f>
        <v>6463900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[7]B!$C$2997</f>
        <v>1185</v>
      </c>
      <c r="D102" s="114">
        <f>[7]B!$E$2997</f>
        <v>1185</v>
      </c>
      <c r="E102" s="47">
        <f>[7]B!$AL$2997</f>
        <v>5384070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+[7]B!$C$3016</f>
        <v>495</v>
      </c>
      <c r="D103" s="114">
        <f>[7]B!$E$3016</f>
        <v>495</v>
      </c>
      <c r="E103" s="48">
        <f>[7]B!$AL$3016</f>
        <v>4828660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[7]B!$C$3034</f>
        <v>323</v>
      </c>
      <c r="D104" s="114">
        <f>[7]B!$E$3034</f>
        <v>323</v>
      </c>
      <c r="E104" s="48">
        <f>[7]B!$AL$3034</f>
        <v>3093070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[7]B!$C$3066</f>
        <v>114</v>
      </c>
      <c r="D105" s="114">
        <f>[7]B!$E$3066</f>
        <v>114</v>
      </c>
      <c r="E105" s="48">
        <f>[7]B!$AL$3066</f>
        <v>9363230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[7]B!C3094</f>
        <v>107</v>
      </c>
      <c r="D106" s="114">
        <f>[7]B!I3094</f>
        <v>107</v>
      </c>
      <c r="E106" s="48">
        <f>[7]B!AL3094</f>
        <v>4090780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[7]B!$C$3155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2224</v>
      </c>
      <c r="D108" s="121">
        <f>SUM(D102:D106)</f>
        <v>2224</v>
      </c>
      <c r="E108" s="68">
        <f>SUM(E102:E106)</f>
        <v>26759810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+[7]B!C$3158</f>
        <v>466</v>
      </c>
      <c r="D111" s="127">
        <f>+[7]B!E$3158</f>
        <v>466</v>
      </c>
      <c r="E111" s="48">
        <f>[7]B!AL3158</f>
        <v>12190560</v>
      </c>
    </row>
    <row r="112" spans="1:22" s="126" customFormat="1" x14ac:dyDescent="0.2">
      <c r="A112" s="397" t="s">
        <v>162</v>
      </c>
      <c r="B112" s="92" t="s">
        <v>163</v>
      </c>
      <c r="C112" s="128">
        <f>+[7]B!C$3159</f>
        <v>67</v>
      </c>
      <c r="D112" s="128">
        <f>+[7]B!E$3159</f>
        <v>67</v>
      </c>
      <c r="E112" s="129">
        <f>[7]B!AL3159</f>
        <v>21971980</v>
      </c>
    </row>
    <row r="113" spans="1:19" s="126" customFormat="1" x14ac:dyDescent="0.2">
      <c r="A113" s="412"/>
      <c r="B113" s="95" t="s">
        <v>158</v>
      </c>
      <c r="C113" s="130">
        <f>SUM(C111:C112)</f>
        <v>533</v>
      </c>
      <c r="D113" s="130">
        <f>SUM(D111:D112)</f>
        <v>533</v>
      </c>
      <c r="E113" s="131">
        <f>SUM(E111:E112)</f>
        <v>34162540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+[7]B!$C$1219</f>
        <v>867</v>
      </c>
      <c r="D116" s="133">
        <f>[7]B!$E$1219</f>
        <v>842</v>
      </c>
      <c r="E116" s="131">
        <f>[7]B!$AL$1219</f>
        <v>5143030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143734</v>
      </c>
      <c r="D121" s="136">
        <f t="shared" ref="D121:P121" si="0">+D122+D123+D124+D125+D126+D127+D131+D132+D133</f>
        <v>142056</v>
      </c>
      <c r="E121" s="30">
        <f t="shared" si="0"/>
        <v>142056</v>
      </c>
      <c r="F121" s="137">
        <f t="shared" si="0"/>
        <v>0</v>
      </c>
      <c r="G121" s="138">
        <f t="shared" si="0"/>
        <v>1678</v>
      </c>
      <c r="H121" s="30">
        <f t="shared" si="0"/>
        <v>45611</v>
      </c>
      <c r="I121" s="30">
        <f t="shared" si="0"/>
        <v>52904</v>
      </c>
      <c r="J121" s="30">
        <f t="shared" si="0"/>
        <v>45219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406</v>
      </c>
      <c r="Q121" s="137">
        <f>+Q122+Q123+Q124+Q125+Q126+Q127+Q131+Q132+Q133</f>
        <v>0</v>
      </c>
      <c r="R121" s="136">
        <v>0</v>
      </c>
      <c r="S121" s="140">
        <f>SUM(S122:S126,S127,S131:S133)</f>
        <v>519059900</v>
      </c>
    </row>
    <row r="122" spans="1:19" x14ac:dyDescent="0.2">
      <c r="A122" s="142" t="s">
        <v>190</v>
      </c>
      <c r="B122" s="143" t="s">
        <v>191</v>
      </c>
      <c r="C122" s="144">
        <f>[7]B!C298</f>
        <v>57653</v>
      </c>
      <c r="D122" s="144">
        <f>[7]B!D298</f>
        <v>56664</v>
      </c>
      <c r="E122" s="144">
        <f>[7]B!E298</f>
        <v>56664</v>
      </c>
      <c r="F122" s="145">
        <f>[7]B!F298</f>
        <v>0</v>
      </c>
      <c r="G122" s="146">
        <f>[7]B!G298</f>
        <v>989</v>
      </c>
      <c r="H122" s="144">
        <f>[7]B!AA298</f>
        <v>21310</v>
      </c>
      <c r="I122" s="144">
        <f>[7]B!AB298</f>
        <v>16001</v>
      </c>
      <c r="J122" s="144">
        <f>[7]B!AC298</f>
        <v>20342</v>
      </c>
      <c r="K122" s="144">
        <f>[7]B!AD298</f>
        <v>0</v>
      </c>
      <c r="L122" s="144">
        <f>[7]B!AE298</f>
        <v>0</v>
      </c>
      <c r="M122" s="146">
        <f>[7]B!AF298</f>
        <v>0</v>
      </c>
      <c r="N122" s="144">
        <f>[7]B!AG298</f>
        <v>0</v>
      </c>
      <c r="O122" s="144">
        <f>[7]B!AH298</f>
        <v>0</v>
      </c>
      <c r="P122" s="144">
        <f>[7]B!AI298</f>
        <v>4</v>
      </c>
      <c r="Q122" s="145">
        <f>[7]B!AJ298</f>
        <v>0</v>
      </c>
      <c r="R122" s="147"/>
      <c r="S122" s="148">
        <f>[7]B!$AL$298</f>
        <v>113257580</v>
      </c>
    </row>
    <row r="123" spans="1:19" x14ac:dyDescent="0.2">
      <c r="A123" s="149" t="s">
        <v>192</v>
      </c>
      <c r="B123" s="494" t="s">
        <v>193</v>
      </c>
      <c r="C123" s="151">
        <f>[7]B!C379</f>
        <v>66621</v>
      </c>
      <c r="D123" s="151">
        <f>[7]B!D379</f>
        <v>66034</v>
      </c>
      <c r="E123" s="151">
        <f>[7]B!E379</f>
        <v>66034</v>
      </c>
      <c r="F123" s="152">
        <f>[7]B!F379</f>
        <v>0</v>
      </c>
      <c r="G123" s="153">
        <f>[7]B!G379</f>
        <v>587</v>
      </c>
      <c r="H123" s="151">
        <f>[7]B!AA379</f>
        <v>21257</v>
      </c>
      <c r="I123" s="151">
        <f>[7]B!AB379</f>
        <v>25127</v>
      </c>
      <c r="J123" s="151">
        <f>[7]B!AC379</f>
        <v>20237</v>
      </c>
      <c r="K123" s="151">
        <f>[7]B!AD379</f>
        <v>0</v>
      </c>
      <c r="L123" s="151">
        <f>[7]B!AE379</f>
        <v>0</v>
      </c>
      <c r="M123" s="153">
        <f>[7]B!AF379</f>
        <v>0</v>
      </c>
      <c r="N123" s="151">
        <f>[7]B!AG379</f>
        <v>0</v>
      </c>
      <c r="O123" s="151">
        <f>[7]B!AH379</f>
        <v>0</v>
      </c>
      <c r="P123" s="151">
        <f>[7]B!AI379</f>
        <v>45</v>
      </c>
      <c r="Q123" s="152">
        <f>[7]B!AJ379</f>
        <v>0</v>
      </c>
      <c r="R123" s="154"/>
      <c r="S123" s="155">
        <f>[7]B!$AL$379</f>
        <v>164858580</v>
      </c>
    </row>
    <row r="124" spans="1:19" x14ac:dyDescent="0.2">
      <c r="A124" s="149" t="s">
        <v>194</v>
      </c>
      <c r="B124" s="494" t="s">
        <v>195</v>
      </c>
      <c r="C124" s="151">
        <f>[7]B!C425</f>
        <v>4371</v>
      </c>
      <c r="D124" s="151">
        <f>[7]B!D425</f>
        <v>4357</v>
      </c>
      <c r="E124" s="151">
        <f>[7]B!E425</f>
        <v>4357</v>
      </c>
      <c r="F124" s="152">
        <f>[7]B!F425</f>
        <v>0</v>
      </c>
      <c r="G124" s="153">
        <f>[7]B!G425</f>
        <v>14</v>
      </c>
      <c r="H124" s="151">
        <f>[7]B!AA425</f>
        <v>270</v>
      </c>
      <c r="I124" s="151">
        <f>[7]B!AB425</f>
        <v>4008</v>
      </c>
      <c r="J124" s="151">
        <f>[7]B!AC425</f>
        <v>93</v>
      </c>
      <c r="K124" s="151">
        <f>[7]B!AD425</f>
        <v>0</v>
      </c>
      <c r="L124" s="151">
        <f>[7]B!AE425</f>
        <v>0</v>
      </c>
      <c r="M124" s="153">
        <f>[7]B!AF425</f>
        <v>0</v>
      </c>
      <c r="N124" s="151">
        <f>[7]B!AG425</f>
        <v>0</v>
      </c>
      <c r="O124" s="151">
        <f>[7]B!AH425</f>
        <v>0</v>
      </c>
      <c r="P124" s="151">
        <f>[7]B!AI425</f>
        <v>42</v>
      </c>
      <c r="Q124" s="152">
        <f>[7]B!AJ425</f>
        <v>0</v>
      </c>
      <c r="R124" s="154"/>
      <c r="S124" s="155">
        <f>[7]B!$AL$425</f>
        <v>24046670</v>
      </c>
    </row>
    <row r="125" spans="1:19" x14ac:dyDescent="0.2">
      <c r="A125" s="149" t="s">
        <v>196</v>
      </c>
      <c r="B125" s="494" t="s">
        <v>197</v>
      </c>
      <c r="C125" s="151">
        <f>[7]B!C440</f>
        <v>0</v>
      </c>
      <c r="D125" s="151">
        <f>[7]B!D440</f>
        <v>0</v>
      </c>
      <c r="E125" s="151">
        <f>[7]B!E440</f>
        <v>0</v>
      </c>
      <c r="F125" s="152">
        <f>[7]B!F440</f>
        <v>0</v>
      </c>
      <c r="G125" s="153">
        <f>[7]B!G440</f>
        <v>0</v>
      </c>
      <c r="H125" s="151">
        <f>[7]B!AA440</f>
        <v>0</v>
      </c>
      <c r="I125" s="151">
        <f>[7]B!AB440</f>
        <v>0</v>
      </c>
      <c r="J125" s="151">
        <f>[7]B!AC440</f>
        <v>0</v>
      </c>
      <c r="K125" s="151">
        <f>[7]B!AD440</f>
        <v>0</v>
      </c>
      <c r="L125" s="151">
        <f>[7]B!AE440</f>
        <v>0</v>
      </c>
      <c r="M125" s="153">
        <f>[7]B!AF440</f>
        <v>0</v>
      </c>
      <c r="N125" s="151">
        <f>[7]B!AG440</f>
        <v>0</v>
      </c>
      <c r="O125" s="151">
        <f>[7]B!AH440</f>
        <v>0</v>
      </c>
      <c r="P125" s="151">
        <f>[7]B!AI440</f>
        <v>2</v>
      </c>
      <c r="Q125" s="152">
        <f>[7]B!AJ440</f>
        <v>0</v>
      </c>
      <c r="R125" s="156"/>
      <c r="S125" s="151">
        <f>[7]B!AL440</f>
        <v>0</v>
      </c>
    </row>
    <row r="126" spans="1:19" x14ac:dyDescent="0.2">
      <c r="A126" s="157" t="s">
        <v>198</v>
      </c>
      <c r="B126" s="158" t="s">
        <v>199</v>
      </c>
      <c r="C126" s="159">
        <f>[7]B!C520</f>
        <v>4417</v>
      </c>
      <c r="D126" s="159">
        <f>[7]B!D520</f>
        <v>4364</v>
      </c>
      <c r="E126" s="159">
        <f>[7]B!E520</f>
        <v>4364</v>
      </c>
      <c r="F126" s="160">
        <f>[7]B!F520</f>
        <v>0</v>
      </c>
      <c r="G126" s="161">
        <f>[7]B!G520</f>
        <v>53</v>
      </c>
      <c r="H126" s="159">
        <f>[7]B!AA520</f>
        <v>1510</v>
      </c>
      <c r="I126" s="159">
        <f>[7]B!AB520</f>
        <v>1258</v>
      </c>
      <c r="J126" s="159">
        <f>[7]B!AC520</f>
        <v>1649</v>
      </c>
      <c r="K126" s="159">
        <f>[7]B!AD520</f>
        <v>0</v>
      </c>
      <c r="L126" s="159">
        <f>[7]B!AE520</f>
        <v>0</v>
      </c>
      <c r="M126" s="161">
        <f>[7]B!AF520</f>
        <v>0</v>
      </c>
      <c r="N126" s="159">
        <f>[7]B!AG520</f>
        <v>0</v>
      </c>
      <c r="O126" s="159">
        <f>[7]B!AH520</f>
        <v>0</v>
      </c>
      <c r="P126" s="159">
        <f>[7]B!AI520</f>
        <v>239</v>
      </c>
      <c r="Q126" s="160">
        <f>[7]B!AJ520</f>
        <v>0</v>
      </c>
      <c r="R126" s="162"/>
      <c r="S126" s="156">
        <f>[7]B!$AL$520</f>
        <v>28456240</v>
      </c>
    </row>
    <row r="127" spans="1:19" x14ac:dyDescent="0.2">
      <c r="A127" s="712" t="s">
        <v>200</v>
      </c>
      <c r="B127" s="4" t="s">
        <v>201</v>
      </c>
      <c r="C127" s="163">
        <f>SUM(C128:C130)</f>
        <v>8138</v>
      </c>
      <c r="D127" s="164">
        <f>SUM(D128:D130)</f>
        <v>8124</v>
      </c>
      <c r="E127" s="164">
        <f t="shared" ref="E127:P127" si="1">SUM(E128:E130)</f>
        <v>8124</v>
      </c>
      <c r="F127" s="165">
        <f t="shared" si="1"/>
        <v>0</v>
      </c>
      <c r="G127" s="166">
        <f t="shared" si="1"/>
        <v>14</v>
      </c>
      <c r="H127" s="164">
        <f t="shared" si="1"/>
        <v>1012</v>
      </c>
      <c r="I127" s="164">
        <f t="shared" si="1"/>
        <v>5311</v>
      </c>
      <c r="J127" s="164">
        <f t="shared" si="1"/>
        <v>1815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27</v>
      </c>
      <c r="Q127" s="168">
        <f>SUM(Q128:Q130)</f>
        <v>0</v>
      </c>
      <c r="R127" s="169">
        <v>0</v>
      </c>
      <c r="S127" s="170">
        <f>SUM(S128:S130)</f>
        <v>183301980</v>
      </c>
    </row>
    <row r="128" spans="1:19" x14ac:dyDescent="0.2">
      <c r="A128" s="712"/>
      <c r="B128" s="171" t="s">
        <v>202</v>
      </c>
      <c r="C128" s="144">
        <f>[7]B!C580</f>
        <v>4364</v>
      </c>
      <c r="D128" s="144">
        <f>[7]B!D580</f>
        <v>4350</v>
      </c>
      <c r="E128" s="144">
        <f>[7]B!E580</f>
        <v>4350</v>
      </c>
      <c r="F128" s="145">
        <f>[7]B!F580</f>
        <v>0</v>
      </c>
      <c r="G128" s="146">
        <f>[7]B!G580</f>
        <v>14</v>
      </c>
      <c r="H128" s="144">
        <f>[7]B!AA580</f>
        <v>827</v>
      </c>
      <c r="I128" s="144">
        <f>[7]B!AB580</f>
        <v>2880</v>
      </c>
      <c r="J128" s="144">
        <f>[7]B!AC580</f>
        <v>657</v>
      </c>
      <c r="K128" s="144">
        <f>[7]B!AD580</f>
        <v>0</v>
      </c>
      <c r="L128" s="144">
        <f>[7]B!AE580</f>
        <v>0</v>
      </c>
      <c r="M128" s="146">
        <f>[7]B!AF580</f>
        <v>0</v>
      </c>
      <c r="N128" s="144">
        <f>[7]B!AG580</f>
        <v>0</v>
      </c>
      <c r="O128" s="144">
        <f>[7]B!AH580</f>
        <v>0</v>
      </c>
      <c r="P128" s="144">
        <f>[7]B!AI580</f>
        <v>9</v>
      </c>
      <c r="Q128" s="145">
        <f>[7]B!AJ580</f>
        <v>0</v>
      </c>
      <c r="R128" s="147"/>
      <c r="S128" s="148">
        <f>[7]B!$AL$580</f>
        <v>19832860</v>
      </c>
    </row>
    <row r="129" spans="1:19" x14ac:dyDescent="0.2">
      <c r="A129" s="712"/>
      <c r="B129" s="491" t="s">
        <v>203</v>
      </c>
      <c r="C129" s="151">
        <f>[7]B!C600</f>
        <v>42</v>
      </c>
      <c r="D129" s="151">
        <f>[7]B!D600</f>
        <v>42</v>
      </c>
      <c r="E129" s="151">
        <f>[7]B!E600</f>
        <v>42</v>
      </c>
      <c r="F129" s="152">
        <f>[7]B!F600</f>
        <v>0</v>
      </c>
      <c r="G129" s="153">
        <f>[7]B!G600</f>
        <v>0</v>
      </c>
      <c r="H129" s="151">
        <f>[7]B!AA600</f>
        <v>2</v>
      </c>
      <c r="I129" s="151">
        <f>[7]B!AB600</f>
        <v>40</v>
      </c>
      <c r="J129" s="151">
        <f>[7]B!AC600</f>
        <v>0</v>
      </c>
      <c r="K129" s="151">
        <f>[7]B!AD600</f>
        <v>0</v>
      </c>
      <c r="L129" s="151">
        <f>[7]B!AE600</f>
        <v>0</v>
      </c>
      <c r="M129" s="153">
        <f>[7]B!AF600</f>
        <v>0</v>
      </c>
      <c r="N129" s="151">
        <f>[7]B!AG600</f>
        <v>0</v>
      </c>
      <c r="O129" s="151">
        <f>[7]B!AH600</f>
        <v>0</v>
      </c>
      <c r="P129" s="151">
        <f>[7]B!AI600</f>
        <v>0</v>
      </c>
      <c r="Q129" s="152">
        <f>[7]B!AJ600</f>
        <v>0</v>
      </c>
      <c r="R129" s="154"/>
      <c r="S129" s="155">
        <f>[7]B!$AL$600</f>
        <v>161920</v>
      </c>
    </row>
    <row r="130" spans="1:19" x14ac:dyDescent="0.2">
      <c r="A130" s="713"/>
      <c r="B130" s="173" t="s">
        <v>204</v>
      </c>
      <c r="C130" s="174">
        <f>[7]B!C649</f>
        <v>3732</v>
      </c>
      <c r="D130" s="174">
        <f>[7]B!D649</f>
        <v>3732</v>
      </c>
      <c r="E130" s="174">
        <f>[7]B!E649</f>
        <v>3732</v>
      </c>
      <c r="F130" s="175">
        <f>[7]B!F649</f>
        <v>0</v>
      </c>
      <c r="G130" s="176">
        <f>[7]B!G649</f>
        <v>0</v>
      </c>
      <c r="H130" s="174">
        <f>[7]B!AA649</f>
        <v>183</v>
      </c>
      <c r="I130" s="174">
        <f>[7]B!AB649</f>
        <v>2391</v>
      </c>
      <c r="J130" s="174">
        <f>[7]B!AC649</f>
        <v>1158</v>
      </c>
      <c r="K130" s="174">
        <f>[7]B!AD649</f>
        <v>0</v>
      </c>
      <c r="L130" s="174">
        <f>[7]B!AE649</f>
        <v>0</v>
      </c>
      <c r="M130" s="176">
        <f>[7]B!AF649</f>
        <v>0</v>
      </c>
      <c r="N130" s="174">
        <f>[7]B!AG649</f>
        <v>0</v>
      </c>
      <c r="O130" s="174">
        <f>[7]B!AH649</f>
        <v>0</v>
      </c>
      <c r="P130" s="174">
        <f>[7]B!AI649</f>
        <v>18</v>
      </c>
      <c r="Q130" s="175">
        <f>[7]B!AJ649</f>
        <v>0</v>
      </c>
      <c r="R130" s="177"/>
      <c r="S130" s="178">
        <f>[7]B!$AL$649</f>
        <v>163307200</v>
      </c>
    </row>
    <row r="131" spans="1:19" x14ac:dyDescent="0.2">
      <c r="A131" s="142" t="s">
        <v>205</v>
      </c>
      <c r="B131" s="143" t="s">
        <v>206</v>
      </c>
      <c r="C131" s="144">
        <f>[7]B!C659</f>
        <v>299</v>
      </c>
      <c r="D131" s="144">
        <f>[7]B!D659</f>
        <v>293</v>
      </c>
      <c r="E131" s="144">
        <f>[7]B!E659</f>
        <v>293</v>
      </c>
      <c r="F131" s="145">
        <f>[7]B!F659</f>
        <v>0</v>
      </c>
      <c r="G131" s="146">
        <f>[7]B!G659</f>
        <v>6</v>
      </c>
      <c r="H131" s="144">
        <f>[7]B!AA659</f>
        <v>0</v>
      </c>
      <c r="I131" s="144">
        <f>[7]B!AB659</f>
        <v>3</v>
      </c>
      <c r="J131" s="144">
        <f>[7]B!AC659</f>
        <v>296</v>
      </c>
      <c r="K131" s="144">
        <f>[7]B!AD659</f>
        <v>0</v>
      </c>
      <c r="L131" s="144">
        <f>[7]B!AE659</f>
        <v>0</v>
      </c>
      <c r="M131" s="146">
        <f>[7]B!AF659</f>
        <v>0</v>
      </c>
      <c r="N131" s="144">
        <f>[7]B!AG659</f>
        <v>0</v>
      </c>
      <c r="O131" s="144">
        <f>[7]B!AH659</f>
        <v>0</v>
      </c>
      <c r="P131" s="144">
        <f>[7]B!AI659</f>
        <v>0</v>
      </c>
      <c r="Q131" s="145">
        <f>[7]B!AJ659</f>
        <v>0</v>
      </c>
      <c r="R131" s="147"/>
      <c r="S131" s="179">
        <f>[7]B!$AL$659</f>
        <v>714470</v>
      </c>
    </row>
    <row r="132" spans="1:19" s="182" customFormat="1" x14ac:dyDescent="0.2">
      <c r="A132" s="149" t="s">
        <v>207</v>
      </c>
      <c r="B132" s="493" t="s">
        <v>208</v>
      </c>
      <c r="C132" s="151">
        <f>[7]B!C720</f>
        <v>134</v>
      </c>
      <c r="D132" s="151">
        <f>[7]B!D720</f>
        <v>134</v>
      </c>
      <c r="E132" s="151">
        <f>[7]B!E720</f>
        <v>134</v>
      </c>
      <c r="F132" s="152">
        <f>[7]B!F720</f>
        <v>0</v>
      </c>
      <c r="G132" s="153">
        <f>[7]B!G720</f>
        <v>0</v>
      </c>
      <c r="H132" s="151">
        <f>[7]B!AA720</f>
        <v>25</v>
      </c>
      <c r="I132" s="151">
        <f>[7]B!AB720</f>
        <v>64</v>
      </c>
      <c r="J132" s="151">
        <f>[7]B!AC720</f>
        <v>45</v>
      </c>
      <c r="K132" s="151">
        <f>[7]B!AD720</f>
        <v>0</v>
      </c>
      <c r="L132" s="151">
        <f>[7]B!AE720</f>
        <v>0</v>
      </c>
      <c r="M132" s="153">
        <f>[7]B!AF720</f>
        <v>0</v>
      </c>
      <c r="N132" s="151">
        <f>[7]B!AG720</f>
        <v>0</v>
      </c>
      <c r="O132" s="151">
        <f>[7]B!AH720</f>
        <v>0</v>
      </c>
      <c r="P132" s="151">
        <f>[7]B!AI720</f>
        <v>46</v>
      </c>
      <c r="Q132" s="152">
        <f>[7]B!AJ720</f>
        <v>0</v>
      </c>
      <c r="R132" s="154"/>
      <c r="S132" s="181">
        <f>[7]B!$AL$720</f>
        <v>337840</v>
      </c>
    </row>
    <row r="133" spans="1:19" x14ac:dyDescent="0.2">
      <c r="A133" s="149" t="s">
        <v>209</v>
      </c>
      <c r="B133" s="493" t="s">
        <v>210</v>
      </c>
      <c r="C133" s="159">
        <f>[7]B!C763</f>
        <v>2101</v>
      </c>
      <c r="D133" s="159">
        <f>[7]B!D763</f>
        <v>2086</v>
      </c>
      <c r="E133" s="159">
        <f>[7]B!E763</f>
        <v>2086</v>
      </c>
      <c r="F133" s="160">
        <f>[7]B!F763</f>
        <v>0</v>
      </c>
      <c r="G133" s="161">
        <f>[7]B!G763</f>
        <v>15</v>
      </c>
      <c r="H133" s="159">
        <f>[7]B!AA763</f>
        <v>227</v>
      </c>
      <c r="I133" s="159">
        <f>[7]B!AB763</f>
        <v>1132</v>
      </c>
      <c r="J133" s="159">
        <f>[7]B!AC763</f>
        <v>742</v>
      </c>
      <c r="K133" s="159">
        <f>[7]B!AD763</f>
        <v>0</v>
      </c>
      <c r="L133" s="159">
        <f>[7]B!AE763</f>
        <v>0</v>
      </c>
      <c r="M133" s="161">
        <f>[7]B!AF763</f>
        <v>0</v>
      </c>
      <c r="N133" s="159">
        <f>[7]B!AG763</f>
        <v>0</v>
      </c>
      <c r="O133" s="159">
        <f>[7]B!AH763</f>
        <v>0</v>
      </c>
      <c r="P133" s="159">
        <f>[7]B!AI763</f>
        <v>1</v>
      </c>
      <c r="Q133" s="160">
        <f>[7]B!AJ763</f>
        <v>0</v>
      </c>
      <c r="R133" s="162"/>
      <c r="S133" s="155">
        <f>[7]B!$AL$763</f>
        <v>4086540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6228</v>
      </c>
      <c r="D134" s="184">
        <f t="shared" si="2"/>
        <v>6059</v>
      </c>
      <c r="E134" s="164">
        <f t="shared" si="2"/>
        <v>6058</v>
      </c>
      <c r="F134" s="165">
        <f t="shared" si="2"/>
        <v>1</v>
      </c>
      <c r="G134" s="166">
        <f t="shared" si="2"/>
        <v>169</v>
      </c>
      <c r="H134" s="164">
        <f t="shared" si="2"/>
        <v>1176</v>
      </c>
      <c r="I134" s="164">
        <f t="shared" si="2"/>
        <v>1687</v>
      </c>
      <c r="J134" s="164">
        <f t="shared" si="2"/>
        <v>3365</v>
      </c>
      <c r="K134" s="164">
        <f t="shared" si="2"/>
        <v>0</v>
      </c>
      <c r="L134" s="164">
        <f t="shared" si="2"/>
        <v>0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522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191596000</v>
      </c>
    </row>
    <row r="135" spans="1:19" x14ac:dyDescent="0.2">
      <c r="A135" s="142" t="s">
        <v>212</v>
      </c>
      <c r="B135" s="188" t="s">
        <v>213</v>
      </c>
      <c r="C135" s="144">
        <f>[7]B!C823</f>
        <v>3550</v>
      </c>
      <c r="D135" s="144">
        <f>[7]B!D823</f>
        <v>3431</v>
      </c>
      <c r="E135" s="144">
        <f>[7]B!E823</f>
        <v>3430</v>
      </c>
      <c r="F135" s="145">
        <f>[7]B!F823</f>
        <v>1</v>
      </c>
      <c r="G135" s="146">
        <f>[7]B!G823</f>
        <v>119</v>
      </c>
      <c r="H135" s="189">
        <f>[7]B!AA823</f>
        <v>385</v>
      </c>
      <c r="I135" s="189">
        <f>[7]B!AB823</f>
        <v>1035</v>
      </c>
      <c r="J135" s="189">
        <f>[7]B!AC823</f>
        <v>2130</v>
      </c>
      <c r="K135" s="189">
        <f>[7]B!AD823</f>
        <v>0</v>
      </c>
      <c r="L135" s="189">
        <f>[7]B!AE823</f>
        <v>0</v>
      </c>
      <c r="M135" s="190">
        <f>[7]B!AF823</f>
        <v>0</v>
      </c>
      <c r="N135" s="189">
        <f>[7]B!AG823</f>
        <v>0</v>
      </c>
      <c r="O135" s="189">
        <f>[7]B!AH823</f>
        <v>0</v>
      </c>
      <c r="P135" s="189">
        <f>[7]B!AI823</f>
        <v>0</v>
      </c>
      <c r="Q135" s="191">
        <f>[7]B!AJ823</f>
        <v>0</v>
      </c>
      <c r="R135" s="192"/>
      <c r="S135" s="148">
        <f>[7]B!$AL$823</f>
        <v>41520370</v>
      </c>
    </row>
    <row r="136" spans="1:19" x14ac:dyDescent="0.2">
      <c r="A136" s="157" t="s">
        <v>214</v>
      </c>
      <c r="B136" s="193" t="s">
        <v>215</v>
      </c>
      <c r="C136" s="151">
        <f>[7]B!C846</f>
        <v>0</v>
      </c>
      <c r="D136" s="151">
        <f>[7]B!D846</f>
        <v>0</v>
      </c>
      <c r="E136" s="151">
        <f>[7]B!E846</f>
        <v>0</v>
      </c>
      <c r="F136" s="152">
        <f>[7]B!F846</f>
        <v>0</v>
      </c>
      <c r="G136" s="153">
        <f>[7]B!G846</f>
        <v>0</v>
      </c>
      <c r="H136" s="194">
        <f>[7]B!AA846</f>
        <v>0</v>
      </c>
      <c r="I136" s="194">
        <f>[7]B!AB846</f>
        <v>0</v>
      </c>
      <c r="J136" s="194">
        <f>[7]B!AC846</f>
        <v>0</v>
      </c>
      <c r="K136" s="194">
        <f>[7]B!AD846</f>
        <v>0</v>
      </c>
      <c r="L136" s="194">
        <f>[7]B!AE846</f>
        <v>0</v>
      </c>
      <c r="M136" s="195">
        <f>[7]B!AF846</f>
        <v>0</v>
      </c>
      <c r="N136" s="194">
        <f>[7]B!AG846</f>
        <v>0</v>
      </c>
      <c r="O136" s="194">
        <f>[7]B!AH846</f>
        <v>0</v>
      </c>
      <c r="P136" s="194">
        <f>[7]B!AI846</f>
        <v>0</v>
      </c>
      <c r="Q136" s="196">
        <f>[7]B!AJ846</f>
        <v>0</v>
      </c>
      <c r="R136" s="197"/>
      <c r="S136" s="155">
        <f>[7]B!$AL$846</f>
        <v>0</v>
      </c>
    </row>
    <row r="137" spans="1:19" x14ac:dyDescent="0.2">
      <c r="A137" s="198" t="s">
        <v>216</v>
      </c>
      <c r="B137" s="199" t="s">
        <v>217</v>
      </c>
      <c r="C137" s="159">
        <f>[7]B!C876</f>
        <v>1685</v>
      </c>
      <c r="D137" s="159">
        <f>[7]B!D876</f>
        <v>1641</v>
      </c>
      <c r="E137" s="159">
        <f>[7]B!E876</f>
        <v>1641</v>
      </c>
      <c r="F137" s="160">
        <f>[7]B!F876</f>
        <v>0</v>
      </c>
      <c r="G137" s="161">
        <f>[7]B!G876</f>
        <v>44</v>
      </c>
      <c r="H137" s="200">
        <f>[7]B!AA876</f>
        <v>272</v>
      </c>
      <c r="I137" s="200">
        <f>[7]B!AB876</f>
        <v>297</v>
      </c>
      <c r="J137" s="200">
        <f>[7]B!AC876</f>
        <v>1116</v>
      </c>
      <c r="K137" s="200">
        <f>[7]B!AD876</f>
        <v>0</v>
      </c>
      <c r="L137" s="200">
        <f>[7]B!AE876</f>
        <v>0</v>
      </c>
      <c r="M137" s="201">
        <f>[7]B!AF876</f>
        <v>0</v>
      </c>
      <c r="N137" s="200">
        <f>[7]B!AG876</f>
        <v>0</v>
      </c>
      <c r="O137" s="200">
        <f>[7]B!AH876</f>
        <v>0</v>
      </c>
      <c r="P137" s="200">
        <f>[7]B!AI876</f>
        <v>389</v>
      </c>
      <c r="Q137" s="202">
        <f>[7]B!AJ876</f>
        <v>0</v>
      </c>
      <c r="R137" s="203"/>
      <c r="S137" s="178">
        <f>[7]B!$AL$876</f>
        <v>130696560</v>
      </c>
    </row>
    <row r="138" spans="1:19" x14ac:dyDescent="0.2">
      <c r="A138" s="695" t="s">
        <v>194</v>
      </c>
      <c r="B138" s="188" t="s">
        <v>218</v>
      </c>
      <c r="C138" s="204">
        <f>SUM(C139:C141)</f>
        <v>989</v>
      </c>
      <c r="D138" s="46">
        <f>SUM(D139:D141)</f>
        <v>983</v>
      </c>
      <c r="E138" s="46">
        <f t="shared" ref="E138:P138" si="3">SUM(E139:E141)</f>
        <v>983</v>
      </c>
      <c r="F138" s="34">
        <f t="shared" si="3"/>
        <v>0</v>
      </c>
      <c r="G138" s="205">
        <f t="shared" si="3"/>
        <v>6</v>
      </c>
      <c r="H138" s="206">
        <f t="shared" si="3"/>
        <v>519</v>
      </c>
      <c r="I138" s="206">
        <f t="shared" si="3"/>
        <v>355</v>
      </c>
      <c r="J138" s="206">
        <f t="shared" si="3"/>
        <v>115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100</v>
      </c>
      <c r="Q138" s="209">
        <f>SUM(Q139:Q141)</f>
        <v>0</v>
      </c>
      <c r="R138" s="210">
        <f>SUM(R139:R142)</f>
        <v>0</v>
      </c>
      <c r="S138" s="211">
        <f>SUM(S139:S141)</f>
        <v>19379070</v>
      </c>
    </row>
    <row r="139" spans="1:19" x14ac:dyDescent="0.2">
      <c r="A139" s="695"/>
      <c r="B139" s="212" t="s">
        <v>219</v>
      </c>
      <c r="C139" s="144">
        <f>[7]B!C901-[7]B!C878-[7]B!C879</f>
        <v>945</v>
      </c>
      <c r="D139" s="144">
        <f>[7]B!D901-[7]B!D878-[7]B!D879</f>
        <v>940</v>
      </c>
      <c r="E139" s="144">
        <f>[7]B!E901-[7]B!E878-[7]B!E879</f>
        <v>940</v>
      </c>
      <c r="F139" s="145">
        <f>[7]B!F901-[7]B!F878-[7]B!F879</f>
        <v>0</v>
      </c>
      <c r="G139" s="146">
        <f>[7]B!G901-[7]B!G878-[7]B!G879</f>
        <v>5</v>
      </c>
      <c r="H139" s="189">
        <f>[7]B!AA901-[7]B!AA878-[7]B!AA879</f>
        <v>509</v>
      </c>
      <c r="I139" s="189">
        <f>[7]B!AB901-[7]B!AB878-[7]B!AB879</f>
        <v>337</v>
      </c>
      <c r="J139" s="189">
        <f>[7]B!AC901-[7]B!AC878-[7]B!AC879</f>
        <v>99</v>
      </c>
      <c r="K139" s="189">
        <f>[7]B!AD901-[7]B!AD878-[7]B!AD879</f>
        <v>0</v>
      </c>
      <c r="L139" s="189">
        <f>[7]B!AE901-[7]B!AE878-[7]B!AE879</f>
        <v>0</v>
      </c>
      <c r="M139" s="190">
        <f>[7]B!AF901-[7]B!AF878-[7]B!AF879</f>
        <v>0</v>
      </c>
      <c r="N139" s="189">
        <f>[7]B!AG901-[7]B!AG878-[7]B!AG879</f>
        <v>0</v>
      </c>
      <c r="O139" s="189">
        <f>[7]B!AH901-[7]B!AH878-[7]B!AH879</f>
        <v>0</v>
      </c>
      <c r="P139" s="189">
        <f>[7]B!AI901-[7]B!AI878-[7]B!AI879</f>
        <v>38</v>
      </c>
      <c r="Q139" s="191">
        <f>[7]B!AJ901-[7]B!AJ878-[7]B!AJ879</f>
        <v>0</v>
      </c>
      <c r="R139" s="192"/>
      <c r="S139" s="148">
        <f>[7]B!$AL$901-[7]B!$AL$878-[7]B!$AL$879</f>
        <v>18293750</v>
      </c>
    </row>
    <row r="140" spans="1:19" x14ac:dyDescent="0.2">
      <c r="A140" s="695"/>
      <c r="B140" s="212" t="s">
        <v>220</v>
      </c>
      <c r="C140" s="151">
        <f>[7]B!C878</f>
        <v>0</v>
      </c>
      <c r="D140" s="151">
        <f>[7]B!D878</f>
        <v>0</v>
      </c>
      <c r="E140" s="151">
        <f>[7]B!E878</f>
        <v>0</v>
      </c>
      <c r="F140" s="152">
        <f>[7]B!F878</f>
        <v>0</v>
      </c>
      <c r="G140" s="153">
        <f>[7]B!G878</f>
        <v>0</v>
      </c>
      <c r="H140" s="194">
        <f>[7]B!AA878</f>
        <v>0</v>
      </c>
      <c r="I140" s="194">
        <f>[7]B!AB878</f>
        <v>0</v>
      </c>
      <c r="J140" s="194">
        <f>[7]B!AC878</f>
        <v>0</v>
      </c>
      <c r="K140" s="194">
        <f>[7]B!AD878</f>
        <v>0</v>
      </c>
      <c r="L140" s="194">
        <f>[7]B!AE878</f>
        <v>0</v>
      </c>
      <c r="M140" s="195">
        <f>[7]B!AF878</f>
        <v>0</v>
      </c>
      <c r="N140" s="194">
        <f>[7]B!AG878</f>
        <v>0</v>
      </c>
      <c r="O140" s="194">
        <f>[7]B!AH878</f>
        <v>0</v>
      </c>
      <c r="P140" s="194">
        <f>[7]B!AI878</f>
        <v>0</v>
      </c>
      <c r="Q140" s="196">
        <f>[7]B!AJ878</f>
        <v>0</v>
      </c>
      <c r="R140" s="197"/>
      <c r="S140" s="155">
        <f>[7]B!$AL$878</f>
        <v>0</v>
      </c>
    </row>
    <row r="141" spans="1:19" x14ac:dyDescent="0.2">
      <c r="A141" s="695"/>
      <c r="B141" s="213" t="s">
        <v>221</v>
      </c>
      <c r="C141" s="159">
        <f>[7]B!C879</f>
        <v>44</v>
      </c>
      <c r="D141" s="159">
        <f>[7]B!D879</f>
        <v>43</v>
      </c>
      <c r="E141" s="159">
        <f>[7]B!E879</f>
        <v>43</v>
      </c>
      <c r="F141" s="160">
        <f>[7]B!F879</f>
        <v>0</v>
      </c>
      <c r="G141" s="161">
        <f>[7]B!G879</f>
        <v>1</v>
      </c>
      <c r="H141" s="200">
        <f>[7]B!AA879</f>
        <v>10</v>
      </c>
      <c r="I141" s="200">
        <f>[7]B!AB879</f>
        <v>18</v>
      </c>
      <c r="J141" s="200">
        <f>[7]B!AC879</f>
        <v>16</v>
      </c>
      <c r="K141" s="200">
        <f>[7]B!AD879</f>
        <v>0</v>
      </c>
      <c r="L141" s="200">
        <f>[7]B!AE879</f>
        <v>0</v>
      </c>
      <c r="M141" s="201">
        <f>[7]B!AF879</f>
        <v>0</v>
      </c>
      <c r="N141" s="200">
        <f>[7]B!AG879</f>
        <v>0</v>
      </c>
      <c r="O141" s="200">
        <f>[7]B!AH879</f>
        <v>0</v>
      </c>
      <c r="P141" s="200">
        <f>[7]B!AI879</f>
        <v>62</v>
      </c>
      <c r="Q141" s="202">
        <f>[7]B!AJ879</f>
        <v>0</v>
      </c>
      <c r="R141" s="203"/>
      <c r="S141" s="178">
        <f>[7]B!$AL$879</f>
        <v>1085320</v>
      </c>
    </row>
    <row r="142" spans="1:19" x14ac:dyDescent="0.2">
      <c r="A142" s="142" t="s">
        <v>196</v>
      </c>
      <c r="B142" s="214" t="s">
        <v>222</v>
      </c>
      <c r="C142" s="215">
        <f>[7]B!C943</f>
        <v>0</v>
      </c>
      <c r="D142" s="215">
        <f>[7]B!D943</f>
        <v>0</v>
      </c>
      <c r="E142" s="215">
        <f>[7]B!E943</f>
        <v>0</v>
      </c>
      <c r="F142" s="216">
        <f>[7]B!F943</f>
        <v>0</v>
      </c>
      <c r="G142" s="217">
        <f>[7]B!G943</f>
        <v>0</v>
      </c>
      <c r="H142" s="218">
        <f>[7]B!AA943</f>
        <v>0</v>
      </c>
      <c r="I142" s="218">
        <f>[7]B!AB943</f>
        <v>0</v>
      </c>
      <c r="J142" s="218">
        <f>[7]B!AC943</f>
        <v>0</v>
      </c>
      <c r="K142" s="218">
        <f>[7]B!AD943</f>
        <v>0</v>
      </c>
      <c r="L142" s="218">
        <f>[7]B!AE943</f>
        <v>0</v>
      </c>
      <c r="M142" s="219">
        <f>[7]B!AF943</f>
        <v>0</v>
      </c>
      <c r="N142" s="218">
        <f>[7]B!AG943</f>
        <v>0</v>
      </c>
      <c r="O142" s="218">
        <f>[7]B!AH943</f>
        <v>0</v>
      </c>
      <c r="P142" s="218">
        <f>[7]B!AI943</f>
        <v>31</v>
      </c>
      <c r="Q142" s="220">
        <f>[7]B!AJ943</f>
        <v>0</v>
      </c>
      <c r="R142" s="221"/>
      <c r="S142" s="148">
        <f>[7]B!$AL$943</f>
        <v>0</v>
      </c>
    </row>
    <row r="143" spans="1:19" s="224" customFormat="1" x14ac:dyDescent="0.2">
      <c r="A143" s="157"/>
      <c r="B143" s="222" t="s">
        <v>223</v>
      </c>
      <c r="C143" s="159">
        <f>[7]B!C987</f>
        <v>4</v>
      </c>
      <c r="D143" s="159">
        <f>[7]B!D987</f>
        <v>4</v>
      </c>
      <c r="E143" s="159">
        <f>[7]B!E987</f>
        <v>4</v>
      </c>
      <c r="F143" s="160">
        <f>[7]B!F987</f>
        <v>0</v>
      </c>
      <c r="G143" s="161">
        <f>[7]B!G987</f>
        <v>0</v>
      </c>
      <c r="H143" s="200">
        <f>[7]B!AA987</f>
        <v>0</v>
      </c>
      <c r="I143" s="200">
        <f>[7]B!AB987</f>
        <v>0</v>
      </c>
      <c r="J143" s="200">
        <f>[7]B!AC987</f>
        <v>4</v>
      </c>
      <c r="K143" s="200">
        <f>[7]B!AD987</f>
        <v>0</v>
      </c>
      <c r="L143" s="200">
        <f>[7]B!AE987</f>
        <v>0</v>
      </c>
      <c r="M143" s="201">
        <f>[7]B!AF987</f>
        <v>0</v>
      </c>
      <c r="N143" s="200">
        <f>[7]B!AG987</f>
        <v>0</v>
      </c>
      <c r="O143" s="200">
        <f>[7]B!AH987</f>
        <v>0</v>
      </c>
      <c r="P143" s="200">
        <f>[7]B!AI987</f>
        <v>2</v>
      </c>
      <c r="Q143" s="202">
        <f>[7]B!AJ987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[7]B!C670</f>
        <v>6908</v>
      </c>
      <c r="D144" s="144">
        <f>[7]B!D670</f>
        <v>6823</v>
      </c>
      <c r="E144" s="144">
        <f>[7]B!E670</f>
        <v>6767</v>
      </c>
      <c r="F144" s="145">
        <f>[7]B!F670</f>
        <v>56</v>
      </c>
      <c r="G144" s="146">
        <f>[7]B!G670</f>
        <v>85</v>
      </c>
      <c r="H144" s="189">
        <f>[7]B!AA670</f>
        <v>3534</v>
      </c>
      <c r="I144" s="189">
        <f>[7]B!AB670</f>
        <v>1601</v>
      </c>
      <c r="J144" s="189">
        <f>[7]B!AC670</f>
        <v>1773</v>
      </c>
      <c r="K144" s="189">
        <f>[7]B!AD670</f>
        <v>0</v>
      </c>
      <c r="L144" s="189">
        <f>[7]B!AE670</f>
        <v>0</v>
      </c>
      <c r="M144" s="190">
        <f>[7]B!AF670</f>
        <v>0</v>
      </c>
      <c r="N144" s="189">
        <f>[7]B!AG670</f>
        <v>0</v>
      </c>
      <c r="O144" s="189">
        <f>[7]B!AH670</f>
        <v>0</v>
      </c>
      <c r="P144" s="189">
        <f>[7]B!AI670</f>
        <v>0</v>
      </c>
      <c r="Q144" s="191">
        <f>[7]B!AJ670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[7]B!C1235</f>
        <v>0</v>
      </c>
      <c r="D145" s="226">
        <f>[7]B!D1235</f>
        <v>0</v>
      </c>
      <c r="E145" s="226">
        <f>[7]B!E1235</f>
        <v>0</v>
      </c>
      <c r="F145" s="227">
        <f>[7]B!F1235</f>
        <v>0</v>
      </c>
      <c r="G145" s="228">
        <f>[7]B!G1235</f>
        <v>0</v>
      </c>
      <c r="H145" s="229">
        <f>[7]B!AA1235</f>
        <v>0</v>
      </c>
      <c r="I145" s="229">
        <f>[7]B!AB1235</f>
        <v>0</v>
      </c>
      <c r="J145" s="229">
        <f>[7]B!AC1235</f>
        <v>0</v>
      </c>
      <c r="K145" s="229">
        <f>[7]B!AD1235</f>
        <v>0</v>
      </c>
      <c r="L145" s="229">
        <f>[7]B!AE1235</f>
        <v>0</v>
      </c>
      <c r="M145" s="230">
        <f>[7]B!AF1235</f>
        <v>0</v>
      </c>
      <c r="N145" s="229">
        <f>[7]B!AG1235</f>
        <v>0</v>
      </c>
      <c r="O145" s="229">
        <f>[7]B!AH1235</f>
        <v>0</v>
      </c>
      <c r="P145" s="229">
        <f>[7]B!AI1235</f>
        <v>527</v>
      </c>
      <c r="Q145" s="231">
        <f>[7]B!AJ1235</f>
        <v>0</v>
      </c>
      <c r="R145" s="232"/>
      <c r="S145" s="233">
        <f>[7]B!$AL$1235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+[7]B!C996+[7]B!C1004+[7]B!C1013+[7]B!C1023+[7]B!C1030+[7]B!C1034+[7]B!C1038+[7]B!C1042+[7]B!C1050+[7]B!C1053+[7]B!C1056+[7]B!C1064</f>
        <v>0</v>
      </c>
      <c r="D150" s="239">
        <f>+[7]B!D996+[7]B!D1004+[7]B!D1013+[7]B!D1023+[7]B!D1030+[7]B!D1034+[7]B!D1038+[7]B!D1042+[7]B!D1050+[7]B!D1053+[7]B!D1056+[7]B!D1064</f>
        <v>0</v>
      </c>
      <c r="E150" s="239">
        <f>+[7]B!E996+[7]B!E1004+[7]B!E1013+[7]B!E1023+[7]B!E1030+[7]B!E1034+[7]B!E1038+[7]B!E1042+[7]B!E1050+[7]B!E1053+[7]B!E1056+[7]B!E1064</f>
        <v>0</v>
      </c>
      <c r="F150" s="239">
        <f>+[7]B!F996+[7]B!F1004+[7]B!F1013+[7]B!F1023+[7]B!F1030+[7]B!F1034+[7]B!F1038+[7]B!F1042+[7]B!F1050+[7]B!F1053+[7]B!F1056+[7]B!F1064</f>
        <v>0</v>
      </c>
      <c r="G150" s="239">
        <f>+[7]B!G996+[7]B!G1004+[7]B!G1013+[7]B!G1023+[7]B!G1030+[7]B!G1034+[7]B!G1038+[7]B!G1042+[7]B!G1050+[7]B!G1053+[7]B!G1056+[7]B!G1064</f>
        <v>0</v>
      </c>
      <c r="H150" s="239">
        <f>+[7]B!AA996+[7]B!AA1004+[7]B!AA1013+[7]B!AA1023+[7]B!AA1030+[7]B!AA1034+[7]B!AA1038+[7]B!AA1042+[7]B!AA1050+[7]B!AA1053+[7]B!AA1056+[7]B!AA1064</f>
        <v>0</v>
      </c>
      <c r="I150" s="239">
        <f>+[7]B!AB996+[7]B!AB1004+[7]B!AB1013+[7]B!AB1023+[7]B!AB1030+[7]B!AB1034+[7]B!AB1038+[7]B!AB1042+[7]B!AB1050+[7]B!AB1053+[7]B!AB1056+[7]B!AB1064</f>
        <v>0</v>
      </c>
      <c r="J150" s="239">
        <f>+[7]B!AC996+[7]B!AC1004+[7]B!AC1013+[7]B!AC1023+[7]B!AC1030+[7]B!AC1034+[7]B!AC1038+[7]B!AC1042+[7]B!AC1050+[7]B!AC1053+[7]B!AC1056+[7]B!AC1064</f>
        <v>0</v>
      </c>
      <c r="K150" s="239">
        <f>+[7]B!AD996+[7]B!AD1004+[7]B!AD1013+[7]B!AD1023+[7]B!AD1030+[7]B!AD1034+[7]B!AD1038+[7]B!AD1042+[7]B!AD1050+[7]B!AD1053+[7]B!AD1056+[7]B!AD1064</f>
        <v>0</v>
      </c>
      <c r="L150" s="239">
        <f>+[7]B!AE996+[7]B!AE1004+[7]B!AE1013+[7]B!AE1023+[7]B!AE1030+[7]B!AE1034+[7]B!AE1038+[7]B!AE1042+[7]B!AE1050+[7]B!AE1053+[7]B!AE1056+[7]B!AE1064</f>
        <v>0</v>
      </c>
      <c r="M150" s="239">
        <f>+[7]B!AF996+[7]B!AF1004+[7]B!AF1013+[7]B!AF1023+[7]B!AF1030+[7]B!AF1034+[7]B!AF1038+[7]B!AF1042+[7]B!AF1050+[7]B!AF1053+[7]B!AF1056+[7]B!AF1064</f>
        <v>0</v>
      </c>
      <c r="N150" s="239">
        <f>+[7]B!AG996+[7]B!AG1004+[7]B!AG1013+[7]B!AG1023+[7]B!AG1030+[7]B!AG1034+[7]B!AG1038+[7]B!AG1042+[7]B!AG1050+[7]B!AG1053+[7]B!AG1056+[7]B!AG1064</f>
        <v>0</v>
      </c>
      <c r="O150" s="239">
        <f>+[7]B!AH996+[7]B!AH1004+[7]B!AH1013+[7]B!AH1023+[7]B!AH1030+[7]B!AH1034+[7]B!AH1038+[7]B!AH1042+[7]B!AH1050+[7]B!AH1053+[7]B!AH1056+[7]B!AH1064</f>
        <v>0</v>
      </c>
      <c r="P150" s="239">
        <f>+[7]B!AI996+[7]B!AI1004+[7]B!AI1013+[7]B!AI1023+[7]B!AI1030+[7]B!AI1034+[7]B!AI1038+[7]B!AI1042+[7]B!AI1050+[7]B!AI1053+[7]B!AI1056+[7]B!AI1064</f>
        <v>34</v>
      </c>
      <c r="Q150" s="239">
        <f>+[7]B!AJ996+[7]B!AJ1004+[7]B!AJ1013+[7]B!AJ1023+[7]B!AJ1030+[7]B!AJ1034+[7]B!AJ1038+[7]B!AJ1042+[7]B!AJ1050+[7]B!AJ1053+[7]B!AJ1056+[7]B!AJ1064</f>
        <v>0</v>
      </c>
      <c r="R150" s="240">
        <f>+[7]B!AL996+[7]B!AL1004+[7]B!AL1013+[7]B!AL1023+[7]B!AL1030+[7]B!AL1034+[7]B!AL1038+[7]B!AL1042+[7]B!AL1050+[7]B!AL1053+[7]B!AL1056+[7]B!AL1064</f>
        <v>0</v>
      </c>
      <c r="U150" s="235"/>
    </row>
    <row r="151" spans="1:24" x14ac:dyDescent="0.2">
      <c r="A151" s="689" t="s">
        <v>230</v>
      </c>
      <c r="B151" s="690"/>
      <c r="C151" s="241">
        <f>[7]B!C1070</f>
        <v>0</v>
      </c>
      <c r="D151" s="242">
        <f>[7]B!D1070</f>
        <v>0</v>
      </c>
      <c r="E151" s="242">
        <f>[7]B!E1070</f>
        <v>0</v>
      </c>
      <c r="F151" s="242">
        <f>[7]B!F1070</f>
        <v>0</v>
      </c>
      <c r="G151" s="242">
        <f>[7]B!G1070</f>
        <v>0</v>
      </c>
      <c r="H151" s="242">
        <f>[7]B!AA1070</f>
        <v>0</v>
      </c>
      <c r="I151" s="242">
        <f>[7]B!AB1070</f>
        <v>0</v>
      </c>
      <c r="J151" s="242">
        <f>[7]B!AC1070</f>
        <v>0</v>
      </c>
      <c r="K151" s="242">
        <f>[7]B!AD1070</f>
        <v>0</v>
      </c>
      <c r="L151" s="242">
        <f>[7]B!AE1070</f>
        <v>0</v>
      </c>
      <c r="M151" s="242">
        <f>[7]B!AF1070</f>
        <v>0</v>
      </c>
      <c r="N151" s="242">
        <f>[7]B!AG1070</f>
        <v>0</v>
      </c>
      <c r="O151" s="242">
        <f>[7]B!AH1070</f>
        <v>0</v>
      </c>
      <c r="P151" s="242">
        <f>[7]B!AI1070</f>
        <v>0</v>
      </c>
      <c r="Q151" s="242">
        <f>[7]B!AJ1070</f>
        <v>0</v>
      </c>
      <c r="R151" s="243">
        <f>[7]B!AL1070</f>
        <v>0</v>
      </c>
      <c r="U151" s="235"/>
    </row>
    <row r="152" spans="1:24" x14ac:dyDescent="0.2">
      <c r="A152" s="683" t="s">
        <v>231</v>
      </c>
      <c r="B152" s="572"/>
      <c r="C152" s="244">
        <f>[7]B!C1080</f>
        <v>0</v>
      </c>
      <c r="D152" s="245">
        <f>[7]B!D1080</f>
        <v>0</v>
      </c>
      <c r="E152" s="245">
        <f>[7]B!E1080</f>
        <v>0</v>
      </c>
      <c r="F152" s="245">
        <f>[7]B!F1080</f>
        <v>0</v>
      </c>
      <c r="G152" s="245">
        <f>[7]B!G1080</f>
        <v>0</v>
      </c>
      <c r="H152" s="245">
        <f>[7]B!AA1080</f>
        <v>0</v>
      </c>
      <c r="I152" s="245">
        <f>[7]B!AB1080</f>
        <v>0</v>
      </c>
      <c r="J152" s="245">
        <f>[7]B!AC1080</f>
        <v>0</v>
      </c>
      <c r="K152" s="245">
        <f>[7]B!AD1080</f>
        <v>0</v>
      </c>
      <c r="L152" s="245">
        <f>[7]B!AE1080</f>
        <v>0</v>
      </c>
      <c r="M152" s="245">
        <f>[7]B!AF1080</f>
        <v>0</v>
      </c>
      <c r="N152" s="245">
        <f>[7]B!AG1080</f>
        <v>0</v>
      </c>
      <c r="O152" s="245">
        <f>[7]B!AH1080</f>
        <v>0</v>
      </c>
      <c r="P152" s="245">
        <f>[7]B!AI1080</f>
        <v>0</v>
      </c>
      <c r="Q152" s="245">
        <f>[7]B!AJ1080</f>
        <v>0</v>
      </c>
      <c r="R152" s="246">
        <f>[7]B!AL1080</f>
        <v>0</v>
      </c>
      <c r="U152" s="235"/>
    </row>
    <row r="153" spans="1:24" x14ac:dyDescent="0.2">
      <c r="A153" s="683" t="s">
        <v>232</v>
      </c>
      <c r="B153" s="572"/>
      <c r="C153" s="244">
        <f>[7]B!C1100</f>
        <v>0</v>
      </c>
      <c r="D153" s="245">
        <f>[7]B!D1100</f>
        <v>0</v>
      </c>
      <c r="E153" s="245">
        <f>[7]B!E1100</f>
        <v>0</v>
      </c>
      <c r="F153" s="245">
        <f>[7]B!F1100</f>
        <v>0</v>
      </c>
      <c r="G153" s="245">
        <f>[7]B!G1100</f>
        <v>0</v>
      </c>
      <c r="H153" s="245">
        <f>[7]B!AA1100</f>
        <v>0</v>
      </c>
      <c r="I153" s="245">
        <f>[7]B!AB1100</f>
        <v>0</v>
      </c>
      <c r="J153" s="245">
        <f>[7]B!AC1100</f>
        <v>0</v>
      </c>
      <c r="K153" s="245">
        <f>[7]B!AD1100</f>
        <v>0</v>
      </c>
      <c r="L153" s="245">
        <f>[7]B!AE1100</f>
        <v>0</v>
      </c>
      <c r="M153" s="245">
        <f>[7]B!AF1100</f>
        <v>0</v>
      </c>
      <c r="N153" s="245">
        <f>[7]B!AG1100</f>
        <v>0</v>
      </c>
      <c r="O153" s="245">
        <f>[7]B!AH1100</f>
        <v>0</v>
      </c>
      <c r="P153" s="245">
        <f>[7]B!AI1100</f>
        <v>0</v>
      </c>
      <c r="Q153" s="245">
        <f>[7]B!AJ1100</f>
        <v>0</v>
      </c>
      <c r="R153" s="246">
        <f>[7]B!AL1100</f>
        <v>0</v>
      </c>
      <c r="U153" s="235"/>
    </row>
    <row r="154" spans="1:24" x14ac:dyDescent="0.2">
      <c r="A154" s="683" t="s">
        <v>233</v>
      </c>
      <c r="B154" s="572"/>
      <c r="C154" s="247">
        <f>[7]B!C1103</f>
        <v>0</v>
      </c>
      <c r="D154" s="248">
        <f>[7]B!D1103</f>
        <v>0</v>
      </c>
      <c r="E154" s="248">
        <f>[7]B!E1103</f>
        <v>0</v>
      </c>
      <c r="F154" s="248">
        <f>[7]B!F1103</f>
        <v>0</v>
      </c>
      <c r="G154" s="248">
        <f>[7]B!G1103</f>
        <v>0</v>
      </c>
      <c r="H154" s="248">
        <f>[7]B!AA1103</f>
        <v>0</v>
      </c>
      <c r="I154" s="248">
        <f>[7]B!AB1103</f>
        <v>0</v>
      </c>
      <c r="J154" s="248">
        <f>[7]B!AC1103</f>
        <v>0</v>
      </c>
      <c r="K154" s="248">
        <f>[7]B!AD1103</f>
        <v>0</v>
      </c>
      <c r="L154" s="248">
        <f>[7]B!AE1103</f>
        <v>0</v>
      </c>
      <c r="M154" s="248">
        <f>[7]B!AF1103</f>
        <v>0</v>
      </c>
      <c r="N154" s="248">
        <f>[7]B!AG1103</f>
        <v>0</v>
      </c>
      <c r="O154" s="248">
        <f>[7]B!AH1103</f>
        <v>0</v>
      </c>
      <c r="P154" s="248">
        <f>[7]B!AI1103</f>
        <v>0</v>
      </c>
      <c r="Q154" s="248">
        <f>[7]B!AJ1103</f>
        <v>0</v>
      </c>
      <c r="R154" s="246">
        <f>[7]B!AL1103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34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[7]B!C2467</f>
        <v>18</v>
      </c>
      <c r="D160" s="421">
        <f>[7]B!D2467</f>
        <v>18</v>
      </c>
      <c r="E160" s="422">
        <f>[7]B!E2467</f>
        <v>18</v>
      </c>
      <c r="F160" s="422">
        <f>[7]B!F2467</f>
        <v>0</v>
      </c>
      <c r="G160" s="422">
        <f>[7]B!G2467</f>
        <v>0</v>
      </c>
      <c r="H160" s="423">
        <f>[7]B!AA2467</f>
        <v>18</v>
      </c>
      <c r="I160" s="423">
        <f>[7]B!AB2467</f>
        <v>0</v>
      </c>
      <c r="J160" s="423">
        <f>[7]B!AC2467</f>
        <v>0</v>
      </c>
      <c r="K160" s="423">
        <f>[7]B!AD2467</f>
        <v>0</v>
      </c>
      <c r="L160" s="423">
        <f>[7]B!AE2467</f>
        <v>0</v>
      </c>
      <c r="M160" s="423">
        <f>[7]B!AF2467</f>
        <v>0</v>
      </c>
      <c r="N160" s="423">
        <f>[7]B!AG2467</f>
        <v>0</v>
      </c>
      <c r="O160" s="423">
        <f>[7]B!AH2467</f>
        <v>0</v>
      </c>
      <c r="P160" s="423">
        <f>[7]B!AI2467</f>
        <v>0</v>
      </c>
      <c r="Q160" s="423">
        <f>[7]B!AJ2467</f>
        <v>0</v>
      </c>
      <c r="R160" s="47">
        <f>[7]B!AL2467</f>
        <v>1014120</v>
      </c>
    </row>
    <row r="161" spans="1:22" x14ac:dyDescent="0.2">
      <c r="A161" s="424">
        <v>1901024</v>
      </c>
      <c r="B161" s="425" t="s">
        <v>237</v>
      </c>
      <c r="C161" s="421">
        <f>[7]B!C2468</f>
        <v>0</v>
      </c>
      <c r="D161" s="421">
        <f>[7]B!D2468</f>
        <v>0</v>
      </c>
      <c r="E161" s="422">
        <f>[7]B!E2468</f>
        <v>0</v>
      </c>
      <c r="F161" s="422">
        <f>[7]B!F2468</f>
        <v>0</v>
      </c>
      <c r="G161" s="422">
        <f>[7]B!G2468</f>
        <v>0</v>
      </c>
      <c r="H161" s="423">
        <f>[7]B!AA2468</f>
        <v>0</v>
      </c>
      <c r="I161" s="423">
        <f>[7]B!AB2468</f>
        <v>0</v>
      </c>
      <c r="J161" s="423">
        <f>[7]B!AC2468</f>
        <v>0</v>
      </c>
      <c r="K161" s="423">
        <f>[7]B!AD2468</f>
        <v>0</v>
      </c>
      <c r="L161" s="423">
        <f>[7]B!AE2468</f>
        <v>0</v>
      </c>
      <c r="M161" s="423">
        <f>[7]B!AF2468</f>
        <v>0</v>
      </c>
      <c r="N161" s="423">
        <f>[7]B!AG2468</f>
        <v>0</v>
      </c>
      <c r="O161" s="423">
        <f>[7]B!AH2468</f>
        <v>0</v>
      </c>
      <c r="P161" s="423">
        <f>[7]B!AI2468</f>
        <v>0</v>
      </c>
      <c r="Q161" s="423">
        <f>[7]B!AJ2468</f>
        <v>0</v>
      </c>
      <c r="R161" s="48">
        <f>[7]B!AL2468</f>
        <v>0</v>
      </c>
    </row>
    <row r="162" spans="1:22" x14ac:dyDescent="0.2">
      <c r="A162" s="424">
        <v>1901025</v>
      </c>
      <c r="B162" s="425" t="s">
        <v>238</v>
      </c>
      <c r="C162" s="421">
        <f>[7]B!C2469</f>
        <v>0</v>
      </c>
      <c r="D162" s="421">
        <f>[7]B!D2469</f>
        <v>0</v>
      </c>
      <c r="E162" s="422">
        <f>[7]B!E2469</f>
        <v>0</v>
      </c>
      <c r="F162" s="422">
        <f>[7]B!F2469</f>
        <v>0</v>
      </c>
      <c r="G162" s="422">
        <f>[7]B!G2469</f>
        <v>0</v>
      </c>
      <c r="H162" s="423">
        <f>[7]B!AA2469</f>
        <v>0</v>
      </c>
      <c r="I162" s="423">
        <f>[7]B!AB2469</f>
        <v>0</v>
      </c>
      <c r="J162" s="423">
        <f>[7]B!AC2469</f>
        <v>0</v>
      </c>
      <c r="K162" s="423">
        <f>[7]B!AD2469</f>
        <v>0</v>
      </c>
      <c r="L162" s="423">
        <f>[7]B!AE2469</f>
        <v>0</v>
      </c>
      <c r="M162" s="423">
        <f>[7]B!AF2469</f>
        <v>0</v>
      </c>
      <c r="N162" s="423">
        <f>[7]B!AG2469</f>
        <v>0</v>
      </c>
      <c r="O162" s="423">
        <f>[7]B!AH2469</f>
        <v>0</v>
      </c>
      <c r="P162" s="423">
        <f>[7]B!AI2469</f>
        <v>0</v>
      </c>
      <c r="Q162" s="423">
        <f>[7]B!AJ2469</f>
        <v>0</v>
      </c>
      <c r="R162" s="48">
        <f>[7]B!AL2469</f>
        <v>0</v>
      </c>
    </row>
    <row r="163" spans="1:22" x14ac:dyDescent="0.2">
      <c r="A163" s="424">
        <v>1901026</v>
      </c>
      <c r="B163" s="425" t="s">
        <v>239</v>
      </c>
      <c r="C163" s="421">
        <f>[7]B!C2470</f>
        <v>0</v>
      </c>
      <c r="D163" s="421">
        <f>[7]B!D2470</f>
        <v>0</v>
      </c>
      <c r="E163" s="422">
        <f>[7]B!E2470</f>
        <v>0</v>
      </c>
      <c r="F163" s="422">
        <f>[7]B!F2470</f>
        <v>0</v>
      </c>
      <c r="G163" s="422">
        <f>[7]B!G2470</f>
        <v>0</v>
      </c>
      <c r="H163" s="423">
        <f>[7]B!AA2470</f>
        <v>0</v>
      </c>
      <c r="I163" s="423">
        <f>[7]B!AB2470</f>
        <v>0</v>
      </c>
      <c r="J163" s="423">
        <f>[7]B!AC2470</f>
        <v>0</v>
      </c>
      <c r="K163" s="423">
        <f>[7]B!AD2470</f>
        <v>0</v>
      </c>
      <c r="L163" s="423">
        <f>[7]B!AE2470</f>
        <v>0</v>
      </c>
      <c r="M163" s="423">
        <f>[7]B!AF2470</f>
        <v>0</v>
      </c>
      <c r="N163" s="423">
        <f>[7]B!AG2470</f>
        <v>0</v>
      </c>
      <c r="O163" s="423">
        <f>[7]B!AH2470</f>
        <v>0</v>
      </c>
      <c r="P163" s="423">
        <f>[7]B!AI2470</f>
        <v>0</v>
      </c>
      <c r="Q163" s="423">
        <f>[7]B!AJ2470</f>
        <v>0</v>
      </c>
      <c r="R163" s="48">
        <f>[7]B!AL2470</f>
        <v>0</v>
      </c>
    </row>
    <row r="164" spans="1:22" x14ac:dyDescent="0.2">
      <c r="A164" s="424">
        <v>1901126</v>
      </c>
      <c r="B164" s="425" t="s">
        <v>240</v>
      </c>
      <c r="C164" s="421">
        <f>[7]B!C2471</f>
        <v>0</v>
      </c>
      <c r="D164" s="421">
        <f>[7]B!D2471</f>
        <v>0</v>
      </c>
      <c r="E164" s="422">
        <f>[7]B!E2471</f>
        <v>0</v>
      </c>
      <c r="F164" s="422">
        <f>[7]B!F2471</f>
        <v>0</v>
      </c>
      <c r="G164" s="422">
        <f>[7]B!G2471</f>
        <v>0</v>
      </c>
      <c r="H164" s="423">
        <f>[7]B!AA2471</f>
        <v>0</v>
      </c>
      <c r="I164" s="423">
        <f>[7]B!AB2471</f>
        <v>0</v>
      </c>
      <c r="J164" s="423">
        <f>[7]B!AC2471</f>
        <v>0</v>
      </c>
      <c r="K164" s="423">
        <f>[7]B!AD2471</f>
        <v>0</v>
      </c>
      <c r="L164" s="423">
        <f>[7]B!AE2471</f>
        <v>0</v>
      </c>
      <c r="M164" s="423">
        <f>[7]B!AF2471</f>
        <v>0</v>
      </c>
      <c r="N164" s="423">
        <f>[7]B!AG2471</f>
        <v>0</v>
      </c>
      <c r="O164" s="423">
        <f>[7]B!AH2471</f>
        <v>0</v>
      </c>
      <c r="P164" s="423">
        <f>[7]B!AI2471</f>
        <v>0</v>
      </c>
      <c r="Q164" s="423">
        <f>[7]B!AJ2471</f>
        <v>0</v>
      </c>
      <c r="R164" s="48">
        <f>[7]B!AL2471</f>
        <v>0</v>
      </c>
    </row>
    <row r="165" spans="1:22" x14ac:dyDescent="0.2">
      <c r="A165" s="424">
        <v>1901027</v>
      </c>
      <c r="B165" s="425" t="s">
        <v>241</v>
      </c>
      <c r="C165" s="421">
        <f>[7]B!C2472</f>
        <v>0</v>
      </c>
      <c r="D165" s="421">
        <f>[7]B!D2472</f>
        <v>0</v>
      </c>
      <c r="E165" s="422">
        <f>[7]B!E2472</f>
        <v>0</v>
      </c>
      <c r="F165" s="422">
        <f>[7]B!F2472</f>
        <v>0</v>
      </c>
      <c r="G165" s="422">
        <f>[7]B!G2472</f>
        <v>0</v>
      </c>
      <c r="H165" s="423">
        <f>[7]B!AA2472</f>
        <v>0</v>
      </c>
      <c r="I165" s="423">
        <f>[7]B!AB2472</f>
        <v>0</v>
      </c>
      <c r="J165" s="423">
        <f>[7]B!AC2472</f>
        <v>0</v>
      </c>
      <c r="K165" s="423">
        <f>[7]B!AD2472</f>
        <v>0</v>
      </c>
      <c r="L165" s="423">
        <f>[7]B!AE2472</f>
        <v>0</v>
      </c>
      <c r="M165" s="423">
        <f>[7]B!AF2472</f>
        <v>0</v>
      </c>
      <c r="N165" s="423">
        <f>[7]B!AG2472</f>
        <v>0</v>
      </c>
      <c r="O165" s="423">
        <f>[7]B!AH2472</f>
        <v>0</v>
      </c>
      <c r="P165" s="423">
        <f>[7]B!AI2472</f>
        <v>0</v>
      </c>
      <c r="Q165" s="423">
        <f>[7]B!AJ2472</f>
        <v>0</v>
      </c>
      <c r="R165" s="48">
        <f>[7]B!AL2472</f>
        <v>0</v>
      </c>
    </row>
    <row r="166" spans="1:22" x14ac:dyDescent="0.2">
      <c r="A166" s="424">
        <v>1901028</v>
      </c>
      <c r="B166" s="425" t="s">
        <v>242</v>
      </c>
      <c r="C166" s="421">
        <f>[7]B!C2473</f>
        <v>0</v>
      </c>
      <c r="D166" s="421">
        <f>[7]B!D2473</f>
        <v>0</v>
      </c>
      <c r="E166" s="422">
        <f>[7]B!E2473</f>
        <v>0</v>
      </c>
      <c r="F166" s="422">
        <f>[7]B!F2473</f>
        <v>0</v>
      </c>
      <c r="G166" s="422">
        <f>[7]B!G2473</f>
        <v>0</v>
      </c>
      <c r="H166" s="423">
        <f>[7]B!AA2473</f>
        <v>0</v>
      </c>
      <c r="I166" s="423">
        <f>[7]B!AB2473</f>
        <v>0</v>
      </c>
      <c r="J166" s="423">
        <f>[7]B!AC2473</f>
        <v>0</v>
      </c>
      <c r="K166" s="423">
        <f>[7]B!AD2473</f>
        <v>0</v>
      </c>
      <c r="L166" s="423">
        <f>[7]B!AE2473</f>
        <v>0</v>
      </c>
      <c r="M166" s="423">
        <f>[7]B!AF2473</f>
        <v>0</v>
      </c>
      <c r="N166" s="423">
        <f>[7]B!AG2473</f>
        <v>0</v>
      </c>
      <c r="O166" s="423">
        <f>[7]B!AH2473</f>
        <v>0</v>
      </c>
      <c r="P166" s="423">
        <f>[7]B!AI2473</f>
        <v>0</v>
      </c>
      <c r="Q166" s="423">
        <f>[7]B!AJ2473</f>
        <v>0</v>
      </c>
      <c r="R166" s="48">
        <f>[7]B!AL2473</f>
        <v>0</v>
      </c>
    </row>
    <row r="167" spans="1:22" x14ac:dyDescent="0.2">
      <c r="A167" s="426">
        <v>1901029</v>
      </c>
      <c r="B167" s="427" t="s">
        <v>243</v>
      </c>
      <c r="C167" s="421">
        <f>[7]B!C2474</f>
        <v>0</v>
      </c>
      <c r="D167" s="421">
        <f>[7]B!D2474</f>
        <v>0</v>
      </c>
      <c r="E167" s="422">
        <f>[7]B!E2474</f>
        <v>0</v>
      </c>
      <c r="F167" s="422">
        <f>[7]B!F2474</f>
        <v>0</v>
      </c>
      <c r="G167" s="422">
        <f>[7]B!G2474</f>
        <v>0</v>
      </c>
      <c r="H167" s="423">
        <f>[7]B!AA2474</f>
        <v>0</v>
      </c>
      <c r="I167" s="423">
        <f>[7]B!AB2474</f>
        <v>0</v>
      </c>
      <c r="J167" s="423">
        <f>[7]B!AC2474</f>
        <v>0</v>
      </c>
      <c r="K167" s="423">
        <f>[7]B!AD2474</f>
        <v>0</v>
      </c>
      <c r="L167" s="423">
        <f>[7]B!AE2474</f>
        <v>0</v>
      </c>
      <c r="M167" s="423">
        <f>[7]B!AF2474</f>
        <v>0</v>
      </c>
      <c r="N167" s="423">
        <f>[7]B!AG2474</f>
        <v>0</v>
      </c>
      <c r="O167" s="423">
        <f>[7]B!AH2474</f>
        <v>0</v>
      </c>
      <c r="P167" s="423">
        <f>[7]B!AI2474</f>
        <v>0</v>
      </c>
      <c r="Q167" s="423">
        <f>[7]B!AJ2474</f>
        <v>0</v>
      </c>
      <c r="R167" s="48">
        <f>[7]B!AL2474</f>
        <v>0</v>
      </c>
    </row>
    <row r="168" spans="1:22" x14ac:dyDescent="0.2">
      <c r="A168" s="426">
        <v>1901031</v>
      </c>
      <c r="B168" s="427" t="s">
        <v>244</v>
      </c>
      <c r="C168" s="421">
        <f>[7]B!C2475</f>
        <v>0</v>
      </c>
      <c r="D168" s="421">
        <f>[7]B!D2475</f>
        <v>0</v>
      </c>
      <c r="E168" s="422">
        <f>[7]B!E2475</f>
        <v>0</v>
      </c>
      <c r="F168" s="422">
        <f>[7]B!F2475</f>
        <v>0</v>
      </c>
      <c r="G168" s="422">
        <f>[7]B!G2475</f>
        <v>0</v>
      </c>
      <c r="H168" s="423">
        <f>[7]B!AA2475</f>
        <v>0</v>
      </c>
      <c r="I168" s="423">
        <f>[7]B!AB2475</f>
        <v>0</v>
      </c>
      <c r="J168" s="423">
        <f>[7]B!AC2475</f>
        <v>0</v>
      </c>
      <c r="K168" s="423">
        <f>[7]B!AD2475</f>
        <v>0</v>
      </c>
      <c r="L168" s="423">
        <f>[7]B!AE2475</f>
        <v>0</v>
      </c>
      <c r="M168" s="423">
        <f>[7]B!AF2475</f>
        <v>0</v>
      </c>
      <c r="N168" s="423">
        <f>[7]B!AG2475</f>
        <v>0</v>
      </c>
      <c r="O168" s="423">
        <f>[7]B!AH2475</f>
        <v>0</v>
      </c>
      <c r="P168" s="423">
        <f>[7]B!AI2475</f>
        <v>0</v>
      </c>
      <c r="Q168" s="423">
        <f>[7]B!AJ2475</f>
        <v>0</v>
      </c>
      <c r="R168" s="48">
        <f>[7]B!AL2475</f>
        <v>0</v>
      </c>
    </row>
    <row r="169" spans="1:22" x14ac:dyDescent="0.2">
      <c r="A169" s="426" t="s">
        <v>245</v>
      </c>
      <c r="B169" s="427" t="s">
        <v>246</v>
      </c>
      <c r="C169" s="421">
        <f>[7]B!C2476</f>
        <v>0</v>
      </c>
      <c r="D169" s="421">
        <f>[7]B!D2476</f>
        <v>0</v>
      </c>
      <c r="E169" s="422">
        <f>[7]B!E2476</f>
        <v>0</v>
      </c>
      <c r="F169" s="422">
        <f>[7]B!F2476</f>
        <v>0</v>
      </c>
      <c r="G169" s="422">
        <f>[7]B!G2476</f>
        <v>0</v>
      </c>
      <c r="H169" s="423">
        <f>[7]B!AA2476</f>
        <v>0</v>
      </c>
      <c r="I169" s="423">
        <f>[7]B!AB2476</f>
        <v>0</v>
      </c>
      <c r="J169" s="423">
        <f>[7]B!AC2476</f>
        <v>0</v>
      </c>
      <c r="K169" s="423">
        <f>[7]B!AD2476</f>
        <v>0</v>
      </c>
      <c r="L169" s="423">
        <f>[7]B!AE2476</f>
        <v>0</v>
      </c>
      <c r="M169" s="423">
        <f>[7]B!AF2476</f>
        <v>0</v>
      </c>
      <c r="N169" s="423">
        <f>[7]B!AG2476</f>
        <v>0</v>
      </c>
      <c r="O169" s="423">
        <f>[7]B!AH2476</f>
        <v>0</v>
      </c>
      <c r="P169" s="423">
        <f>[7]B!AI2476</f>
        <v>0</v>
      </c>
      <c r="Q169" s="423">
        <f>[7]B!AJ2476</f>
        <v>0</v>
      </c>
      <c r="R169" s="48">
        <f>[7]B!AL2476</f>
        <v>0</v>
      </c>
    </row>
    <row r="170" spans="1:22" x14ac:dyDescent="0.2">
      <c r="A170" s="428">
        <v>1901033</v>
      </c>
      <c r="B170" s="429" t="s">
        <v>247</v>
      </c>
      <c r="C170" s="421">
        <f>[7]B!C2477</f>
        <v>0</v>
      </c>
      <c r="D170" s="421">
        <f>[7]B!D2477</f>
        <v>0</v>
      </c>
      <c r="E170" s="422">
        <f>[7]B!E2477</f>
        <v>0</v>
      </c>
      <c r="F170" s="422">
        <f>[7]B!F2477</f>
        <v>0</v>
      </c>
      <c r="G170" s="422">
        <f>[7]B!G2477</f>
        <v>0</v>
      </c>
      <c r="H170" s="423">
        <f>[7]B!AA2477</f>
        <v>0</v>
      </c>
      <c r="I170" s="423">
        <f>[7]B!AB2477</f>
        <v>0</v>
      </c>
      <c r="J170" s="423">
        <f>[7]B!AC2477</f>
        <v>0</v>
      </c>
      <c r="K170" s="423">
        <f>[7]B!AD2477</f>
        <v>0</v>
      </c>
      <c r="L170" s="423">
        <f>[7]B!AE2477</f>
        <v>0</v>
      </c>
      <c r="M170" s="423">
        <f>[7]B!AF2477</f>
        <v>0</v>
      </c>
      <c r="N170" s="423">
        <f>[7]B!AG2477</f>
        <v>0</v>
      </c>
      <c r="O170" s="423">
        <f>[7]B!AH2477</f>
        <v>0</v>
      </c>
      <c r="P170" s="423">
        <f>[7]B!AI2477</f>
        <v>0</v>
      </c>
      <c r="Q170" s="423">
        <f>[7]B!AJ2477</f>
        <v>0</v>
      </c>
      <c r="R170" s="129">
        <f>[7]B!AL2477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18</v>
      </c>
      <c r="D171" s="430">
        <f t="shared" ref="D171:Q171" si="5">SUM(D160:D170)</f>
        <v>18</v>
      </c>
      <c r="E171" s="430">
        <f t="shared" si="5"/>
        <v>18</v>
      </c>
      <c r="F171" s="430">
        <f t="shared" si="5"/>
        <v>0</v>
      </c>
      <c r="G171" s="430">
        <f t="shared" si="5"/>
        <v>0</v>
      </c>
      <c r="H171" s="430">
        <f t="shared" si="5"/>
        <v>18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1014120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[7]B!$C$1408</f>
        <v>13</v>
      </c>
      <c r="D176" s="432">
        <f>[7]B!H1408</f>
        <v>12</v>
      </c>
      <c r="E176" s="433">
        <f>[7]B!I1408</f>
        <v>10</v>
      </c>
      <c r="F176" s="433">
        <f>[7]B!J1408</f>
        <v>2</v>
      </c>
      <c r="G176" s="433">
        <f>[7]B!K1408</f>
        <v>1</v>
      </c>
      <c r="H176" s="433">
        <f>[7]B!L1408</f>
        <v>0</v>
      </c>
      <c r="I176" s="433">
        <f>[7]B!M1408</f>
        <v>0</v>
      </c>
      <c r="J176" s="433">
        <f>[7]B!N1408</f>
        <v>0</v>
      </c>
      <c r="K176" s="434">
        <v>0</v>
      </c>
      <c r="L176" s="433">
        <f>[7]B!AD1408</f>
        <v>0</v>
      </c>
      <c r="M176" s="433">
        <f>[7]B!AE1408</f>
        <v>0</v>
      </c>
      <c r="N176" s="433">
        <f>[7]B!AF1408</f>
        <v>0</v>
      </c>
      <c r="O176" s="433">
        <f>[7]B!AG1408</f>
        <v>0</v>
      </c>
      <c r="P176" s="433">
        <f>[7]B!AH1408</f>
        <v>0</v>
      </c>
      <c r="Q176" s="433">
        <f>[7]B!AI1408</f>
        <v>0</v>
      </c>
      <c r="R176" s="433">
        <f>[7]B!AJ1408</f>
        <v>0</v>
      </c>
      <c r="S176" s="21">
        <f>[7]B!$I$1408</f>
        <v>10</v>
      </c>
      <c r="T176" s="21">
        <f>[7]B!$L$1408</f>
        <v>0</v>
      </c>
      <c r="U176" s="278"/>
      <c r="V176" s="155">
        <f>[7]B!AL1408</f>
        <v>2047390</v>
      </c>
    </row>
    <row r="177" spans="1:22" x14ac:dyDescent="0.2">
      <c r="A177" s="279" t="s">
        <v>259</v>
      </c>
      <c r="B177" s="280" t="s">
        <v>260</v>
      </c>
      <c r="C177" s="432">
        <f>[7]B!C1542</f>
        <v>106</v>
      </c>
      <c r="D177" s="432">
        <f>[7]B!H1542</f>
        <v>98</v>
      </c>
      <c r="E177" s="434">
        <f>[7]B!I1542</f>
        <v>78</v>
      </c>
      <c r="F177" s="434">
        <f>[7]B!J1542</f>
        <v>20</v>
      </c>
      <c r="G177" s="434">
        <f>[7]B!K1542</f>
        <v>3</v>
      </c>
      <c r="H177" s="434">
        <f>[7]B!L1542</f>
        <v>5</v>
      </c>
      <c r="I177" s="434">
        <f>[7]B!M1542</f>
        <v>0</v>
      </c>
      <c r="J177" s="434">
        <f>[7]B!N1542</f>
        <v>0</v>
      </c>
      <c r="K177" s="434">
        <v>58</v>
      </c>
      <c r="L177" s="434">
        <f>[7]B!AD1542</f>
        <v>0</v>
      </c>
      <c r="M177" s="434">
        <f>[7]B!AE1542</f>
        <v>22</v>
      </c>
      <c r="N177" s="434">
        <f>[7]B!AF1542</f>
        <v>0</v>
      </c>
      <c r="O177" s="434">
        <f>[7]B!AG1542</f>
        <v>0</v>
      </c>
      <c r="P177" s="434">
        <f>[7]B!AH1542</f>
        <v>0</v>
      </c>
      <c r="Q177" s="434">
        <f>[7]B!AI1542</f>
        <v>0</v>
      </c>
      <c r="R177" s="434">
        <f>[7]B!AJ1542</f>
        <v>0</v>
      </c>
      <c r="S177" s="21">
        <f>[7]B!$I$1542</f>
        <v>78</v>
      </c>
      <c r="T177" s="21">
        <f>[7]B!$L$1542</f>
        <v>5</v>
      </c>
      <c r="U177" s="278"/>
      <c r="V177" s="155">
        <f>[7]B!$AL$1542</f>
        <v>21768100</v>
      </c>
    </row>
    <row r="178" spans="1:22" x14ac:dyDescent="0.2">
      <c r="A178" s="279" t="s">
        <v>194</v>
      </c>
      <c r="B178" s="280" t="s">
        <v>261</v>
      </c>
      <c r="C178" s="432">
        <f>[7]B!C1723</f>
        <v>65</v>
      </c>
      <c r="D178" s="432">
        <f>[7]B!H1723</f>
        <v>64</v>
      </c>
      <c r="E178" s="434">
        <f>[7]B!I1723</f>
        <v>44</v>
      </c>
      <c r="F178" s="434">
        <f>[7]B!J1723</f>
        <v>20</v>
      </c>
      <c r="G178" s="434">
        <f>[7]B!K1723</f>
        <v>0</v>
      </c>
      <c r="H178" s="434">
        <f>[7]B!L1723</f>
        <v>1</v>
      </c>
      <c r="I178" s="434">
        <f>[7]B!M1723</f>
        <v>0</v>
      </c>
      <c r="J178" s="434">
        <f>[7]B!N1723</f>
        <v>0</v>
      </c>
      <c r="K178" s="434">
        <v>32</v>
      </c>
      <c r="L178" s="434">
        <f>[7]B!AD1723</f>
        <v>0</v>
      </c>
      <c r="M178" s="434">
        <f>[7]B!AE1723</f>
        <v>0</v>
      </c>
      <c r="N178" s="434">
        <f>[7]B!AF1723</f>
        <v>0</v>
      </c>
      <c r="O178" s="434">
        <f>[7]B!AG1723</f>
        <v>0</v>
      </c>
      <c r="P178" s="434">
        <f>[7]B!AH1723</f>
        <v>0</v>
      </c>
      <c r="Q178" s="434">
        <f>[7]B!AI1723</f>
        <v>0</v>
      </c>
      <c r="R178" s="434">
        <f>[7]B!AJ1723</f>
        <v>0</v>
      </c>
      <c r="S178" s="21">
        <f>[7]B!$I$1723</f>
        <v>44</v>
      </c>
      <c r="T178" s="21">
        <f>[7]B!$L$1723</f>
        <v>1</v>
      </c>
      <c r="U178" s="278"/>
      <c r="V178" s="155">
        <f>[7]B!AL1723</f>
        <v>3793595</v>
      </c>
    </row>
    <row r="179" spans="1:22" x14ac:dyDescent="0.2">
      <c r="A179" s="279" t="s">
        <v>196</v>
      </c>
      <c r="B179" s="280" t="s">
        <v>262</v>
      </c>
      <c r="C179" s="432">
        <f>[7]B!C1787</f>
        <v>6</v>
      </c>
      <c r="D179" s="432">
        <f>[7]B!H1787</f>
        <v>5</v>
      </c>
      <c r="E179" s="434">
        <f>[7]B!I1787</f>
        <v>5</v>
      </c>
      <c r="F179" s="434">
        <f>[7]B!J1787</f>
        <v>0</v>
      </c>
      <c r="G179" s="434">
        <f>[7]B!K1787</f>
        <v>0</v>
      </c>
      <c r="H179" s="434">
        <f>[7]B!L1787</f>
        <v>1</v>
      </c>
      <c r="I179" s="434">
        <f>[7]B!M1787</f>
        <v>0</v>
      </c>
      <c r="J179" s="434">
        <f>[7]B!N1787</f>
        <v>0</v>
      </c>
      <c r="K179" s="434">
        <v>1</v>
      </c>
      <c r="L179" s="434">
        <f>[7]B!AD1787</f>
        <v>0</v>
      </c>
      <c r="M179" s="434">
        <f>[7]B!AE1787</f>
        <v>0</v>
      </c>
      <c r="N179" s="434">
        <f>[7]B!AF1787</f>
        <v>0</v>
      </c>
      <c r="O179" s="434">
        <f>[7]B!AG1787</f>
        <v>0</v>
      </c>
      <c r="P179" s="434">
        <f>[7]B!AH1787</f>
        <v>0</v>
      </c>
      <c r="Q179" s="434">
        <f>[7]B!AI1787</f>
        <v>0</v>
      </c>
      <c r="R179" s="434">
        <f>[7]B!AJ1787</f>
        <v>0</v>
      </c>
      <c r="S179" s="21">
        <f>[7]B!$I$1787</f>
        <v>5</v>
      </c>
      <c r="T179" s="21">
        <f>[7]B!$L$1787</f>
        <v>1</v>
      </c>
      <c r="U179" s="278"/>
      <c r="V179" s="155">
        <f>[7]B!AL1787</f>
        <v>1032965</v>
      </c>
    </row>
    <row r="180" spans="1:22" x14ac:dyDescent="0.2">
      <c r="A180" s="279" t="s">
        <v>198</v>
      </c>
      <c r="B180" s="280" t="s">
        <v>263</v>
      </c>
      <c r="C180" s="432">
        <f>[7]B!C1861</f>
        <v>59</v>
      </c>
      <c r="D180" s="432">
        <f>[7]B!H1861</f>
        <v>51</v>
      </c>
      <c r="E180" s="434">
        <f>[7]B!I1861</f>
        <v>50</v>
      </c>
      <c r="F180" s="434">
        <f>[7]B!J1861</f>
        <v>1</v>
      </c>
      <c r="G180" s="434">
        <f>[7]B!K1861</f>
        <v>0</v>
      </c>
      <c r="H180" s="434">
        <f>[7]B!L1861</f>
        <v>7</v>
      </c>
      <c r="I180" s="434">
        <f>[7]B!M1861</f>
        <v>1</v>
      </c>
      <c r="J180" s="434">
        <f>[7]B!N1861</f>
        <v>0</v>
      </c>
      <c r="K180" s="434">
        <v>35</v>
      </c>
      <c r="L180" s="434">
        <f>[7]B!AD1861</f>
        <v>0</v>
      </c>
      <c r="M180" s="434">
        <f>[7]B!AE1861</f>
        <v>1</v>
      </c>
      <c r="N180" s="434">
        <f>[7]B!AF1861</f>
        <v>0</v>
      </c>
      <c r="O180" s="434">
        <f>[7]B!AG1861</f>
        <v>0</v>
      </c>
      <c r="P180" s="434">
        <f>[7]B!AH1861</f>
        <v>0</v>
      </c>
      <c r="Q180" s="434">
        <f>[7]B!AI1861</f>
        <v>0</v>
      </c>
      <c r="R180" s="434">
        <f>[7]B!AJ1861</f>
        <v>0</v>
      </c>
      <c r="S180" s="21">
        <f>[7]B!$I$1861</f>
        <v>50</v>
      </c>
      <c r="T180" s="21">
        <f>[7]B!$L$1861</f>
        <v>7</v>
      </c>
      <c r="U180" s="278"/>
      <c r="V180" s="155">
        <f>[7]B!AL1861</f>
        <v>5114165</v>
      </c>
    </row>
    <row r="181" spans="1:22" x14ac:dyDescent="0.2">
      <c r="A181" s="279" t="s">
        <v>264</v>
      </c>
      <c r="B181" s="280" t="s">
        <v>265</v>
      </c>
      <c r="C181" s="432">
        <f>[7]B!C1904</f>
        <v>74</v>
      </c>
      <c r="D181" s="432">
        <f>[7]B!H1904</f>
        <v>71</v>
      </c>
      <c r="E181" s="434">
        <f>[7]B!I1904</f>
        <v>66</v>
      </c>
      <c r="F181" s="434">
        <f>[7]B!J1904</f>
        <v>5</v>
      </c>
      <c r="G181" s="434">
        <f>[7]B!K1904</f>
        <v>3</v>
      </c>
      <c r="H181" s="434">
        <f>[7]B!L1904</f>
        <v>0</v>
      </c>
      <c r="I181" s="434">
        <f>[7]B!M1904</f>
        <v>0</v>
      </c>
      <c r="J181" s="434">
        <f>[7]B!N1904</f>
        <v>0</v>
      </c>
      <c r="K181" s="434">
        <v>73</v>
      </c>
      <c r="L181" s="434">
        <f>[7]B!AD1904</f>
        <v>0</v>
      </c>
      <c r="M181" s="434">
        <f>[7]B!AE1904</f>
        <v>0</v>
      </c>
      <c r="N181" s="434">
        <f>[7]B!AF1904</f>
        <v>0</v>
      </c>
      <c r="O181" s="434">
        <f>[7]B!AG1904</f>
        <v>0</v>
      </c>
      <c r="P181" s="434">
        <f>[7]B!AH1904</f>
        <v>0</v>
      </c>
      <c r="Q181" s="434">
        <f>[7]B!AI1904</f>
        <v>0</v>
      </c>
      <c r="R181" s="434">
        <f>[7]B!AJ1904</f>
        <v>0</v>
      </c>
      <c r="S181" s="21">
        <f>[7]B!$I$1904</f>
        <v>66</v>
      </c>
      <c r="T181" s="21">
        <f>[7]B!$L$1904</f>
        <v>0</v>
      </c>
      <c r="U181" s="278"/>
      <c r="V181" s="155">
        <f>[7]B!AL1904</f>
        <v>4570580</v>
      </c>
    </row>
    <row r="182" spans="1:22" x14ac:dyDescent="0.2">
      <c r="A182" s="279" t="s">
        <v>205</v>
      </c>
      <c r="B182" s="280" t="s">
        <v>266</v>
      </c>
      <c r="C182" s="435">
        <f>[7]B!C2063</f>
        <v>5</v>
      </c>
      <c r="D182" s="435">
        <f>[7]B!H2063</f>
        <v>3</v>
      </c>
      <c r="E182" s="434">
        <f>[7]B!I2063</f>
        <v>1</v>
      </c>
      <c r="F182" s="434">
        <f>[7]B!J2063</f>
        <v>2</v>
      </c>
      <c r="G182" s="434">
        <f>[7]B!K2063</f>
        <v>0</v>
      </c>
      <c r="H182" s="434">
        <f>[7]B!L2063</f>
        <v>0</v>
      </c>
      <c r="I182" s="434">
        <f>[7]B!M2063</f>
        <v>2</v>
      </c>
      <c r="J182" s="434">
        <f>[7]B!N2063</f>
        <v>0</v>
      </c>
      <c r="K182" s="434">
        <v>0</v>
      </c>
      <c r="L182" s="434">
        <f>[7]B!AD2063</f>
        <v>0</v>
      </c>
      <c r="M182" s="434">
        <f>[7]B!AE2063</f>
        <v>0</v>
      </c>
      <c r="N182" s="434">
        <f>[7]B!AF2063</f>
        <v>0</v>
      </c>
      <c r="O182" s="434">
        <f>[7]B!AG2063</f>
        <v>0</v>
      </c>
      <c r="P182" s="434">
        <f>[7]B!AH2063</f>
        <v>0</v>
      </c>
      <c r="Q182" s="434">
        <f>[7]B!AI2063</f>
        <v>0</v>
      </c>
      <c r="R182" s="434">
        <f>[7]B!AJ2063</f>
        <v>0</v>
      </c>
      <c r="S182" s="21">
        <f>[7]B!$I$2063</f>
        <v>1</v>
      </c>
      <c r="T182" s="21">
        <f>[7]B!$L$2063</f>
        <v>0</v>
      </c>
      <c r="U182" s="278"/>
      <c r="V182" s="155">
        <f>[7]B!AL2063</f>
        <v>455700</v>
      </c>
    </row>
    <row r="183" spans="1:22" x14ac:dyDescent="0.2">
      <c r="A183" s="279" t="s">
        <v>267</v>
      </c>
      <c r="B183" s="280" t="s">
        <v>268</v>
      </c>
      <c r="C183" s="435">
        <f>[7]B!C2165</f>
        <v>5</v>
      </c>
      <c r="D183" s="435">
        <f>[7]B!H2165</f>
        <v>4</v>
      </c>
      <c r="E183" s="434">
        <f>[7]B!I2165</f>
        <v>4</v>
      </c>
      <c r="F183" s="434">
        <f>[7]B!J2165</f>
        <v>0</v>
      </c>
      <c r="G183" s="434">
        <f>[7]B!K2165</f>
        <v>0</v>
      </c>
      <c r="H183" s="434">
        <f>[7]B!L2165</f>
        <v>1</v>
      </c>
      <c r="I183" s="434">
        <f>[7]B!M2165</f>
        <v>0</v>
      </c>
      <c r="J183" s="434">
        <f>[7]B!N2165</f>
        <v>0</v>
      </c>
      <c r="K183" s="434">
        <v>2</v>
      </c>
      <c r="L183" s="434">
        <f>[7]B!AD2165</f>
        <v>0</v>
      </c>
      <c r="M183" s="434">
        <f>[7]B!AE2165</f>
        <v>0</v>
      </c>
      <c r="N183" s="434">
        <f>[7]B!AF2165</f>
        <v>0</v>
      </c>
      <c r="O183" s="434">
        <f>[7]B!AG2165</f>
        <v>0</v>
      </c>
      <c r="P183" s="434">
        <f>[7]B!AH2165</f>
        <v>0</v>
      </c>
      <c r="Q183" s="434">
        <f>[7]B!AI2165</f>
        <v>0</v>
      </c>
      <c r="R183" s="434">
        <f>[7]B!AJ2165</f>
        <v>0</v>
      </c>
      <c r="S183" s="21">
        <f>[7]B!$I$2165</f>
        <v>4</v>
      </c>
      <c r="T183" s="21">
        <f>[7]B!$L$2165</f>
        <v>1</v>
      </c>
      <c r="U183" s="278"/>
      <c r="V183" s="155">
        <f>[7]B!AL2165</f>
        <v>978650</v>
      </c>
    </row>
    <row r="184" spans="1:22" x14ac:dyDescent="0.2">
      <c r="A184" s="279" t="s">
        <v>269</v>
      </c>
      <c r="B184" s="280" t="s">
        <v>270</v>
      </c>
      <c r="C184" s="435">
        <f>[7]B!C2396</f>
        <v>260</v>
      </c>
      <c r="D184" s="435">
        <f>[7]B!H2396</f>
        <v>235</v>
      </c>
      <c r="E184" s="434">
        <f>[7]B!I2396</f>
        <v>192</v>
      </c>
      <c r="F184" s="434">
        <f>[7]B!J2396</f>
        <v>43</v>
      </c>
      <c r="G184" s="434">
        <f>[7]B!K2396</f>
        <v>3</v>
      </c>
      <c r="H184" s="434">
        <f>[7]B!L2396</f>
        <v>21</v>
      </c>
      <c r="I184" s="434">
        <f>[7]B!M2396</f>
        <v>1</v>
      </c>
      <c r="J184" s="434">
        <f>[7]B!N2396</f>
        <v>0</v>
      </c>
      <c r="K184" s="436"/>
      <c r="L184" s="434">
        <f>[7]B!AD2396</f>
        <v>0</v>
      </c>
      <c r="M184" s="434">
        <f>[7]B!AE2396</f>
        <v>39</v>
      </c>
      <c r="N184" s="434">
        <f>[7]B!AF2396</f>
        <v>0</v>
      </c>
      <c r="O184" s="434">
        <f>[7]B!AG2396</f>
        <v>0</v>
      </c>
      <c r="P184" s="434">
        <f>[7]B!AH2396</f>
        <v>0</v>
      </c>
      <c r="Q184" s="434">
        <f>[7]B!AI2396</f>
        <v>0</v>
      </c>
      <c r="R184" s="434">
        <f>[7]B!AJ2396</f>
        <v>0</v>
      </c>
      <c r="S184" s="21">
        <f>[7]B!$I$2396</f>
        <v>192</v>
      </c>
      <c r="T184" s="21">
        <f>[7]B!$L$2396</f>
        <v>21</v>
      </c>
      <c r="U184" s="278"/>
      <c r="V184" s="155">
        <f>[7]B!AL2396</f>
        <v>73973045</v>
      </c>
    </row>
    <row r="185" spans="1:22" x14ac:dyDescent="0.2">
      <c r="A185" s="279" t="s">
        <v>271</v>
      </c>
      <c r="B185" s="280" t="s">
        <v>272</v>
      </c>
      <c r="C185" s="432">
        <f>[7]B!C2436</f>
        <v>19</v>
      </c>
      <c r="D185" s="432">
        <f>[7]B!H2436</f>
        <v>17</v>
      </c>
      <c r="E185" s="434">
        <f>[7]B!I2436</f>
        <v>6</v>
      </c>
      <c r="F185" s="434">
        <f>[7]B!J2436</f>
        <v>11</v>
      </c>
      <c r="G185" s="434">
        <f>[7]B!K2436</f>
        <v>1</v>
      </c>
      <c r="H185" s="434">
        <f>[7]B!L2436</f>
        <v>0</v>
      </c>
      <c r="I185" s="434">
        <f>[7]B!M2436</f>
        <v>1</v>
      </c>
      <c r="J185" s="434">
        <f>[7]B!N2436</f>
        <v>0</v>
      </c>
      <c r="K185" s="434">
        <v>1</v>
      </c>
      <c r="L185" s="434">
        <f>[7]B!AD2436</f>
        <v>0</v>
      </c>
      <c r="M185" s="434">
        <f>[7]B!AE2436</f>
        <v>0</v>
      </c>
      <c r="N185" s="434">
        <f>[7]B!AF2436</f>
        <v>0</v>
      </c>
      <c r="O185" s="434">
        <f>[7]B!AG2436</f>
        <v>0</v>
      </c>
      <c r="P185" s="434">
        <f>[7]B!AH2436</f>
        <v>0</v>
      </c>
      <c r="Q185" s="434">
        <f>[7]B!AI2436</f>
        <v>0</v>
      </c>
      <c r="R185" s="434">
        <f>[7]B!AJ2436</f>
        <v>0</v>
      </c>
      <c r="S185" s="21">
        <f>[7]B!$I$2436</f>
        <v>6</v>
      </c>
      <c r="T185" s="21">
        <f>[7]B!$L$2436</f>
        <v>0</v>
      </c>
      <c r="U185" s="278"/>
      <c r="V185" s="155">
        <f>[7]B!AL2436</f>
        <v>1377160</v>
      </c>
    </row>
    <row r="186" spans="1:22" x14ac:dyDescent="0.2">
      <c r="A186" s="279" t="s">
        <v>273</v>
      </c>
      <c r="B186" s="280" t="s">
        <v>274</v>
      </c>
      <c r="C186" s="432">
        <f>[7]B!C2559</f>
        <v>91</v>
      </c>
      <c r="D186" s="432">
        <f>[7]B!H2559</f>
        <v>84</v>
      </c>
      <c r="E186" s="434">
        <f>[7]B!I2559</f>
        <v>72</v>
      </c>
      <c r="F186" s="434">
        <f>[7]B!J2559</f>
        <v>12</v>
      </c>
      <c r="G186" s="434">
        <f>[7]B!K2559</f>
        <v>2</v>
      </c>
      <c r="H186" s="434">
        <f>[7]B!L2559</f>
        <v>4</v>
      </c>
      <c r="I186" s="434">
        <f>[7]B!M2559</f>
        <v>1</v>
      </c>
      <c r="J186" s="434">
        <f>[7]B!N2559</f>
        <v>0</v>
      </c>
      <c r="K186" s="433">
        <v>0</v>
      </c>
      <c r="L186" s="434">
        <f>[7]B!AD2559</f>
        <v>0</v>
      </c>
      <c r="M186" s="434">
        <f>[7]B!AE2559</f>
        <v>0</v>
      </c>
      <c r="N186" s="434">
        <f>[7]B!AF2559</f>
        <v>0</v>
      </c>
      <c r="O186" s="434">
        <f>[7]B!AG2559</f>
        <v>25</v>
      </c>
      <c r="P186" s="434">
        <f>[7]B!AH2559</f>
        <v>0</v>
      </c>
      <c r="Q186" s="434">
        <f>[7]B!AI2559</f>
        <v>0</v>
      </c>
      <c r="R186" s="434">
        <f>[7]B!AJ2559</f>
        <v>0</v>
      </c>
      <c r="S186" s="21">
        <f>[7]B!$I$2559</f>
        <v>72</v>
      </c>
      <c r="T186" s="21">
        <f>[7]B!$L$2559</f>
        <v>4</v>
      </c>
      <c r="U186" s="278"/>
      <c r="V186" s="155">
        <f>[7]B!AL2559</f>
        <v>16671200</v>
      </c>
    </row>
    <row r="187" spans="1:22" x14ac:dyDescent="0.2">
      <c r="A187" s="279" t="s">
        <v>275</v>
      </c>
      <c r="B187" s="280" t="s">
        <v>276</v>
      </c>
      <c r="C187" s="432">
        <f>[7]B!C2598</f>
        <v>31</v>
      </c>
      <c r="D187" s="432">
        <f>[7]B!H2598</f>
        <v>24</v>
      </c>
      <c r="E187" s="434">
        <f>[7]B!I2598</f>
        <v>23</v>
      </c>
      <c r="F187" s="434">
        <f>[7]B!J2598</f>
        <v>1</v>
      </c>
      <c r="G187" s="434">
        <f>[7]B!K2598</f>
        <v>0</v>
      </c>
      <c r="H187" s="434">
        <f>[7]B!L2598</f>
        <v>6</v>
      </c>
      <c r="I187" s="434">
        <f>[7]B!M2598</f>
        <v>1</v>
      </c>
      <c r="J187" s="434">
        <f>[7]B!N2598</f>
        <v>0</v>
      </c>
      <c r="K187" s="433">
        <v>2</v>
      </c>
      <c r="L187" s="434">
        <f>[7]B!AD2598</f>
        <v>0</v>
      </c>
      <c r="M187" s="434">
        <f>[7]B!AE2598</f>
        <v>6</v>
      </c>
      <c r="N187" s="434">
        <f>[7]B!AF2598</f>
        <v>0</v>
      </c>
      <c r="O187" s="434">
        <f>[7]B!AG2598</f>
        <v>0</v>
      </c>
      <c r="P187" s="434">
        <f>[7]B!AH2598</f>
        <v>0</v>
      </c>
      <c r="Q187" s="434">
        <f>[7]B!AI2598</f>
        <v>0</v>
      </c>
      <c r="R187" s="434">
        <f>[7]B!AJ2598</f>
        <v>0</v>
      </c>
      <c r="S187" s="21">
        <f>[7]B!$I$2598</f>
        <v>23</v>
      </c>
      <c r="T187" s="21">
        <f>[7]B!$L$2598</f>
        <v>6</v>
      </c>
      <c r="U187" s="278"/>
      <c r="V187" s="155">
        <f>[7]B!AL2598</f>
        <v>6521180</v>
      </c>
    </row>
    <row r="188" spans="1:22" x14ac:dyDescent="0.2">
      <c r="A188" s="279" t="s">
        <v>277</v>
      </c>
      <c r="B188" s="280" t="s">
        <v>278</v>
      </c>
      <c r="C188" s="432">
        <f>[7]B!C2639</f>
        <v>54</v>
      </c>
      <c r="D188" s="432">
        <f>[7]B!H2639</f>
        <v>47</v>
      </c>
      <c r="E188" s="434">
        <f>[7]B!I2639</f>
        <v>38</v>
      </c>
      <c r="F188" s="434">
        <f>[7]B!J2639</f>
        <v>9</v>
      </c>
      <c r="G188" s="434">
        <f>[7]B!K2639</f>
        <v>0</v>
      </c>
      <c r="H188" s="434">
        <f>[7]B!L2639</f>
        <v>6</v>
      </c>
      <c r="I188" s="434">
        <f>[7]B!M2639</f>
        <v>1</v>
      </c>
      <c r="J188" s="434">
        <f>[7]B!N2639</f>
        <v>0</v>
      </c>
      <c r="K188" s="433">
        <v>0</v>
      </c>
      <c r="L188" s="434">
        <f>[7]B!AD2639</f>
        <v>0</v>
      </c>
      <c r="M188" s="434">
        <f>[7]B!AE2639</f>
        <v>0</v>
      </c>
      <c r="N188" s="434">
        <f>[7]B!AF2639</f>
        <v>0</v>
      </c>
      <c r="O188" s="434">
        <f>[7]B!AG2639</f>
        <v>0</v>
      </c>
      <c r="P188" s="434">
        <f>[7]B!AH2639</f>
        <v>0</v>
      </c>
      <c r="Q188" s="434">
        <f>[7]B!AI2639</f>
        <v>0</v>
      </c>
      <c r="R188" s="434">
        <f>[7]B!AJ2639</f>
        <v>0</v>
      </c>
      <c r="S188" s="21">
        <f>[7]B!$I$2639</f>
        <v>38</v>
      </c>
      <c r="T188" s="21">
        <f>[7]B!$L$2639</f>
        <v>6</v>
      </c>
      <c r="U188" s="278"/>
      <c r="V188" s="155">
        <f>[7]B!AL2639</f>
        <v>8417450</v>
      </c>
    </row>
    <row r="189" spans="1:22" x14ac:dyDescent="0.2">
      <c r="A189" s="281" t="s">
        <v>279</v>
      </c>
      <c r="B189" s="280" t="s">
        <v>280</v>
      </c>
      <c r="C189" s="432">
        <f>SUM(C190:C192)</f>
        <v>60</v>
      </c>
      <c r="D189" s="432">
        <f t="shared" ref="D189:Q189" si="6">SUM(D190:D192)</f>
        <v>60</v>
      </c>
      <c r="E189" s="432">
        <f>SUM(E190:E192)</f>
        <v>25</v>
      </c>
      <c r="F189" s="432">
        <f>SUM(F190:F192)</f>
        <v>35</v>
      </c>
      <c r="G189" s="432">
        <f t="shared" si="6"/>
        <v>0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25</v>
      </c>
      <c r="T189" s="432">
        <f>SUM(T190:T192)</f>
        <v>0</v>
      </c>
      <c r="U189" s="278"/>
      <c r="V189" s="432">
        <f>SUM(V190:V192)</f>
        <v>4367750</v>
      </c>
    </row>
    <row r="190" spans="1:22" x14ac:dyDescent="0.2">
      <c r="A190" s="282"/>
      <c r="B190" s="283" t="s">
        <v>281</v>
      </c>
      <c r="C190" s="433">
        <f>[7]B!C2645</f>
        <v>60</v>
      </c>
      <c r="D190" s="433">
        <f>[7]B!H2645</f>
        <v>60</v>
      </c>
      <c r="E190" s="433">
        <f>[7]B!I2645</f>
        <v>25</v>
      </c>
      <c r="F190" s="433">
        <f>[7]B!J2645</f>
        <v>35</v>
      </c>
      <c r="G190" s="433">
        <f>[7]B!K2645</f>
        <v>0</v>
      </c>
      <c r="H190" s="433">
        <f>[7]B!L2645</f>
        <v>0</v>
      </c>
      <c r="I190" s="433">
        <f>[7]B!M2645</f>
        <v>0</v>
      </c>
      <c r="J190" s="433">
        <f>[7]B!N2645</f>
        <v>0</v>
      </c>
      <c r="K190" s="436"/>
      <c r="L190" s="433">
        <f>[7]B!AD2645</f>
        <v>0</v>
      </c>
      <c r="M190" s="433">
        <f>[7]B!AE2645</f>
        <v>0</v>
      </c>
      <c r="N190" s="433">
        <f>[7]B!AF2645</f>
        <v>0</v>
      </c>
      <c r="O190" s="433">
        <f>[7]B!AG2645</f>
        <v>0</v>
      </c>
      <c r="P190" s="433">
        <f>[7]B!AH2645</f>
        <v>0</v>
      </c>
      <c r="Q190" s="433">
        <f>[7]B!AI2645</f>
        <v>0</v>
      </c>
      <c r="R190" s="433">
        <f>[7]B!AJ2645</f>
        <v>0</v>
      </c>
      <c r="S190" s="21">
        <f>[7]B!$I$2645</f>
        <v>25</v>
      </c>
      <c r="T190" s="21">
        <f>[7]B!$L$2645</f>
        <v>0</v>
      </c>
      <c r="U190" s="284"/>
      <c r="V190" s="155">
        <f>[7]B!AL2645</f>
        <v>4367750</v>
      </c>
    </row>
    <row r="191" spans="1:22" x14ac:dyDescent="0.2">
      <c r="A191" s="282"/>
      <c r="B191" s="283" t="s">
        <v>282</v>
      </c>
      <c r="C191" s="433">
        <f>[7]B!C2646</f>
        <v>0</v>
      </c>
      <c r="D191" s="433">
        <f>[7]B!H2646</f>
        <v>0</v>
      </c>
      <c r="E191" s="433">
        <f>[7]B!I2646</f>
        <v>0</v>
      </c>
      <c r="F191" s="433">
        <f>[7]B!J2646</f>
        <v>0</v>
      </c>
      <c r="G191" s="433">
        <f>[7]B!K2646</f>
        <v>0</v>
      </c>
      <c r="H191" s="433">
        <f>[7]B!L2646</f>
        <v>0</v>
      </c>
      <c r="I191" s="433">
        <f>[7]B!M2646</f>
        <v>0</v>
      </c>
      <c r="J191" s="433">
        <f>[7]B!N2646</f>
        <v>0</v>
      </c>
      <c r="K191" s="436"/>
      <c r="L191" s="433">
        <f>[7]B!AD2646</f>
        <v>0</v>
      </c>
      <c r="M191" s="433">
        <f>[7]B!AE2646</f>
        <v>0</v>
      </c>
      <c r="N191" s="433">
        <f>[7]B!AF2646</f>
        <v>0</v>
      </c>
      <c r="O191" s="433">
        <f>[7]B!AG2646</f>
        <v>0</v>
      </c>
      <c r="P191" s="433">
        <f>[7]B!AH2646</f>
        <v>0</v>
      </c>
      <c r="Q191" s="433">
        <f>[7]B!AI2646</f>
        <v>0</v>
      </c>
      <c r="R191" s="433">
        <f>[7]B!AJ2646</f>
        <v>0</v>
      </c>
      <c r="S191" s="21">
        <f>[7]B!$I$2646</f>
        <v>0</v>
      </c>
      <c r="T191" s="21">
        <f>[7]B!$L$2646</f>
        <v>0</v>
      </c>
      <c r="U191" s="284"/>
      <c r="V191" s="155">
        <f>[7]B!AL2646</f>
        <v>0</v>
      </c>
    </row>
    <row r="192" spans="1:22" x14ac:dyDescent="0.2">
      <c r="A192" s="282"/>
      <c r="B192" s="283" t="s">
        <v>283</v>
      </c>
      <c r="C192" s="433">
        <f>SUM([7]B!C2647:C2651)</f>
        <v>0</v>
      </c>
      <c r="D192" s="433">
        <f>SUM([7]B!H2647:H2651)</f>
        <v>0</v>
      </c>
      <c r="E192" s="433">
        <f>SUM([7]B!I2647:I2651)</f>
        <v>0</v>
      </c>
      <c r="F192" s="433">
        <f>SUM([7]B!J2647:J2651)</f>
        <v>0</v>
      </c>
      <c r="G192" s="433">
        <f>SUM([7]B!K2647:K2651)</f>
        <v>0</v>
      </c>
      <c r="H192" s="433">
        <f>SUM([7]B!L2647:L2651)</f>
        <v>0</v>
      </c>
      <c r="I192" s="433">
        <f>SUM([7]B!M2647:M2651)</f>
        <v>0</v>
      </c>
      <c r="J192" s="433">
        <f>SUM([7]B!N2647:N2651)</f>
        <v>0</v>
      </c>
      <c r="K192" s="436"/>
      <c r="L192" s="433">
        <f>SUM([7]B!AD2647:AD2651)</f>
        <v>0</v>
      </c>
      <c r="M192" s="433">
        <f>SUM([7]B!AE2647:AE2651)</f>
        <v>0</v>
      </c>
      <c r="N192" s="433">
        <f>SUM([7]B!AF2647:AF2651)</f>
        <v>0</v>
      </c>
      <c r="O192" s="433">
        <f>SUM([7]B!AG2647:AG2651)</f>
        <v>0</v>
      </c>
      <c r="P192" s="433">
        <f>SUM([7]B!AH2647:AH2651)</f>
        <v>0</v>
      </c>
      <c r="Q192" s="433">
        <f>SUM([7]B!AI2647:AI2651)</f>
        <v>0</v>
      </c>
      <c r="R192" s="433">
        <f>SUM([7]B!AJ2647:AJ2651)</f>
        <v>0</v>
      </c>
      <c r="S192" s="433">
        <f>SUM([7]B!I2647:I2651)</f>
        <v>0</v>
      </c>
      <c r="T192" s="433">
        <f>SUM([7]B!L2647:L2651)</f>
        <v>0</v>
      </c>
      <c r="U192" s="284"/>
      <c r="V192" s="433">
        <f>SUM([7]B!AL2647:AL2651)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+[7]B!C2889</f>
        <v>107</v>
      </c>
      <c r="D193" s="432">
        <f>+[7]B!H2889</f>
        <v>100</v>
      </c>
      <c r="E193" s="437">
        <f>+[7]B!I2889</f>
        <v>92</v>
      </c>
      <c r="F193" s="437">
        <f>+[7]B!J2889</f>
        <v>8</v>
      </c>
      <c r="G193" s="437">
        <f>+[7]B!K2889</f>
        <v>4</v>
      </c>
      <c r="H193" s="437">
        <f>+[7]B!L2889</f>
        <v>2</v>
      </c>
      <c r="I193" s="437">
        <f>+[7]B!M2889</f>
        <v>1</v>
      </c>
      <c r="J193" s="437">
        <f>+[7]B!N2889</f>
        <v>0</v>
      </c>
      <c r="K193" s="433">
        <v>12</v>
      </c>
      <c r="L193" s="434">
        <f>+[7]B!AD2889</f>
        <v>0</v>
      </c>
      <c r="M193" s="434">
        <f>+[7]B!AE2889</f>
        <v>0</v>
      </c>
      <c r="N193" s="434">
        <f>+[7]B!AF2889</f>
        <v>0</v>
      </c>
      <c r="O193" s="434">
        <f>+[7]B!AG2889</f>
        <v>0</v>
      </c>
      <c r="P193" s="434">
        <f>+[7]B!AH2889</f>
        <v>0</v>
      </c>
      <c r="Q193" s="434">
        <f>+[7]B!AI2889</f>
        <v>0</v>
      </c>
      <c r="R193" s="434">
        <f>+[7]B!AJ2889</f>
        <v>0</v>
      </c>
      <c r="S193" s="21">
        <f>[7]B!$I$2889</f>
        <v>92</v>
      </c>
      <c r="T193" s="21">
        <f>[7]B!$L$2889</f>
        <v>2</v>
      </c>
      <c r="U193" s="284"/>
      <c r="V193" s="156">
        <f>[7]B!$AL$2889</f>
        <v>35992780</v>
      </c>
    </row>
    <row r="194" spans="1:28" x14ac:dyDescent="0.2">
      <c r="A194" s="279" t="s">
        <v>286</v>
      </c>
      <c r="B194" s="280" t="s">
        <v>287</v>
      </c>
      <c r="C194" s="435">
        <f>+[7]B!C3105</f>
        <v>107</v>
      </c>
      <c r="D194" s="435">
        <f>+[7]B!H3105</f>
        <v>107</v>
      </c>
      <c r="E194" s="434">
        <f>+[7]B!I3105</f>
        <v>107</v>
      </c>
      <c r="F194" s="434">
        <f>+[7]B!J3105</f>
        <v>0</v>
      </c>
      <c r="G194" s="434">
        <f>+[7]B!K3105</f>
        <v>0</v>
      </c>
      <c r="H194" s="434">
        <f>+[7]B!L3105</f>
        <v>0</v>
      </c>
      <c r="I194" s="434">
        <f>+[7]B!M3105</f>
        <v>0</v>
      </c>
      <c r="J194" s="434">
        <f>+[7]B!N3105</f>
        <v>0</v>
      </c>
      <c r="K194" s="434">
        <v>107</v>
      </c>
      <c r="L194" s="434">
        <f>+[7]B!AD3094</f>
        <v>0</v>
      </c>
      <c r="M194" s="434">
        <f>+[7]B!AE3094</f>
        <v>0</v>
      </c>
      <c r="N194" s="434">
        <f>+[7]B!AF3094</f>
        <v>0</v>
      </c>
      <c r="O194" s="434">
        <f>+[7]B!AG3094</f>
        <v>0</v>
      </c>
      <c r="P194" s="434">
        <f>+[7]B!AH3094</f>
        <v>0</v>
      </c>
      <c r="Q194" s="434">
        <f>+[7]B!AI3094</f>
        <v>0</v>
      </c>
      <c r="R194" s="434">
        <f>+[7]B!AJ3094</f>
        <v>0</v>
      </c>
      <c r="S194" s="434">
        <f>+[7]B!I3094</f>
        <v>107</v>
      </c>
      <c r="T194" s="434">
        <f>+[7]B!L3094</f>
        <v>0</v>
      </c>
      <c r="U194" s="284"/>
      <c r="V194" s="434">
        <f>+[7]B!AL3094</f>
        <v>4090780</v>
      </c>
    </row>
    <row r="195" spans="1:28" x14ac:dyDescent="0.2">
      <c r="A195" s="285" t="s">
        <v>286</v>
      </c>
      <c r="B195" s="286" t="s">
        <v>288</v>
      </c>
      <c r="C195" s="438">
        <f>+[7]B!C2894</f>
        <v>8</v>
      </c>
      <c r="D195" s="432">
        <f>+[7]B!H2894</f>
        <v>5</v>
      </c>
      <c r="E195" s="433">
        <f>+[7]B!I2894</f>
        <v>5</v>
      </c>
      <c r="F195" s="433">
        <f>+[7]B!J2894</f>
        <v>0</v>
      </c>
      <c r="G195" s="433">
        <f>+[7]B!K2894</f>
        <v>0</v>
      </c>
      <c r="H195" s="433">
        <f>+[7]B!L2894</f>
        <v>3</v>
      </c>
      <c r="I195" s="433">
        <f>+[7]B!M2894</f>
        <v>0</v>
      </c>
      <c r="J195" s="433">
        <f>+[7]B!N2894</f>
        <v>0</v>
      </c>
      <c r="K195" s="439"/>
      <c r="L195" s="440">
        <f>+[7]B!AD2894</f>
        <v>0</v>
      </c>
      <c r="M195" s="440">
        <f>+[7]B!AE2894</f>
        <v>0</v>
      </c>
      <c r="N195" s="440">
        <f>+[7]B!AF2894</f>
        <v>0</v>
      </c>
      <c r="O195" s="440">
        <f>+[7]B!AG2894</f>
        <v>0</v>
      </c>
      <c r="P195" s="440">
        <f>+[7]B!AH2894</f>
        <v>0</v>
      </c>
      <c r="Q195" s="440">
        <f>+[7]B!AI2894</f>
        <v>0</v>
      </c>
      <c r="R195" s="440">
        <f>+[7]B!AJ2894</f>
        <v>0</v>
      </c>
      <c r="S195" s="278"/>
      <c r="T195" s="278"/>
      <c r="U195" s="60">
        <f>+[7]B!C2894</f>
        <v>8</v>
      </c>
      <c r="V195" s="287">
        <f>+[7]B!AL2894*0.75</f>
        <v>328620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1070</v>
      </c>
      <c r="D196" s="441">
        <f t="shared" si="7"/>
        <v>987</v>
      </c>
      <c r="E196" s="441">
        <f t="shared" si="7"/>
        <v>818</v>
      </c>
      <c r="F196" s="441">
        <f t="shared" si="7"/>
        <v>169</v>
      </c>
      <c r="G196" s="441">
        <f t="shared" si="7"/>
        <v>17</v>
      </c>
      <c r="H196" s="441">
        <f t="shared" si="7"/>
        <v>57</v>
      </c>
      <c r="I196" s="441">
        <f t="shared" si="7"/>
        <v>9</v>
      </c>
      <c r="J196" s="441">
        <f t="shared" si="7"/>
        <v>0</v>
      </c>
      <c r="K196" s="441">
        <f t="shared" ref="K196" si="8">SUM(K176:K195)</f>
        <v>323</v>
      </c>
      <c r="L196" s="441">
        <f t="shared" ref="L196:R196" si="9">SUM(L176:L189)+L193+L194+L195</f>
        <v>0</v>
      </c>
      <c r="M196" s="441">
        <f t="shared" si="9"/>
        <v>68</v>
      </c>
      <c r="N196" s="441">
        <f t="shared" si="9"/>
        <v>0</v>
      </c>
      <c r="O196" s="441">
        <f t="shared" si="9"/>
        <v>25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813</v>
      </c>
      <c r="T196" s="441">
        <f>SUM(T176:T189)+T193+T194</f>
        <v>54</v>
      </c>
      <c r="U196" s="441">
        <f>SUM(U195)</f>
        <v>8</v>
      </c>
      <c r="V196" s="441">
        <f>SUM(V176:V189)+V193+V194+V195</f>
        <v>191501110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294</v>
      </c>
      <c r="D200" s="444">
        <v>209</v>
      </c>
      <c r="E200" s="445">
        <f>SUM([7]B!P1408,[7]B!P1542,[7]B!P1723,[7]B!P1787,[7]B!P1861,[7]B!P1904,[7]B!P2052,[7]B!P2062,[7]B!P2162,[7]B!P2164,[7]B!P2389,[7]B!P2395,[7]B!P2436,[7]B!P2559,[7]B!P2598,[7]B!P2639,[7]B!P2654,[7]B!P2882,[7]B!P2894,[7]B!P3094)</f>
        <v>26</v>
      </c>
      <c r="F200" s="446">
        <f>SUM([7]B!Q1408,[7]B!Q1542,[7]B!Q1723,[7]B!Q1787,[7]B!Q1861,[7]B!Q1904,[7]B!Q2052,[7]B!Q2062,[7]B!Q2162,[7]B!Q2164,[7]B!Q2389,[7]B!Q2395,[7]B!Q2436,[7]B!Q2559,[7]B!Q2598,[7]B!Q2639,[7]B!Q2654,[7]B!Q2882,[7]B!Q2894,[7]B!Q3094)</f>
        <v>268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294</v>
      </c>
      <c r="D201" s="449">
        <v>226</v>
      </c>
      <c r="E201" s="450">
        <f>SUM([7]B!S1408,[7]B!S1542,[7]B!S1723,[7]B!S1787,[7]B!S1861,[7]B!S1904,[7]B!S2052,[7]B!S2062,[7]B!S2162,[7]B!S2164,[7]B!S2389,[7]B!S2395,[7]B!S2436,[7]B!S2559,[7]B!S2598,[7]B!S2639,[7]B!S2654,[7]B!S2882,[7]B!S2894,[7]B!S3094)</f>
        <v>79</v>
      </c>
      <c r="F201" s="451">
        <f>SUM([7]B!T1408,[7]B!T1542,[7]B!T1723,[7]B!T1787,[7]B!T1861,[7]B!T1904,[7]B!T2052,[7]B!T2062,[7]B!T2162,[7]B!T2164,[7]B!T2389,[7]B!T2395,[7]B!T2436,[7]B!T2559,[7]B!T2598,[7]B!T2639,[7]B!T2654,[7]B!T2882,[7]B!T2894,[7]B!T3094)</f>
        <v>215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157</v>
      </c>
      <c r="D202" s="453">
        <v>133</v>
      </c>
      <c r="E202" s="454">
        <f>SUM([7]B!Y1408,[7]B!Y1542,[7]B!Y1723,[7]B!Y1787,[7]B!Y1861,[7]B!Y1904,[7]B!Y2052,[7]B!Y2062,[7]B!Y2162,[7]B!Y2164,[7]B!Y2389,[7]B!Y2395,[7]B!Y2436,[7]B!Y2559,[7]B!Y2598,[7]B!Y2639,[7]B!Y2654,[7]B!Y2882,[7]B!Y2894,[7]B!Y3094)</f>
        <v>15</v>
      </c>
      <c r="F202" s="454">
        <f>SUM([7]B!Z1408,[7]B!Z1542,[7]B!Z1723,[7]B!Z1787,[7]B!Z1861,[7]B!Z1904,[7]B!Z2052,[7]B!Z2062,[7]B!Z2162,[7]B!Z2164,[7]B!Z2389,[7]B!Z2395,[7]B!Z2436,[7]B!Z2559,[7]B!Z2598,[7]B!Z2639,[7]B!Z2654,[7]B!Z2882,[7]B!Z2894,[7]B!Z3094)</f>
        <v>142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2</v>
      </c>
      <c r="D203" s="455">
        <v>2</v>
      </c>
      <c r="E203" s="456">
        <f>SUM([7]B!V1408,[7]B!V1542,[7]B!V1723,[7]B!V1787,[7]B!V1861,[7]B!V1904,[7]B!V2052,[7]B!V2062,[7]B!V2162,[7]B!V2164,[7]B!V2389,[7]B!V2395,[7]B!V2436,[7]B!V2559,[7]B!V2598,[7]B!V2639,[7]B!V2654,[7]B!V2882,[7]B!V2894,[7]B!V3094)</f>
        <v>0</v>
      </c>
      <c r="F203" s="456">
        <f>SUM([7]B!W1408,[7]B!W1542,[7]B!W1723,[7]B!W1787,[7]B!W1861,[7]B!W1904,[7]B!W2052,[7]B!W2062,[7]B!W2162,[7]B!W2164,[7]B!W2389,[7]B!W2395,[7]B!W2436,[7]B!W2559,[7]B!W2598,[7]B!W2639,[7]B!W2654,[7]B!W2882,[7]B!W2894,[7]B!W3094)</f>
        <v>2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[7]B!C2886</f>
        <v>2</v>
      </c>
      <c r="D207" s="299">
        <f>[7]B!I2886</f>
        <v>2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SUM([7]B!C2885+[7]B!C2887)</f>
        <v>7</v>
      </c>
      <c r="D208" s="301">
        <f>[7]B!I2885+[7]B!I2887</f>
        <v>7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+[7]B!C1325</f>
        <v>33</v>
      </c>
      <c r="D213" s="305">
        <f>+[7]B!D1325</f>
        <v>33</v>
      </c>
      <c r="E213" s="305">
        <f>+[7]B!E1325</f>
        <v>33</v>
      </c>
      <c r="F213" s="305">
        <f>+[7]B!F1325</f>
        <v>0</v>
      </c>
      <c r="G213" s="305">
        <f>+[7]B!G1325</f>
        <v>0</v>
      </c>
      <c r="H213" s="305">
        <f>+[7]B!AA1325</f>
        <v>12</v>
      </c>
      <c r="I213" s="305">
        <f>+[7]B!AB1325</f>
        <v>21</v>
      </c>
      <c r="J213" s="305">
        <f>+[7]B!AC1325</f>
        <v>0</v>
      </c>
      <c r="K213" s="305">
        <f>+[7]B!AD1325</f>
        <v>0</v>
      </c>
      <c r="L213" s="305">
        <f>+[7]B!AE1325</f>
        <v>0</v>
      </c>
      <c r="M213" s="305">
        <f>+[7]B!AF1325</f>
        <v>0</v>
      </c>
      <c r="N213" s="305">
        <f>+[7]B!AG1325</f>
        <v>0</v>
      </c>
      <c r="O213" s="305">
        <f>+[7]B!AH1325</f>
        <v>0</v>
      </c>
      <c r="P213" s="305">
        <f>+[7]B!AI1325</f>
        <v>0</v>
      </c>
      <c r="Q213" s="305">
        <f>+[7]B!AJ1325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+[7]B!C1457</f>
        <v>564</v>
      </c>
      <c r="D214" s="307">
        <f>+[7]B!D1457</f>
        <v>564</v>
      </c>
      <c r="E214" s="307">
        <f>+[7]B!E1457</f>
        <v>559</v>
      </c>
      <c r="F214" s="307">
        <f>+[7]B!F1457</f>
        <v>5</v>
      </c>
      <c r="G214" s="307">
        <f>+[7]B!G1457</f>
        <v>0</v>
      </c>
      <c r="H214" s="459">
        <f>+[7]B!AA1457</f>
        <v>43</v>
      </c>
      <c r="I214" s="459">
        <f>+[7]B!AB1457</f>
        <v>521</v>
      </c>
      <c r="J214" s="459">
        <f>+[7]B!AC1457</f>
        <v>0</v>
      </c>
      <c r="K214" s="459">
        <f>+[7]B!AD1457</f>
        <v>0</v>
      </c>
      <c r="L214" s="459">
        <f>+[7]B!AE1457</f>
        <v>73</v>
      </c>
      <c r="M214" s="459">
        <f>+[7]B!AF1457</f>
        <v>0</v>
      </c>
      <c r="N214" s="459">
        <f>+[7]B!AG1457</f>
        <v>0</v>
      </c>
      <c r="O214" s="459">
        <f>+[7]B!AH1457</f>
        <v>0</v>
      </c>
      <c r="P214" s="459">
        <f>+[7]B!AI1457</f>
        <v>100</v>
      </c>
      <c r="Q214" s="460">
        <f>+[7]B!AJ1457</f>
        <v>0</v>
      </c>
    </row>
    <row r="215" spans="1:22" x14ac:dyDescent="0.2">
      <c r="A215" s="585" t="s">
        <v>310</v>
      </c>
      <c r="B215" s="586"/>
      <c r="C215" s="306">
        <f>+[7]B!C1613</f>
        <v>615</v>
      </c>
      <c r="D215" s="307">
        <f>+[7]B!D1613</f>
        <v>614</v>
      </c>
      <c r="E215" s="307">
        <f>+[7]B!E1613</f>
        <v>613</v>
      </c>
      <c r="F215" s="307">
        <f>+[7]B!F1613</f>
        <v>1</v>
      </c>
      <c r="G215" s="307">
        <f>+[7]B!G1613</f>
        <v>1</v>
      </c>
      <c r="H215" s="459">
        <f>+[7]B!AA1613</f>
        <v>301</v>
      </c>
      <c r="I215" s="459">
        <f>+[7]B!AB1613</f>
        <v>313</v>
      </c>
      <c r="J215" s="459">
        <f>+[7]B!AC1613</f>
        <v>1</v>
      </c>
      <c r="K215" s="459">
        <f>+[7]B!AD1613</f>
        <v>0</v>
      </c>
      <c r="L215" s="459">
        <f>+[7]B!AE1613</f>
        <v>108</v>
      </c>
      <c r="M215" s="459">
        <f>+[7]B!AF1613</f>
        <v>0</v>
      </c>
      <c r="N215" s="459">
        <f>+[7]B!AG1613</f>
        <v>0</v>
      </c>
      <c r="O215" s="459">
        <f>+[7]B!AH1613</f>
        <v>0</v>
      </c>
      <c r="P215" s="459">
        <f>+[7]B!AI1613</f>
        <v>0</v>
      </c>
      <c r="Q215" s="460">
        <f>+[7]B!AJ1613</f>
        <v>0</v>
      </c>
    </row>
    <row r="216" spans="1:22" x14ac:dyDescent="0.2">
      <c r="A216" s="585" t="s">
        <v>311</v>
      </c>
      <c r="B216" s="586"/>
      <c r="C216" s="306">
        <f>[7]B!C1725</f>
        <v>0</v>
      </c>
      <c r="D216" s="307">
        <f>[7]B!D1725</f>
        <v>0</v>
      </c>
      <c r="E216" s="307">
        <f>[7]B!E1725</f>
        <v>0</v>
      </c>
      <c r="F216" s="307">
        <f>[7]B!F1725</f>
        <v>0</v>
      </c>
      <c r="G216" s="307">
        <f>[7]B!G1725</f>
        <v>0</v>
      </c>
      <c r="H216" s="459">
        <f>[7]B!AA1725</f>
        <v>0</v>
      </c>
      <c r="I216" s="459">
        <f>[7]B!AB1725</f>
        <v>0</v>
      </c>
      <c r="J216" s="459">
        <f>[7]B!AC1725</f>
        <v>0</v>
      </c>
      <c r="K216" s="459">
        <f>[7]B!AD1725</f>
        <v>0</v>
      </c>
      <c r="L216" s="459">
        <f>[7]B!AE1725</f>
        <v>0</v>
      </c>
      <c r="M216" s="459">
        <f>[7]B!AF1725</f>
        <v>0</v>
      </c>
      <c r="N216" s="459">
        <f>[7]B!AG1725</f>
        <v>0</v>
      </c>
      <c r="O216" s="459">
        <f>[7]B!AH1725</f>
        <v>0</v>
      </c>
      <c r="P216" s="459">
        <f>[7]B!AI1725</f>
        <v>0</v>
      </c>
      <c r="Q216" s="460">
        <f>[7]B!AJ1725</f>
        <v>0</v>
      </c>
    </row>
    <row r="217" spans="1:22" x14ac:dyDescent="0.2">
      <c r="A217" s="585" t="s">
        <v>312</v>
      </c>
      <c r="B217" s="586"/>
      <c r="C217" s="306">
        <f>[7]B!C1878</f>
        <v>1</v>
      </c>
      <c r="D217" s="307">
        <f>[7]B!D1878</f>
        <v>1</v>
      </c>
      <c r="E217" s="307">
        <f>[7]B!E1878</f>
        <v>1</v>
      </c>
      <c r="F217" s="307">
        <f>[7]B!F1878</f>
        <v>0</v>
      </c>
      <c r="G217" s="307">
        <f>[7]B!G1878</f>
        <v>0</v>
      </c>
      <c r="H217" s="459">
        <f>[7]B!AA1878</f>
        <v>0</v>
      </c>
      <c r="I217" s="459">
        <f>[7]B!AB1878</f>
        <v>1</v>
      </c>
      <c r="J217" s="459">
        <f>[7]B!AC1878</f>
        <v>0</v>
      </c>
      <c r="K217" s="459">
        <f>[7]B!AD1878</f>
        <v>0</v>
      </c>
      <c r="L217" s="459">
        <f>[7]B!AE1878</f>
        <v>0</v>
      </c>
      <c r="M217" s="459">
        <f>[7]B!AF1878</f>
        <v>0</v>
      </c>
      <c r="N217" s="459">
        <f>[7]B!AG1878</f>
        <v>0</v>
      </c>
      <c r="O217" s="459">
        <f>[7]B!AH1878</f>
        <v>0</v>
      </c>
      <c r="P217" s="459">
        <f>[7]B!AI1878</f>
        <v>0</v>
      </c>
      <c r="Q217" s="460">
        <f>[7]B!AJ1878</f>
        <v>0</v>
      </c>
    </row>
    <row r="218" spans="1:22" x14ac:dyDescent="0.2">
      <c r="A218" s="585" t="s">
        <v>313</v>
      </c>
      <c r="B218" s="586"/>
      <c r="C218" s="306">
        <f>+[7]B!C1978</f>
        <v>1121</v>
      </c>
      <c r="D218" s="307">
        <f>+[7]B!D1978</f>
        <v>1101</v>
      </c>
      <c r="E218" s="307">
        <f>+[7]B!E1978</f>
        <v>1095</v>
      </c>
      <c r="F218" s="307">
        <f>+[7]B!F1978</f>
        <v>6</v>
      </c>
      <c r="G218" s="307">
        <f>+[7]B!G1978</f>
        <v>20</v>
      </c>
      <c r="H218" s="459">
        <f>+[7]B!AA1978</f>
        <v>330</v>
      </c>
      <c r="I218" s="459">
        <f>+[7]B!AB1978</f>
        <v>490</v>
      </c>
      <c r="J218" s="459">
        <f>+[7]B!AC1978</f>
        <v>301</v>
      </c>
      <c r="K218" s="459">
        <f>+[7]B!AD1978</f>
        <v>0</v>
      </c>
      <c r="L218" s="459">
        <f>+[7]B!AE1978</f>
        <v>0</v>
      </c>
      <c r="M218" s="459">
        <f>+[7]B!AF1978</f>
        <v>0</v>
      </c>
      <c r="N218" s="459">
        <f>+[7]B!AG1978</f>
        <v>0</v>
      </c>
      <c r="O218" s="459">
        <f>+[7]B!AH1978</f>
        <v>0</v>
      </c>
      <c r="P218" s="459">
        <f>+[7]B!AI1978</f>
        <v>0</v>
      </c>
      <c r="Q218" s="460">
        <f>+[7]B!AJ1978</f>
        <v>0</v>
      </c>
    </row>
    <row r="219" spans="1:22" x14ac:dyDescent="0.2">
      <c r="A219" s="585" t="s">
        <v>314</v>
      </c>
      <c r="B219" s="586"/>
      <c r="C219" s="306">
        <f>+[7]B!C2207</f>
        <v>25127</v>
      </c>
      <c r="D219" s="307">
        <f>+[7]B!D2207</f>
        <v>25082</v>
      </c>
      <c r="E219" s="307">
        <f>+[7]B!E2207</f>
        <v>24814</v>
      </c>
      <c r="F219" s="307">
        <f>+[7]B!F2207</f>
        <v>268</v>
      </c>
      <c r="G219" s="307">
        <f>+[7]B!G2207</f>
        <v>45</v>
      </c>
      <c r="H219" s="459">
        <f>+[7]B!AA2207</f>
        <v>23029</v>
      </c>
      <c r="I219" s="459">
        <f>+[7]B!AB2207</f>
        <v>1099</v>
      </c>
      <c r="J219" s="459">
        <f>+[7]B!AC2207</f>
        <v>999</v>
      </c>
      <c r="K219" s="459">
        <f>+[7]B!AD2207</f>
        <v>0</v>
      </c>
      <c r="L219" s="459">
        <f>+[7]B!AE2207</f>
        <v>0</v>
      </c>
      <c r="M219" s="459">
        <f>+[7]B!AF2207</f>
        <v>0</v>
      </c>
      <c r="N219" s="459">
        <f>+[7]B!AG2207</f>
        <v>0</v>
      </c>
      <c r="O219" s="459">
        <f>+[7]B!AH2207</f>
        <v>0</v>
      </c>
      <c r="P219" s="459">
        <f>+[7]B!AI2207</f>
        <v>0</v>
      </c>
      <c r="Q219" s="460">
        <f>+[7]B!AJ2207</f>
        <v>0</v>
      </c>
    </row>
    <row r="220" spans="1:22" x14ac:dyDescent="0.2">
      <c r="A220" s="585" t="s">
        <v>315</v>
      </c>
      <c r="B220" s="586"/>
      <c r="C220" s="306">
        <f>+[7]B!C2277</f>
        <v>429</v>
      </c>
      <c r="D220" s="307">
        <f>+[7]B!D2277</f>
        <v>427</v>
      </c>
      <c r="E220" s="307">
        <f>+[7]B!E2277</f>
        <v>427</v>
      </c>
      <c r="F220" s="307">
        <f>+[7]B!F2277</f>
        <v>0</v>
      </c>
      <c r="G220" s="307">
        <f>+[7]B!G2277</f>
        <v>2</v>
      </c>
      <c r="H220" s="459">
        <f>+[7]B!AA2277</f>
        <v>147</v>
      </c>
      <c r="I220" s="459">
        <f>+[7]B!AB2277</f>
        <v>263</v>
      </c>
      <c r="J220" s="459">
        <f>+[7]B!AC2277</f>
        <v>19</v>
      </c>
      <c r="K220" s="459">
        <f>+[7]B!AD2277</f>
        <v>0</v>
      </c>
      <c r="L220" s="459">
        <f>+[7]B!AE2277</f>
        <v>0</v>
      </c>
      <c r="M220" s="459">
        <f>+[7]B!AF2277</f>
        <v>0</v>
      </c>
      <c r="N220" s="459">
        <f>+[7]B!AG2277</f>
        <v>0</v>
      </c>
      <c r="O220" s="459">
        <f>+[7]B!AH2277</f>
        <v>0</v>
      </c>
      <c r="P220" s="459">
        <f>+[7]B!AI2277</f>
        <v>150</v>
      </c>
      <c r="Q220" s="460">
        <f>+[7]B!AJ2277</f>
        <v>0</v>
      </c>
    </row>
    <row r="221" spans="1:22" x14ac:dyDescent="0.2">
      <c r="A221" s="585" t="s">
        <v>316</v>
      </c>
      <c r="B221" s="586"/>
      <c r="C221" s="306">
        <f>+[7]B!C2464</f>
        <v>454</v>
      </c>
      <c r="D221" s="307">
        <f>+[7]B!D2464</f>
        <v>452</v>
      </c>
      <c r="E221" s="307">
        <f>+[7]B!E2464</f>
        <v>414</v>
      </c>
      <c r="F221" s="307">
        <f>+[7]B!F2464</f>
        <v>38</v>
      </c>
      <c r="G221" s="307">
        <f>+[7]B!G2464</f>
        <v>2</v>
      </c>
      <c r="H221" s="459">
        <f>+[7]B!AA2464</f>
        <v>312</v>
      </c>
      <c r="I221" s="459">
        <f>+[7]B!AB2464</f>
        <v>36</v>
      </c>
      <c r="J221" s="459">
        <f>+[7]B!AC2464</f>
        <v>106</v>
      </c>
      <c r="K221" s="459">
        <f>+[7]B!AD2464</f>
        <v>0</v>
      </c>
      <c r="L221" s="459">
        <f>+[7]B!AE2464</f>
        <v>0</v>
      </c>
      <c r="M221" s="459">
        <f>+[7]B!AF2464</f>
        <v>0</v>
      </c>
      <c r="N221" s="459">
        <f>+[7]B!AG2464</f>
        <v>0</v>
      </c>
      <c r="O221" s="459">
        <f>+[7]B!AH2464</f>
        <v>0</v>
      </c>
      <c r="P221" s="459">
        <f>+[7]B!AI2464</f>
        <v>0</v>
      </c>
      <c r="Q221" s="460">
        <f>+[7]B!AJ2464</f>
        <v>0</v>
      </c>
    </row>
    <row r="222" spans="1:22" x14ac:dyDescent="0.2">
      <c r="A222" s="585" t="s">
        <v>317</v>
      </c>
      <c r="B222" s="586"/>
      <c r="C222" s="306">
        <f>SUM([7]B!C2641:C2643)+[7]B!C2591</f>
        <v>1185</v>
      </c>
      <c r="D222" s="307">
        <f>SUM([7]B!D2641:D2643)+[7]B!D2591</f>
        <v>1183</v>
      </c>
      <c r="E222" s="307">
        <f>SUM([7]B!E2641:E2643)+[7]B!E2591</f>
        <v>835</v>
      </c>
      <c r="F222" s="307">
        <f>SUM([7]B!F2641:F2643)+[7]B!F2591</f>
        <v>348</v>
      </c>
      <c r="G222" s="307">
        <f>SUM([7]B!G2641:G2643)+[7]B!G2591</f>
        <v>2</v>
      </c>
      <c r="H222" s="307">
        <f>SUM([7]B!AA2641:AA2643)+[7]B!AA2591</f>
        <v>1003</v>
      </c>
      <c r="I222" s="307">
        <f>SUM([7]B!AB2641:AB2643)+[7]B!AB2591</f>
        <v>128</v>
      </c>
      <c r="J222" s="307">
        <f>SUM([7]B!AC2641:AC2643)+[7]B!AC2591</f>
        <v>54</v>
      </c>
      <c r="K222" s="307">
        <f>SUM([7]B!AD2641:AD2643)+[7]B!AD2591</f>
        <v>0</v>
      </c>
      <c r="L222" s="307">
        <f>SUM([7]B!AE2641:AE2643)+[7]B!AE2591</f>
        <v>0</v>
      </c>
      <c r="M222" s="307">
        <f>SUM([7]B!AF2641:AF2643)+[7]B!AF2591</f>
        <v>0</v>
      </c>
      <c r="N222" s="307">
        <f>SUM([7]B!AG2641:AG2643)+[7]B!AG2591</f>
        <v>0</v>
      </c>
      <c r="O222" s="307">
        <f>SUM([7]B!AH2641:AH2643)+[7]B!AH2591</f>
        <v>0</v>
      </c>
      <c r="P222" s="307">
        <f>SUM([7]B!AI2641:AI2643)+[7]B!AI2591</f>
        <v>36</v>
      </c>
      <c r="Q222" s="307">
        <f>SUM([7]B!AJ2641:AJ2643)+[7]B!AJ2591</f>
        <v>0</v>
      </c>
    </row>
    <row r="223" spans="1:22" x14ac:dyDescent="0.2">
      <c r="A223" s="585" t="s">
        <v>285</v>
      </c>
      <c r="B223" s="586"/>
      <c r="C223" s="306">
        <f>+[7]B!C2673</f>
        <v>364</v>
      </c>
      <c r="D223" s="307">
        <f>+[7]B!D2673</f>
        <v>361</v>
      </c>
      <c r="E223" s="307">
        <f>+[7]B!E2673</f>
        <v>361</v>
      </c>
      <c r="F223" s="307">
        <f>+[7]B!F2673</f>
        <v>0</v>
      </c>
      <c r="G223" s="307">
        <f>+[7]B!G2673</f>
        <v>3</v>
      </c>
      <c r="H223" s="459">
        <f>+[7]B!AA2673</f>
        <v>1</v>
      </c>
      <c r="I223" s="459">
        <f>+[7]B!AB2673</f>
        <v>304</v>
      </c>
      <c r="J223" s="459">
        <f>+[7]B!AC2673</f>
        <v>59</v>
      </c>
      <c r="K223" s="459">
        <f>+[7]B!AD2673</f>
        <v>0</v>
      </c>
      <c r="L223" s="459">
        <f>+[7]B!AE2673</f>
        <v>0</v>
      </c>
      <c r="M223" s="459">
        <f>+[7]B!AF2673</f>
        <v>0</v>
      </c>
      <c r="N223" s="459">
        <f>+[7]B!AG2673</f>
        <v>0</v>
      </c>
      <c r="O223" s="459">
        <f>+[7]B!AH2673</f>
        <v>0</v>
      </c>
      <c r="P223" s="459">
        <f>+[7]B!AI2673</f>
        <v>0</v>
      </c>
      <c r="Q223" s="460">
        <f>+[7]B!AJ2673</f>
        <v>0</v>
      </c>
    </row>
    <row r="224" spans="1:22" x14ac:dyDescent="0.2">
      <c r="A224" s="587" t="s">
        <v>318</v>
      </c>
      <c r="B224" s="588"/>
      <c r="C224" s="308">
        <f>+[7]B!C1174</f>
        <v>14706</v>
      </c>
      <c r="D224" s="309">
        <f>+[7]B!D1174</f>
        <v>14668</v>
      </c>
      <c r="E224" s="309">
        <f>+[7]B!E1174</f>
        <v>14668</v>
      </c>
      <c r="F224" s="309">
        <f>+[7]B!F1174</f>
        <v>0</v>
      </c>
      <c r="G224" s="309">
        <f>+[7]B!G1174</f>
        <v>38</v>
      </c>
      <c r="H224" s="450">
        <f>+[7]B!AA1174</f>
        <v>10381</v>
      </c>
      <c r="I224" s="450">
        <f>+[7]B!AB1174</f>
        <v>3788</v>
      </c>
      <c r="J224" s="450">
        <f>+[7]B!AC1174</f>
        <v>537</v>
      </c>
      <c r="K224" s="450">
        <f>+[7]B!AD1174</f>
        <v>0</v>
      </c>
      <c r="L224" s="450">
        <f>+[7]B!AE1174</f>
        <v>0</v>
      </c>
      <c r="M224" s="450">
        <f>+[7]B!AF1174</f>
        <v>0</v>
      </c>
      <c r="N224" s="450">
        <f>+[7]B!AG1174</f>
        <v>0</v>
      </c>
      <c r="O224" s="450">
        <f>+[7]B!AH1174</f>
        <v>0</v>
      </c>
      <c r="P224" s="450">
        <f>+[7]B!AI1174</f>
        <v>0</v>
      </c>
      <c r="Q224" s="451">
        <f>+[7]B!AJ1174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44599</v>
      </c>
      <c r="D225" s="461">
        <f>SUM(D213:D224)</f>
        <v>44486</v>
      </c>
      <c r="E225" s="461">
        <f t="shared" si="10"/>
        <v>43820</v>
      </c>
      <c r="F225" s="461">
        <f t="shared" si="10"/>
        <v>666</v>
      </c>
      <c r="G225" s="461">
        <f t="shared" si="10"/>
        <v>113</v>
      </c>
      <c r="H225" s="461">
        <f t="shared" si="10"/>
        <v>35559</v>
      </c>
      <c r="I225" s="461">
        <f t="shared" si="10"/>
        <v>6964</v>
      </c>
      <c r="J225" s="461">
        <f t="shared" si="10"/>
        <v>2076</v>
      </c>
      <c r="K225" s="461">
        <f t="shared" si="10"/>
        <v>0</v>
      </c>
      <c r="L225" s="461">
        <f t="shared" si="10"/>
        <v>181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286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[7]B!C1268</f>
        <v>147</v>
      </c>
      <c r="D228" s="463">
        <f>[7]B!E1268</f>
        <v>147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[7]B!C2964</f>
        <v>33</v>
      </c>
      <c r="D229" s="463">
        <f>[7]B!E2964</f>
        <v>25</v>
      </c>
      <c r="E229" s="48">
        <f>[7]B!AL2964</f>
        <v>947500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[7]B!C2970</f>
        <v>930</v>
      </c>
      <c r="D230" s="463">
        <f>[7]B!E2970</f>
        <v>732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[7]B!C150</f>
        <v>2153</v>
      </c>
      <c r="D231" s="463">
        <f>[7]B!E150</f>
        <v>2106</v>
      </c>
      <c r="E231" s="464">
        <f>[7]B!AL150</f>
        <v>1895400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[7]B!C156</f>
        <v>0</v>
      </c>
      <c r="D232" s="463">
        <f>[7]B!E156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[7]B!C154</f>
        <v>755</v>
      </c>
      <c r="D233" s="463">
        <f>[7]B!E154</f>
        <v>755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[7]B!C155</f>
        <v>34</v>
      </c>
      <c r="D234" s="463">
        <f>[7]B!E155</f>
        <v>31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[7]B!C2960</f>
        <v>32</v>
      </c>
      <c r="D235" s="463">
        <f>[7]B!E2960</f>
        <v>32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4084</v>
      </c>
      <c r="D236" s="466">
        <f>SUM(D228:D235)</f>
        <v>3828</v>
      </c>
      <c r="E236" s="467">
        <f>SUM(E228:E235)</f>
        <v>2842900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2238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41649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349</v>
      </c>
      <c r="D244" s="342">
        <v>348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6" zoomScale="90" zoomScaleNormal="90" workbookViewId="0">
      <selection activeCell="K198" sqref="K198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",[8]NOMBRE!B2," - ","( ",[8]NOMBRE!C2,[8]NOMBRE!D2,[8]NOMBRE!E2,[8]NOMBRE!F2,[8]NOMBRE!G2," )")</f>
        <v>COMUNA: LINARES - ( 07401 )</v>
      </c>
      <c r="B2" s="2"/>
    </row>
    <row r="3" spans="1:14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" x14ac:dyDescent="0.2">
      <c r="A4" s="1" t="str">
        <f>CONCATENATE("MES: ",[8]NOMBRE!B6," - ","( ",[8]NOMBRE!C6,[8]NOMBRE!D6," )")</f>
        <v>MES: SEPTIEMBRE - ( 09 )</v>
      </c>
    </row>
    <row r="5" spans="1:14" s="3" customFormat="1" x14ac:dyDescent="0.2">
      <c r="A5" s="1" t="str">
        <f>CONCATENATE("AÑO: ",[8]NOMBRE!B7)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10840</v>
      </c>
      <c r="D10" s="13">
        <f>SUM(D11:D17)</f>
        <v>10633</v>
      </c>
      <c r="E10" s="14">
        <f>SUM(E11:E17)</f>
        <v>102607430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[8]B!C54</f>
        <v>0</v>
      </c>
      <c r="D11" s="17">
        <f>[8]B!E54</f>
        <v>0</v>
      </c>
      <c r="E11" s="18">
        <f>[8]B!AL54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SUM([8]B!C$6:C$51)</f>
        <v>6113</v>
      </c>
      <c r="D12" s="20">
        <f>SUM([8]B!E$6:E$51)</f>
        <v>6113</v>
      </c>
      <c r="E12" s="21">
        <f>SUM([8]B!AL$6:AL$51)</f>
        <v>58807060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[8]B!C56</f>
        <v>4508</v>
      </c>
      <c r="D13" s="20">
        <f>[8]B!E56</f>
        <v>4366</v>
      </c>
      <c r="E13" s="21">
        <f>[8]B!AL56</f>
        <v>42000920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[8]B!C55</f>
        <v>107</v>
      </c>
      <c r="D14" s="20">
        <f>[8]B!E55</f>
        <v>42</v>
      </c>
      <c r="E14" s="21">
        <f>[8]B!AL55</f>
        <v>749700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[8]B!C$119</f>
        <v>104</v>
      </c>
      <c r="D15" s="20">
        <f>[8]B!E$119</f>
        <v>104</v>
      </c>
      <c r="E15" s="21">
        <f>[8]B!AL$119</f>
        <v>832000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+[8]B!C$126</f>
        <v>3</v>
      </c>
      <c r="D16" s="20">
        <f>+[8]B!E$126</f>
        <v>3</v>
      </c>
      <c r="E16" s="21">
        <f>+[8]B!AL$126</f>
        <v>24000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[8]B!C$1241</f>
        <v>5</v>
      </c>
      <c r="D17" s="26">
        <f>[8]B!E$1241</f>
        <v>5</v>
      </c>
      <c r="E17" s="27">
        <f>[8]B!AL$1241</f>
        <v>193750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3214</v>
      </c>
      <c r="D18" s="30">
        <f>SUM(D19:D29)</f>
        <v>3207</v>
      </c>
      <c r="E18" s="31">
        <f>SUM(E19:E29)</f>
        <v>6588570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+[8]B!C$63</f>
        <v>1051</v>
      </c>
      <c r="D19" s="34">
        <f>+[8]B!E$63</f>
        <v>1051</v>
      </c>
      <c r="E19" s="35">
        <f>+[8]B!AL$63</f>
        <v>1576500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+[8]B!C$60</f>
        <v>0</v>
      </c>
      <c r="D20" s="36">
        <f>+[8]B!E$60</f>
        <v>0</v>
      </c>
      <c r="E20" s="37">
        <f>+[8]B!AL$60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+[8]B!C$61</f>
        <v>0</v>
      </c>
      <c r="D21" s="36">
        <f>+[8]B!E$61</f>
        <v>0</v>
      </c>
      <c r="E21" s="37">
        <f>+[8]B!AL$61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+[8]B!C$62</f>
        <v>145</v>
      </c>
      <c r="D22" s="36">
        <f>+[8]B!E$62</f>
        <v>145</v>
      </c>
      <c r="E22" s="37">
        <f>+[8]B!AL$62</f>
        <v>295800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+[8]B!C$64</f>
        <v>741</v>
      </c>
      <c r="D23" s="36">
        <f>+[8]B!E$64</f>
        <v>734</v>
      </c>
      <c r="E23" s="37">
        <f>+[8]B!AL$64</f>
        <v>1101000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+[8]B!C$65</f>
        <v>549</v>
      </c>
      <c r="D24" s="36">
        <f>+[8]B!E$65</f>
        <v>549</v>
      </c>
      <c r="E24" s="37">
        <f>+[8]B!AL$65</f>
        <v>823500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+[8]B!C$1237</f>
        <v>306</v>
      </c>
      <c r="D25" s="36">
        <f>+[8]B!E$1237</f>
        <v>306</v>
      </c>
      <c r="E25" s="37">
        <f>+[8]B!AL$1237</f>
        <v>1123020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+[8]B!C$1238</f>
        <v>411</v>
      </c>
      <c r="D26" s="36">
        <f>+[8]B!E$1238</f>
        <v>411</v>
      </c>
      <c r="E26" s="37">
        <f>+[8]B!AL$1238</f>
        <v>1508370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+[8]B!C$1239</f>
        <v>11</v>
      </c>
      <c r="D27" s="36">
        <f>+[8]B!E$1239</f>
        <v>11</v>
      </c>
      <c r="E27" s="37">
        <f>+[8]B!AL$1239</f>
        <v>160380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+[8]B!C$1240</f>
        <v>0</v>
      </c>
      <c r="D28" s="36">
        <f>+[8]B!E$1240</f>
        <v>0</v>
      </c>
      <c r="E28" s="37">
        <f>+[8]B!AL$1240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+[8]B!C$121</f>
        <v>0</v>
      </c>
      <c r="D29" s="20">
        <f>+[8]B!E$121</f>
        <v>0</v>
      </c>
      <c r="E29" s="21">
        <f>+[8]B!AL$121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720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+[8]B!C$67</f>
        <v>431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+[8]B!C$68</f>
        <v>289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+[8]B!C$1242</f>
        <v>0</v>
      </c>
      <c r="D34" s="46">
        <f>[8]B!$E$1242</f>
        <v>0</v>
      </c>
      <c r="E34" s="47">
        <f>[8]B!$AL$1242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+[8]B!C$1243</f>
        <v>0</v>
      </c>
      <c r="D35" s="20">
        <f>[8]B!$E$1243</f>
        <v>0</v>
      </c>
      <c r="E35" s="48">
        <f>[8]B!$AL$1243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+[8]B!C$1251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1052</v>
      </c>
      <c r="D38" s="30">
        <f>SUM(D39:D44)</f>
        <v>1052</v>
      </c>
      <c r="E38" s="31">
        <f>SUM(E39:E44)</f>
        <v>2217360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[8]B!C128</f>
        <v>0</v>
      </c>
      <c r="D39" s="54">
        <f>[8]B!E128</f>
        <v>0</v>
      </c>
      <c r="E39" s="54">
        <f>[8]B!AL128</f>
        <v>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[8]B!C131</f>
        <v>313</v>
      </c>
      <c r="D40" s="21">
        <f>[8]B!E131</f>
        <v>313</v>
      </c>
      <c r="E40" s="21">
        <f>[8]B!AL131</f>
        <v>848230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[8]B!C129</f>
        <v>0</v>
      </c>
      <c r="D41" s="21">
        <f>[8]B!E129</f>
        <v>0</v>
      </c>
      <c r="E41" s="21">
        <f>[8]B!AL129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[8]B!C130</f>
        <v>337</v>
      </c>
      <c r="D42" s="21">
        <f>[8]B!E130</f>
        <v>337</v>
      </c>
      <c r="E42" s="21">
        <f>[8]B!AL130</f>
        <v>279710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[8]B!C132</f>
        <v>327</v>
      </c>
      <c r="D43" s="21">
        <f>[8]B!E132</f>
        <v>327</v>
      </c>
      <c r="E43" s="21">
        <f>[8]B!AL132</f>
        <v>886170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[8]B!C133</f>
        <v>75</v>
      </c>
      <c r="D44" s="21">
        <f>[8]B!E133</f>
        <v>75</v>
      </c>
      <c r="E44" s="21">
        <f>[8]B!AL133</f>
        <v>203250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1145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[8]B!C135</f>
        <v>1145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378</v>
      </c>
      <c r="D47" s="31">
        <f>SUM(D48:D52)</f>
        <v>378</v>
      </c>
      <c r="E47" s="31">
        <f>SUM(E48:E52)</f>
        <v>590300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[8]B!C141</f>
        <v>41</v>
      </c>
      <c r="D48" s="21">
        <f>[8]B!E141</f>
        <v>41</v>
      </c>
      <c r="E48" s="54">
        <f>[8]B!AL141</f>
        <v>96350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[8]B!C139</f>
        <v>30</v>
      </c>
      <c r="D49" s="21">
        <f>[8]B!E139</f>
        <v>30</v>
      </c>
      <c r="E49" s="21">
        <f>[8]B!AL139</f>
        <v>70500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[8]B!C140</f>
        <v>298</v>
      </c>
      <c r="D50" s="21">
        <f>[8]B!E140</f>
        <v>298</v>
      </c>
      <c r="E50" s="21">
        <f>[8]B!AL140</f>
        <v>402300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[8]B!C142</f>
        <v>0</v>
      </c>
      <c r="D51" s="21">
        <f>[8]B!E142</f>
        <v>0</v>
      </c>
      <c r="E51" s="21">
        <f>[8]B!AL142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[8]B!C143</f>
        <v>9</v>
      </c>
      <c r="D52" s="21">
        <f>[8]B!E143</f>
        <v>9</v>
      </c>
      <c r="E52" s="21">
        <f>[8]B!AL143</f>
        <v>21150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1124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[8]B!C145</f>
        <v>1124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[8]B!C146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18473</v>
      </c>
      <c r="D56" s="31">
        <f>D10+D18+D33+D38+D47</f>
        <v>15270</v>
      </c>
      <c r="E56" s="68">
        <f>E10+E18+E33+E38+E47</f>
        <v>112003660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[8]B!C$199</f>
        <v>1202</v>
      </c>
      <c r="D60" s="75">
        <f>[8]B!E199</f>
        <v>1195</v>
      </c>
      <c r="E60" s="48">
        <f>[8]B!$AL$199</f>
        <v>51277450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[8]B!C$200</f>
        <v>2191</v>
      </c>
      <c r="D61" s="75">
        <f>[8]B!E200</f>
        <v>2190</v>
      </c>
      <c r="E61" s="48">
        <f>[8]B!$AL$200</f>
        <v>105798900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[8]B!C$201</f>
        <v>662</v>
      </c>
      <c r="D62" s="75">
        <f>[8]B!E201</f>
        <v>662</v>
      </c>
      <c r="E62" s="48">
        <f>[8]B!$AL$201</f>
        <v>59474080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[8]B!C$202</f>
        <v>166</v>
      </c>
      <c r="D63" s="75">
        <f>[8]B!E202</f>
        <v>164</v>
      </c>
      <c r="E63" s="48">
        <f>[8]B!$AL$202</f>
        <v>14733760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[8]B!C$203</f>
        <v>0</v>
      </c>
      <c r="D64" s="75">
        <f>[8]B!E203</f>
        <v>0</v>
      </c>
      <c r="E64" s="48">
        <f>[8]B!$AL$203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[8]B!C$204</f>
        <v>326</v>
      </c>
      <c r="D65" s="75">
        <f>[8]B!E204</f>
        <v>326</v>
      </c>
      <c r="E65" s="48">
        <f>[8]B!$AL$204</f>
        <v>60632740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[8]B!C$205</f>
        <v>0</v>
      </c>
      <c r="D66" s="75">
        <f>[8]B!E205</f>
        <v>0</v>
      </c>
      <c r="E66" s="48">
        <f>[8]B!$AL$205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[8]B!C$206</f>
        <v>0</v>
      </c>
      <c r="D67" s="75">
        <f>[8]B!E206</f>
        <v>0</v>
      </c>
      <c r="E67" s="48">
        <f>[8]B!$AL$206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[8]B!C$207</f>
        <v>434</v>
      </c>
      <c r="D68" s="75">
        <f>[8]B!E207</f>
        <v>434</v>
      </c>
      <c r="E68" s="48">
        <f>[8]B!$AL$207</f>
        <v>18648980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[8]B!C$208</f>
        <v>203</v>
      </c>
      <c r="D69" s="75">
        <f>[8]B!E208</f>
        <v>203</v>
      </c>
      <c r="E69" s="48">
        <f>[8]B!$AL$208</f>
        <v>1760010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[8]B!C$209</f>
        <v>81</v>
      </c>
      <c r="D70" s="75">
        <f>[8]B!E209</f>
        <v>81</v>
      </c>
      <c r="E70" s="48">
        <f>[8]B!$AL$209</f>
        <v>6529410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[8]B!C$210</f>
        <v>0</v>
      </c>
      <c r="D71" s="75">
        <f>[8]B!E210</f>
        <v>0</v>
      </c>
      <c r="E71" s="48">
        <f>[8]B!$AL$210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[8]B!C$211</f>
        <v>0</v>
      </c>
      <c r="D72" s="75">
        <f>[8]B!E211</f>
        <v>0</v>
      </c>
      <c r="E72" s="48">
        <f>[8]B!$AL$211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[8]B!C$212</f>
        <v>0</v>
      </c>
      <c r="D73" s="75">
        <f>[8]B!E212</f>
        <v>0</v>
      </c>
      <c r="E73" s="48">
        <f>[8]B!$AL$212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[8]B!C$213</f>
        <v>174</v>
      </c>
      <c r="D74" s="75">
        <f>[8]B!E213</f>
        <v>174</v>
      </c>
      <c r="E74" s="48">
        <f>[8]B!$AL$213</f>
        <v>11151660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[8]B!C$214</f>
        <v>590</v>
      </c>
      <c r="D75" s="75">
        <f>[8]B!E214</f>
        <v>590</v>
      </c>
      <c r="E75" s="48">
        <f>[8]B!$AL$214</f>
        <v>62982500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6029</v>
      </c>
      <c r="D76" s="80">
        <f>SUM(D60:D75)</f>
        <v>6019</v>
      </c>
      <c r="E76" s="68">
        <f>SUM(E60:E75)</f>
        <v>392989490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+[8]B!C3170</f>
        <v>3</v>
      </c>
      <c r="D79" s="87">
        <f>+[8]B!E$3170</f>
        <v>3</v>
      </c>
      <c r="E79" s="88">
        <f>+[8]B!AL$3170</f>
        <v>28020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+[8]B!C3171</f>
        <v>0</v>
      </c>
      <c r="D80" s="90">
        <f>+[8]B!E$3171</f>
        <v>0</v>
      </c>
      <c r="E80" s="91">
        <f>+[8]B!AL$3171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+[8]B!C3172</f>
        <v>0</v>
      </c>
      <c r="D81" s="90">
        <f>+[8]B!E$3172</f>
        <v>0</v>
      </c>
      <c r="E81" s="91">
        <f>+[8]B!AL$3172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+[8]B!C3173</f>
        <v>0</v>
      </c>
      <c r="D82" s="90">
        <f>+[8]B!E$3173</f>
        <v>0</v>
      </c>
      <c r="E82" s="91">
        <f>+[8]B!AL$3173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+[8]B!C3174</f>
        <v>0</v>
      </c>
      <c r="D83" s="93">
        <f>+[8]B!E$3174</f>
        <v>0</v>
      </c>
      <c r="E83" s="94">
        <f>+[8]B!AL$3174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3</v>
      </c>
      <c r="D84" s="96">
        <f>SUM(D79:D83)</f>
        <v>3</v>
      </c>
      <c r="E84" s="68">
        <f>SUM(E79:E83)</f>
        <v>28020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+[8]B!C2972</f>
        <v>150</v>
      </c>
      <c r="D87" s="87">
        <f>+[8]B!E$2972</f>
        <v>150</v>
      </c>
      <c r="E87" s="88">
        <f>+[8]B!AL$2972</f>
        <v>3745500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+[8]B!C2973</f>
        <v>257</v>
      </c>
      <c r="D88" s="90">
        <f>+[8]B!E$2973</f>
        <v>257</v>
      </c>
      <c r="E88" s="91">
        <f>+[8]B!AL$2973</f>
        <v>20187350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+[8]B!C$2974</f>
        <v>0</v>
      </c>
      <c r="D89" s="90">
        <f>+[8]B!E$2974</f>
        <v>0</v>
      </c>
      <c r="E89" s="91">
        <f>+[8]B!AL$2974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+[8]B!C$2975</f>
        <v>334</v>
      </c>
      <c r="D90" s="90">
        <f>+[8]B!E$2975</f>
        <v>329</v>
      </c>
      <c r="E90" s="91">
        <f>+[8]B!AL$2975</f>
        <v>1128470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+[8]B!C$2976</f>
        <v>0</v>
      </c>
      <c r="D91" s="90">
        <f>+[8]B!E$2976</f>
        <v>0</v>
      </c>
      <c r="E91" s="91">
        <f>+[8]B!AL$2976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+[8]B!C$2977</f>
        <v>0</v>
      </c>
      <c r="D92" s="90">
        <f>+[8]B!E$2977</f>
        <v>0</v>
      </c>
      <c r="E92" s="91">
        <f>+[8]B!AL$2977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+[8]B!C$2978</f>
        <v>0</v>
      </c>
      <c r="D93" s="93">
        <f>+[8]B!E$2978</f>
        <v>0</v>
      </c>
      <c r="E93" s="94">
        <f>+[8]B!AL$2978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741</v>
      </c>
      <c r="D94" s="101">
        <f>SUM(D87:D93)</f>
        <v>736</v>
      </c>
      <c r="E94" s="68">
        <f>SUM(E87:E93)</f>
        <v>25061320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+[8]B!C2652</f>
        <v>49</v>
      </c>
      <c r="D97" s="110">
        <f>[8]B!$E$2652</f>
        <v>45</v>
      </c>
      <c r="E97" s="47">
        <f>[8]B!$AL$2652</f>
        <v>7861500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+[8]B!C2653</f>
        <v>0</v>
      </c>
      <c r="D98" s="111">
        <f>[8]B!$E$2653</f>
        <v>0</v>
      </c>
      <c r="E98" s="48">
        <f>[8]B!$AL$2653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49</v>
      </c>
      <c r="D99" s="96">
        <f>SUM(D97:D98)</f>
        <v>45</v>
      </c>
      <c r="E99" s="68">
        <f>SUM(E97:E98)</f>
        <v>7861500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[8]B!$C$2997</f>
        <v>897</v>
      </c>
      <c r="D102" s="114">
        <f>[8]B!$E$2997</f>
        <v>897</v>
      </c>
      <c r="E102" s="47">
        <f>[8]B!$AL$2997</f>
        <v>4106760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+[8]B!$C$3016</f>
        <v>523</v>
      </c>
      <c r="D103" s="114">
        <f>[8]B!$E$3016</f>
        <v>523</v>
      </c>
      <c r="E103" s="48">
        <f>[8]B!$AL$3016</f>
        <v>4349600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[8]B!$C$3034</f>
        <v>250</v>
      </c>
      <c r="D104" s="114">
        <f>[8]B!$E$3034</f>
        <v>250</v>
      </c>
      <c r="E104" s="48">
        <f>[8]B!$AL$3034</f>
        <v>2435750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[8]B!$C$3066</f>
        <v>164</v>
      </c>
      <c r="D105" s="114">
        <f>[8]B!$E$3066</f>
        <v>164</v>
      </c>
      <c r="E105" s="48">
        <f>[8]B!$AL$3066</f>
        <v>14477570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[8]B!C3094</f>
        <v>93</v>
      </c>
      <c r="D106" s="114">
        <f>[8]B!I3094</f>
        <v>32</v>
      </c>
      <c r="E106" s="48">
        <f>[8]B!AL3094</f>
        <v>1073490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[8]B!$C$3155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1927</v>
      </c>
      <c r="D108" s="121">
        <f>SUM(D102:D106)</f>
        <v>1866</v>
      </c>
      <c r="E108" s="68">
        <f>SUM(E102:E106)</f>
        <v>26443170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+[8]B!C$3158</f>
        <v>274</v>
      </c>
      <c r="D111" s="127">
        <f>+[8]B!E$3158</f>
        <v>274</v>
      </c>
      <c r="E111" s="48">
        <f>[8]B!AL3158</f>
        <v>7167840</v>
      </c>
    </row>
    <row r="112" spans="1:22" s="126" customFormat="1" x14ac:dyDescent="0.2">
      <c r="A112" s="397" t="s">
        <v>162</v>
      </c>
      <c r="B112" s="92" t="s">
        <v>163</v>
      </c>
      <c r="C112" s="128">
        <f>+[8]B!C$3159</f>
        <v>48</v>
      </c>
      <c r="D112" s="128">
        <f>+[8]B!E$3159</f>
        <v>48</v>
      </c>
      <c r="E112" s="129">
        <f>[8]B!AL3159</f>
        <v>15741120</v>
      </c>
    </row>
    <row r="113" spans="1:19" s="126" customFormat="1" x14ac:dyDescent="0.2">
      <c r="A113" s="412"/>
      <c r="B113" s="95" t="s">
        <v>158</v>
      </c>
      <c r="C113" s="130">
        <f>SUM(C111:C112)</f>
        <v>322</v>
      </c>
      <c r="D113" s="130">
        <f>SUM(D111:D112)</f>
        <v>322</v>
      </c>
      <c r="E113" s="131">
        <f>SUM(E111:E112)</f>
        <v>22908960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+[8]B!$C$1219</f>
        <v>707</v>
      </c>
      <c r="D116" s="133">
        <f>[8]B!$E$1219</f>
        <v>689</v>
      </c>
      <c r="E116" s="131">
        <f>[8]B!$AL$1219</f>
        <v>4531850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122775</v>
      </c>
      <c r="D121" s="136">
        <f t="shared" ref="D121:P121" si="0">+D122+D123+D124+D125+D126+D127+D131+D132+D133</f>
        <v>121328</v>
      </c>
      <c r="E121" s="30">
        <f t="shared" si="0"/>
        <v>121328</v>
      </c>
      <c r="F121" s="137">
        <f t="shared" si="0"/>
        <v>0</v>
      </c>
      <c r="G121" s="138">
        <f t="shared" si="0"/>
        <v>1447</v>
      </c>
      <c r="H121" s="30">
        <f t="shared" si="0"/>
        <v>42314</v>
      </c>
      <c r="I121" s="30">
        <f t="shared" si="0"/>
        <v>37727</v>
      </c>
      <c r="J121" s="30">
        <f t="shared" si="0"/>
        <v>42734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479</v>
      </c>
      <c r="Q121" s="137">
        <f>+Q122+Q123+Q124+Q125+Q126+Q127+Q131+Q132+Q133</f>
        <v>0</v>
      </c>
      <c r="R121" s="136">
        <v>0</v>
      </c>
      <c r="S121" s="140">
        <f>SUM(S122:S126,S127,S131:S133)</f>
        <v>435854540</v>
      </c>
    </row>
    <row r="122" spans="1:19" x14ac:dyDescent="0.2">
      <c r="A122" s="142" t="s">
        <v>190</v>
      </c>
      <c r="B122" s="143" t="s">
        <v>191</v>
      </c>
      <c r="C122" s="144">
        <f>[8]B!C298</f>
        <v>50096</v>
      </c>
      <c r="D122" s="144">
        <f>[8]B!D298</f>
        <v>49316</v>
      </c>
      <c r="E122" s="144">
        <f>[8]B!E298</f>
        <v>49316</v>
      </c>
      <c r="F122" s="145">
        <f>[8]B!F298</f>
        <v>0</v>
      </c>
      <c r="G122" s="146">
        <f>[8]B!G298</f>
        <v>780</v>
      </c>
      <c r="H122" s="144">
        <f>[8]B!AA298</f>
        <v>19691</v>
      </c>
      <c r="I122" s="144">
        <f>[8]B!AB298</f>
        <v>10876</v>
      </c>
      <c r="J122" s="144">
        <f>[8]B!AC298</f>
        <v>19529</v>
      </c>
      <c r="K122" s="144">
        <f>[8]B!AD298</f>
        <v>0</v>
      </c>
      <c r="L122" s="144">
        <f>[8]B!AE298</f>
        <v>0</v>
      </c>
      <c r="M122" s="146">
        <f>[8]B!AF298</f>
        <v>0</v>
      </c>
      <c r="N122" s="144">
        <f>[8]B!AG298</f>
        <v>0</v>
      </c>
      <c r="O122" s="144">
        <f>[8]B!AH298</f>
        <v>0</v>
      </c>
      <c r="P122" s="144">
        <f>[8]B!AI298</f>
        <v>6</v>
      </c>
      <c r="Q122" s="145">
        <f>[8]B!AJ298</f>
        <v>0</v>
      </c>
      <c r="R122" s="147"/>
      <c r="S122" s="148">
        <f>[8]B!$AL$298</f>
        <v>96206880</v>
      </c>
    </row>
    <row r="123" spans="1:19" x14ac:dyDescent="0.2">
      <c r="A123" s="149" t="s">
        <v>192</v>
      </c>
      <c r="B123" s="494" t="s">
        <v>193</v>
      </c>
      <c r="C123" s="151">
        <f>[8]B!C379</f>
        <v>56910</v>
      </c>
      <c r="D123" s="151">
        <f>[8]B!D379</f>
        <v>56341</v>
      </c>
      <c r="E123" s="151">
        <f>[8]B!E379</f>
        <v>56341</v>
      </c>
      <c r="F123" s="152">
        <f>[8]B!F379</f>
        <v>0</v>
      </c>
      <c r="G123" s="153">
        <f>[8]B!G379</f>
        <v>569</v>
      </c>
      <c r="H123" s="151">
        <f>[8]B!AA379</f>
        <v>19871</v>
      </c>
      <c r="I123" s="151">
        <f>[8]B!AB379</f>
        <v>18343</v>
      </c>
      <c r="J123" s="151">
        <f>[8]B!AC379</f>
        <v>18696</v>
      </c>
      <c r="K123" s="151">
        <f>[8]B!AD379</f>
        <v>0</v>
      </c>
      <c r="L123" s="151">
        <f>[8]B!AE379</f>
        <v>0</v>
      </c>
      <c r="M123" s="153">
        <f>[8]B!AF379</f>
        <v>0</v>
      </c>
      <c r="N123" s="151">
        <f>[8]B!AG379</f>
        <v>0</v>
      </c>
      <c r="O123" s="151">
        <f>[8]B!AH379</f>
        <v>0</v>
      </c>
      <c r="P123" s="151">
        <f>[8]B!AI379</f>
        <v>42</v>
      </c>
      <c r="Q123" s="152">
        <f>[8]B!AJ379</f>
        <v>0</v>
      </c>
      <c r="R123" s="154"/>
      <c r="S123" s="155">
        <f>[8]B!$AL$379</f>
        <v>144681260</v>
      </c>
    </row>
    <row r="124" spans="1:19" x14ac:dyDescent="0.2">
      <c r="A124" s="149" t="s">
        <v>194</v>
      </c>
      <c r="B124" s="494" t="s">
        <v>195</v>
      </c>
      <c r="C124" s="151">
        <f>[8]B!C425</f>
        <v>2921</v>
      </c>
      <c r="D124" s="151">
        <f>[8]B!D425</f>
        <v>2906</v>
      </c>
      <c r="E124" s="151">
        <f>[8]B!E425</f>
        <v>2906</v>
      </c>
      <c r="F124" s="152">
        <f>[8]B!F425</f>
        <v>0</v>
      </c>
      <c r="G124" s="153">
        <f>[8]B!G425</f>
        <v>15</v>
      </c>
      <c r="H124" s="151">
        <f>[8]B!AA425</f>
        <v>239</v>
      </c>
      <c r="I124" s="151">
        <f>[8]B!AB425</f>
        <v>2595</v>
      </c>
      <c r="J124" s="151">
        <f>[8]B!AC425</f>
        <v>87</v>
      </c>
      <c r="K124" s="151">
        <f>[8]B!AD425</f>
        <v>0</v>
      </c>
      <c r="L124" s="151">
        <f>[8]B!AE425</f>
        <v>0</v>
      </c>
      <c r="M124" s="153">
        <f>[8]B!AF425</f>
        <v>0</v>
      </c>
      <c r="N124" s="151">
        <f>[8]B!AG425</f>
        <v>0</v>
      </c>
      <c r="O124" s="151">
        <f>[8]B!AH425</f>
        <v>0</v>
      </c>
      <c r="P124" s="151">
        <f>[8]B!AI425</f>
        <v>31</v>
      </c>
      <c r="Q124" s="152">
        <f>[8]B!AJ425</f>
        <v>0</v>
      </c>
      <c r="R124" s="154"/>
      <c r="S124" s="155">
        <f>[8]B!$AL$425</f>
        <v>15756730</v>
      </c>
    </row>
    <row r="125" spans="1:19" x14ac:dyDescent="0.2">
      <c r="A125" s="149" t="s">
        <v>196</v>
      </c>
      <c r="B125" s="494" t="s">
        <v>197</v>
      </c>
      <c r="C125" s="151">
        <f>[8]B!C440</f>
        <v>0</v>
      </c>
      <c r="D125" s="151">
        <f>[8]B!D440</f>
        <v>0</v>
      </c>
      <c r="E125" s="151">
        <f>[8]B!E440</f>
        <v>0</v>
      </c>
      <c r="F125" s="152">
        <f>[8]B!F440</f>
        <v>0</v>
      </c>
      <c r="G125" s="153">
        <f>[8]B!G440</f>
        <v>0</v>
      </c>
      <c r="H125" s="151">
        <f>[8]B!AA440</f>
        <v>0</v>
      </c>
      <c r="I125" s="151">
        <f>[8]B!AB440</f>
        <v>0</v>
      </c>
      <c r="J125" s="151">
        <f>[8]B!AC440</f>
        <v>0</v>
      </c>
      <c r="K125" s="151">
        <f>[8]B!AD440</f>
        <v>0</v>
      </c>
      <c r="L125" s="151">
        <f>[8]B!AE440</f>
        <v>0</v>
      </c>
      <c r="M125" s="153">
        <f>[8]B!AF440</f>
        <v>0</v>
      </c>
      <c r="N125" s="151">
        <f>[8]B!AG440</f>
        <v>0</v>
      </c>
      <c r="O125" s="151">
        <f>[8]B!AH440</f>
        <v>0</v>
      </c>
      <c r="P125" s="151">
        <f>[8]B!AI440</f>
        <v>0</v>
      </c>
      <c r="Q125" s="152">
        <f>[8]B!AJ440</f>
        <v>0</v>
      </c>
      <c r="R125" s="156"/>
      <c r="S125" s="151">
        <f>[8]B!AL440</f>
        <v>0</v>
      </c>
    </row>
    <row r="126" spans="1:19" x14ac:dyDescent="0.2">
      <c r="A126" s="157" t="s">
        <v>198</v>
      </c>
      <c r="B126" s="158" t="s">
        <v>199</v>
      </c>
      <c r="C126" s="159">
        <f>[8]B!C520</f>
        <v>3867</v>
      </c>
      <c r="D126" s="159">
        <f>[8]B!D520</f>
        <v>3828</v>
      </c>
      <c r="E126" s="159">
        <f>[8]B!E520</f>
        <v>3828</v>
      </c>
      <c r="F126" s="160">
        <f>[8]B!F520</f>
        <v>0</v>
      </c>
      <c r="G126" s="161">
        <f>[8]B!G520</f>
        <v>39</v>
      </c>
      <c r="H126" s="159">
        <f>[8]B!AA520</f>
        <v>1332</v>
      </c>
      <c r="I126" s="159">
        <f>[8]B!AB520</f>
        <v>1017</v>
      </c>
      <c r="J126" s="159">
        <f>[8]B!AC520</f>
        <v>1518</v>
      </c>
      <c r="K126" s="159">
        <f>[8]B!AD520</f>
        <v>0</v>
      </c>
      <c r="L126" s="159">
        <f>[8]B!AE520</f>
        <v>0</v>
      </c>
      <c r="M126" s="161">
        <f>[8]B!AF520</f>
        <v>0</v>
      </c>
      <c r="N126" s="159">
        <f>[8]B!AG520</f>
        <v>0</v>
      </c>
      <c r="O126" s="159">
        <f>[8]B!AH520</f>
        <v>0</v>
      </c>
      <c r="P126" s="159">
        <f>[8]B!AI520</f>
        <v>301</v>
      </c>
      <c r="Q126" s="160">
        <f>[8]B!AJ520</f>
        <v>0</v>
      </c>
      <c r="R126" s="162"/>
      <c r="S126" s="156">
        <f>[8]B!$AL$520</f>
        <v>24706300</v>
      </c>
    </row>
    <row r="127" spans="1:19" x14ac:dyDescent="0.2">
      <c r="A127" s="712" t="s">
        <v>200</v>
      </c>
      <c r="B127" s="4" t="s">
        <v>201</v>
      </c>
      <c r="C127" s="163">
        <f>SUM(C128:C130)</f>
        <v>6499</v>
      </c>
      <c r="D127" s="164">
        <f>SUM(D128:D130)</f>
        <v>6485</v>
      </c>
      <c r="E127" s="164">
        <f t="shared" ref="E127:P127" si="1">SUM(E128:E130)</f>
        <v>6485</v>
      </c>
      <c r="F127" s="165">
        <f t="shared" si="1"/>
        <v>0</v>
      </c>
      <c r="G127" s="166">
        <f t="shared" si="1"/>
        <v>14</v>
      </c>
      <c r="H127" s="164">
        <f t="shared" si="1"/>
        <v>916</v>
      </c>
      <c r="I127" s="164">
        <f t="shared" si="1"/>
        <v>3904</v>
      </c>
      <c r="J127" s="164">
        <f t="shared" si="1"/>
        <v>1679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52</v>
      </c>
      <c r="Q127" s="168">
        <f>SUM(Q128:Q130)</f>
        <v>0</v>
      </c>
      <c r="R127" s="169">
        <v>0</v>
      </c>
      <c r="S127" s="170">
        <f>SUM(S128:S130)</f>
        <v>149469130</v>
      </c>
    </row>
    <row r="128" spans="1:19" x14ac:dyDescent="0.2">
      <c r="A128" s="712"/>
      <c r="B128" s="171" t="s">
        <v>202</v>
      </c>
      <c r="C128" s="144">
        <f>[8]B!C580</f>
        <v>3359</v>
      </c>
      <c r="D128" s="144">
        <f>[8]B!D580</f>
        <v>3349</v>
      </c>
      <c r="E128" s="144">
        <f>[8]B!E580</f>
        <v>3349</v>
      </c>
      <c r="F128" s="145">
        <f>[8]B!F580</f>
        <v>0</v>
      </c>
      <c r="G128" s="146">
        <f>[8]B!G580</f>
        <v>10</v>
      </c>
      <c r="H128" s="144">
        <f>[8]B!AA580</f>
        <v>748</v>
      </c>
      <c r="I128" s="144">
        <f>[8]B!AB580</f>
        <v>2060</v>
      </c>
      <c r="J128" s="144">
        <f>[8]B!AC580</f>
        <v>551</v>
      </c>
      <c r="K128" s="144">
        <f>[8]B!AD580</f>
        <v>0</v>
      </c>
      <c r="L128" s="144">
        <f>[8]B!AE580</f>
        <v>0</v>
      </c>
      <c r="M128" s="146">
        <f>[8]B!AF580</f>
        <v>0</v>
      </c>
      <c r="N128" s="144">
        <f>[8]B!AG580</f>
        <v>0</v>
      </c>
      <c r="O128" s="144">
        <f>[8]B!AH580</f>
        <v>0</v>
      </c>
      <c r="P128" s="144">
        <f>[8]B!AI580</f>
        <v>10</v>
      </c>
      <c r="Q128" s="145">
        <f>[8]B!AJ580</f>
        <v>0</v>
      </c>
      <c r="R128" s="147"/>
      <c r="S128" s="148">
        <f>[8]B!$AL$580</f>
        <v>16768930</v>
      </c>
    </row>
    <row r="129" spans="1:19" x14ac:dyDescent="0.2">
      <c r="A129" s="712"/>
      <c r="B129" s="491" t="s">
        <v>203</v>
      </c>
      <c r="C129" s="151">
        <f>[8]B!C600</f>
        <v>39</v>
      </c>
      <c r="D129" s="151">
        <f>[8]B!D600</f>
        <v>38</v>
      </c>
      <c r="E129" s="151">
        <f>[8]B!E600</f>
        <v>38</v>
      </c>
      <c r="F129" s="152">
        <f>[8]B!F600</f>
        <v>0</v>
      </c>
      <c r="G129" s="153">
        <f>[8]B!G600</f>
        <v>1</v>
      </c>
      <c r="H129" s="151">
        <f>[8]B!AA600</f>
        <v>2</v>
      </c>
      <c r="I129" s="151">
        <f>[8]B!AB600</f>
        <v>37</v>
      </c>
      <c r="J129" s="151">
        <f>[8]B!AC600</f>
        <v>0</v>
      </c>
      <c r="K129" s="151">
        <f>[8]B!AD600</f>
        <v>0</v>
      </c>
      <c r="L129" s="151">
        <f>[8]B!AE600</f>
        <v>0</v>
      </c>
      <c r="M129" s="153">
        <f>[8]B!AF600</f>
        <v>0</v>
      </c>
      <c r="N129" s="151">
        <f>[8]B!AG600</f>
        <v>0</v>
      </c>
      <c r="O129" s="151">
        <f>[8]B!AH600</f>
        <v>0</v>
      </c>
      <c r="P129" s="151">
        <f>[8]B!AI600</f>
        <v>0</v>
      </c>
      <c r="Q129" s="152">
        <f>[8]B!AJ600</f>
        <v>0</v>
      </c>
      <c r="R129" s="154"/>
      <c r="S129" s="155">
        <f>[8]B!$AL$600</f>
        <v>145760</v>
      </c>
    </row>
    <row r="130" spans="1:19" x14ac:dyDescent="0.2">
      <c r="A130" s="713"/>
      <c r="B130" s="173" t="s">
        <v>204</v>
      </c>
      <c r="C130" s="174">
        <f>[8]B!C649</f>
        <v>3101</v>
      </c>
      <c r="D130" s="174">
        <f>[8]B!D649</f>
        <v>3098</v>
      </c>
      <c r="E130" s="174">
        <f>[8]B!E649</f>
        <v>3098</v>
      </c>
      <c r="F130" s="175">
        <f>[8]B!F649</f>
        <v>0</v>
      </c>
      <c r="G130" s="176">
        <f>[8]B!G649</f>
        <v>3</v>
      </c>
      <c r="H130" s="174">
        <f>[8]B!AA649</f>
        <v>166</v>
      </c>
      <c r="I130" s="174">
        <f>[8]B!AB649</f>
        <v>1807</v>
      </c>
      <c r="J130" s="174">
        <f>[8]B!AC649</f>
        <v>1128</v>
      </c>
      <c r="K130" s="174">
        <f>[8]B!AD649</f>
        <v>0</v>
      </c>
      <c r="L130" s="174">
        <f>[8]B!AE649</f>
        <v>0</v>
      </c>
      <c r="M130" s="176">
        <f>[8]B!AF649</f>
        <v>0</v>
      </c>
      <c r="N130" s="174">
        <f>[8]B!AG649</f>
        <v>0</v>
      </c>
      <c r="O130" s="174">
        <f>[8]B!AH649</f>
        <v>0</v>
      </c>
      <c r="P130" s="174">
        <f>[8]B!AI649</f>
        <v>42</v>
      </c>
      <c r="Q130" s="175">
        <f>[8]B!AJ649</f>
        <v>0</v>
      </c>
      <c r="R130" s="177"/>
      <c r="S130" s="178">
        <f>[8]B!$AL$649</f>
        <v>132554440</v>
      </c>
    </row>
    <row r="131" spans="1:19" x14ac:dyDescent="0.2">
      <c r="A131" s="142" t="s">
        <v>205</v>
      </c>
      <c r="B131" s="143" t="s">
        <v>206</v>
      </c>
      <c r="C131" s="144">
        <f>[8]B!C659</f>
        <v>413</v>
      </c>
      <c r="D131" s="144">
        <f>[8]B!D659</f>
        <v>394</v>
      </c>
      <c r="E131" s="144">
        <f>[8]B!E659</f>
        <v>394</v>
      </c>
      <c r="F131" s="145">
        <f>[8]B!F659</f>
        <v>0</v>
      </c>
      <c r="G131" s="146">
        <f>[8]B!G659</f>
        <v>19</v>
      </c>
      <c r="H131" s="144">
        <f>[8]B!AA659</f>
        <v>1</v>
      </c>
      <c r="I131" s="144">
        <f>[8]B!AB659</f>
        <v>3</v>
      </c>
      <c r="J131" s="144">
        <f>[8]B!AC659</f>
        <v>409</v>
      </c>
      <c r="K131" s="144">
        <f>[8]B!AD659</f>
        <v>0</v>
      </c>
      <c r="L131" s="144">
        <f>[8]B!AE659</f>
        <v>0</v>
      </c>
      <c r="M131" s="146">
        <f>[8]B!AF659</f>
        <v>0</v>
      </c>
      <c r="N131" s="144">
        <f>[8]B!AG659</f>
        <v>0</v>
      </c>
      <c r="O131" s="144">
        <f>[8]B!AH659</f>
        <v>0</v>
      </c>
      <c r="P131" s="144">
        <f>[8]B!AI659</f>
        <v>0</v>
      </c>
      <c r="Q131" s="145">
        <f>[8]B!AJ659</f>
        <v>0</v>
      </c>
      <c r="R131" s="147"/>
      <c r="S131" s="179">
        <f>[8]B!$AL$659</f>
        <v>960360</v>
      </c>
    </row>
    <row r="132" spans="1:19" s="182" customFormat="1" x14ac:dyDescent="0.2">
      <c r="A132" s="149" t="s">
        <v>207</v>
      </c>
      <c r="B132" s="493" t="s">
        <v>208</v>
      </c>
      <c r="C132" s="151">
        <f>[8]B!C720</f>
        <v>148</v>
      </c>
      <c r="D132" s="151">
        <f>[8]B!D720</f>
        <v>148</v>
      </c>
      <c r="E132" s="151">
        <f>[8]B!E720</f>
        <v>148</v>
      </c>
      <c r="F132" s="152">
        <f>[8]B!F720</f>
        <v>0</v>
      </c>
      <c r="G132" s="153">
        <f>[8]B!G720</f>
        <v>0</v>
      </c>
      <c r="H132" s="151">
        <f>[8]B!AA720</f>
        <v>32</v>
      </c>
      <c r="I132" s="151">
        <f>[8]B!AB720</f>
        <v>63</v>
      </c>
      <c r="J132" s="151">
        <f>[8]B!AC720</f>
        <v>53</v>
      </c>
      <c r="K132" s="151">
        <f>[8]B!AD720</f>
        <v>0</v>
      </c>
      <c r="L132" s="151">
        <f>[8]B!AE720</f>
        <v>0</v>
      </c>
      <c r="M132" s="153">
        <f>[8]B!AF720</f>
        <v>0</v>
      </c>
      <c r="N132" s="151">
        <f>[8]B!AG720</f>
        <v>0</v>
      </c>
      <c r="O132" s="151">
        <f>[8]B!AH720</f>
        <v>0</v>
      </c>
      <c r="P132" s="151">
        <f>[8]B!AI720</f>
        <v>45</v>
      </c>
      <c r="Q132" s="152">
        <f>[8]B!AJ720</f>
        <v>0</v>
      </c>
      <c r="R132" s="154"/>
      <c r="S132" s="181">
        <f>[8]B!$AL$720</f>
        <v>312040</v>
      </c>
    </row>
    <row r="133" spans="1:19" x14ac:dyDescent="0.2">
      <c r="A133" s="149" t="s">
        <v>209</v>
      </c>
      <c r="B133" s="493" t="s">
        <v>210</v>
      </c>
      <c r="C133" s="159">
        <f>[8]B!C763</f>
        <v>1921</v>
      </c>
      <c r="D133" s="159">
        <f>[8]B!D763</f>
        <v>1910</v>
      </c>
      <c r="E133" s="159">
        <f>[8]B!E763</f>
        <v>1910</v>
      </c>
      <c r="F133" s="160">
        <f>[8]B!F763</f>
        <v>0</v>
      </c>
      <c r="G133" s="161">
        <f>[8]B!G763</f>
        <v>11</v>
      </c>
      <c r="H133" s="159">
        <f>[8]B!AA763</f>
        <v>232</v>
      </c>
      <c r="I133" s="159">
        <f>[8]B!AB763</f>
        <v>926</v>
      </c>
      <c r="J133" s="159">
        <f>[8]B!AC763</f>
        <v>763</v>
      </c>
      <c r="K133" s="159">
        <f>[8]B!AD763</f>
        <v>0</v>
      </c>
      <c r="L133" s="159">
        <f>[8]B!AE763</f>
        <v>0</v>
      </c>
      <c r="M133" s="161">
        <f>[8]B!AF763</f>
        <v>0</v>
      </c>
      <c r="N133" s="159">
        <f>[8]B!AG763</f>
        <v>0</v>
      </c>
      <c r="O133" s="159">
        <f>[8]B!AH763</f>
        <v>0</v>
      </c>
      <c r="P133" s="159">
        <f>[8]B!AI763</f>
        <v>2</v>
      </c>
      <c r="Q133" s="160">
        <f>[8]B!AJ763</f>
        <v>0</v>
      </c>
      <c r="R133" s="162"/>
      <c r="S133" s="155">
        <f>[8]B!$AL$763</f>
        <v>3761840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5626</v>
      </c>
      <c r="D134" s="184">
        <f t="shared" si="2"/>
        <v>5487</v>
      </c>
      <c r="E134" s="164">
        <f t="shared" si="2"/>
        <v>5487</v>
      </c>
      <c r="F134" s="165">
        <f t="shared" si="2"/>
        <v>0</v>
      </c>
      <c r="G134" s="166">
        <f t="shared" si="2"/>
        <v>139</v>
      </c>
      <c r="H134" s="164">
        <f t="shared" si="2"/>
        <v>913</v>
      </c>
      <c r="I134" s="164">
        <f t="shared" si="2"/>
        <v>1571</v>
      </c>
      <c r="J134" s="164">
        <f t="shared" si="2"/>
        <v>3142</v>
      </c>
      <c r="K134" s="164">
        <f t="shared" si="2"/>
        <v>0</v>
      </c>
      <c r="L134" s="164">
        <f t="shared" si="2"/>
        <v>0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1287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179929440</v>
      </c>
    </row>
    <row r="135" spans="1:19" x14ac:dyDescent="0.2">
      <c r="A135" s="142" t="s">
        <v>212</v>
      </c>
      <c r="B135" s="188" t="s">
        <v>213</v>
      </c>
      <c r="C135" s="144">
        <f>[8]B!C823</f>
        <v>3079</v>
      </c>
      <c r="D135" s="144">
        <f>[8]B!D823</f>
        <v>2983</v>
      </c>
      <c r="E135" s="144">
        <f>[8]B!E823</f>
        <v>2983</v>
      </c>
      <c r="F135" s="145">
        <f>[8]B!F823</f>
        <v>0</v>
      </c>
      <c r="G135" s="146">
        <f>[8]B!G823</f>
        <v>96</v>
      </c>
      <c r="H135" s="189">
        <f>[8]B!AA823</f>
        <v>334</v>
      </c>
      <c r="I135" s="189">
        <f>[8]B!AB823</f>
        <v>814</v>
      </c>
      <c r="J135" s="189">
        <f>[8]B!AC823</f>
        <v>1931</v>
      </c>
      <c r="K135" s="189">
        <f>[8]B!AD823</f>
        <v>0</v>
      </c>
      <c r="L135" s="189">
        <f>[8]B!AE823</f>
        <v>0</v>
      </c>
      <c r="M135" s="190">
        <f>[8]B!AF823</f>
        <v>0</v>
      </c>
      <c r="N135" s="189">
        <f>[8]B!AG823</f>
        <v>0</v>
      </c>
      <c r="O135" s="189">
        <f>[8]B!AH823</f>
        <v>0</v>
      </c>
      <c r="P135" s="189">
        <f>[8]B!AI823</f>
        <v>0</v>
      </c>
      <c r="Q135" s="191">
        <f>[8]B!AJ823</f>
        <v>0</v>
      </c>
      <c r="R135" s="192"/>
      <c r="S135" s="148">
        <f>[8]B!$AL$823</f>
        <v>37554870</v>
      </c>
    </row>
    <row r="136" spans="1:19" x14ac:dyDescent="0.2">
      <c r="A136" s="157" t="s">
        <v>214</v>
      </c>
      <c r="B136" s="193" t="s">
        <v>215</v>
      </c>
      <c r="C136" s="151">
        <f>[8]B!C846</f>
        <v>0</v>
      </c>
      <c r="D136" s="151">
        <f>[8]B!D846</f>
        <v>0</v>
      </c>
      <c r="E136" s="151">
        <f>[8]B!E846</f>
        <v>0</v>
      </c>
      <c r="F136" s="152">
        <f>[8]B!F846</f>
        <v>0</v>
      </c>
      <c r="G136" s="153">
        <f>[8]B!G846</f>
        <v>0</v>
      </c>
      <c r="H136" s="194">
        <f>[8]B!AA846</f>
        <v>0</v>
      </c>
      <c r="I136" s="194">
        <f>[8]B!AB846</f>
        <v>0</v>
      </c>
      <c r="J136" s="194">
        <f>[8]B!AC846</f>
        <v>0</v>
      </c>
      <c r="K136" s="194">
        <f>[8]B!AD846</f>
        <v>0</v>
      </c>
      <c r="L136" s="194">
        <f>[8]B!AE846</f>
        <v>0</v>
      </c>
      <c r="M136" s="195">
        <f>[8]B!AF846</f>
        <v>0</v>
      </c>
      <c r="N136" s="194">
        <f>[8]B!AG846</f>
        <v>0</v>
      </c>
      <c r="O136" s="194">
        <f>[8]B!AH846</f>
        <v>0</v>
      </c>
      <c r="P136" s="194">
        <f>[8]B!AI846</f>
        <v>0</v>
      </c>
      <c r="Q136" s="196">
        <f>[8]B!AJ846</f>
        <v>0</v>
      </c>
      <c r="R136" s="197"/>
      <c r="S136" s="155">
        <f>[8]B!$AL$846</f>
        <v>0</v>
      </c>
    </row>
    <row r="137" spans="1:19" x14ac:dyDescent="0.2">
      <c r="A137" s="198" t="s">
        <v>216</v>
      </c>
      <c r="B137" s="199" t="s">
        <v>217</v>
      </c>
      <c r="C137" s="159">
        <f>[8]B!C876</f>
        <v>1560</v>
      </c>
      <c r="D137" s="159">
        <f>[8]B!D876</f>
        <v>1520</v>
      </c>
      <c r="E137" s="159">
        <f>[8]B!E876</f>
        <v>1520</v>
      </c>
      <c r="F137" s="160">
        <f>[8]B!F876</f>
        <v>0</v>
      </c>
      <c r="G137" s="161">
        <f>[8]B!G876</f>
        <v>40</v>
      </c>
      <c r="H137" s="200">
        <f>[8]B!AA876</f>
        <v>240</v>
      </c>
      <c r="I137" s="200">
        <f>[8]B!AB876</f>
        <v>234</v>
      </c>
      <c r="J137" s="200">
        <f>[8]B!AC876</f>
        <v>1086</v>
      </c>
      <c r="K137" s="200">
        <f>[8]B!AD876</f>
        <v>0</v>
      </c>
      <c r="L137" s="200">
        <f>[8]B!AE876</f>
        <v>0</v>
      </c>
      <c r="M137" s="201">
        <f>[8]B!AF876</f>
        <v>0</v>
      </c>
      <c r="N137" s="200">
        <f>[8]B!AG876</f>
        <v>0</v>
      </c>
      <c r="O137" s="200">
        <f>[8]B!AH876</f>
        <v>0</v>
      </c>
      <c r="P137" s="200">
        <f>[8]B!AI876</f>
        <v>1267</v>
      </c>
      <c r="Q137" s="202">
        <f>[8]B!AJ876</f>
        <v>0</v>
      </c>
      <c r="R137" s="203"/>
      <c r="S137" s="178">
        <f>[8]B!$AL$876</f>
        <v>119236000</v>
      </c>
    </row>
    <row r="138" spans="1:19" x14ac:dyDescent="0.2">
      <c r="A138" s="695" t="s">
        <v>194</v>
      </c>
      <c r="B138" s="188" t="s">
        <v>218</v>
      </c>
      <c r="C138" s="204">
        <f>SUM(C139:C141)</f>
        <v>981</v>
      </c>
      <c r="D138" s="46">
        <f>SUM(D139:D141)</f>
        <v>978</v>
      </c>
      <c r="E138" s="46">
        <f t="shared" ref="E138:P138" si="3">SUM(E139:E141)</f>
        <v>978</v>
      </c>
      <c r="F138" s="34">
        <f t="shared" si="3"/>
        <v>0</v>
      </c>
      <c r="G138" s="205">
        <f t="shared" si="3"/>
        <v>3</v>
      </c>
      <c r="H138" s="206">
        <f t="shared" si="3"/>
        <v>335</v>
      </c>
      <c r="I138" s="206">
        <f t="shared" si="3"/>
        <v>521</v>
      </c>
      <c r="J138" s="206">
        <f t="shared" si="3"/>
        <v>125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1</v>
      </c>
      <c r="Q138" s="209">
        <f>SUM(Q139:Q141)</f>
        <v>0</v>
      </c>
      <c r="R138" s="210">
        <f>SUM(R139:R142)</f>
        <v>0</v>
      </c>
      <c r="S138" s="211">
        <f>SUM(S139:S141)</f>
        <v>23138570</v>
      </c>
    </row>
    <row r="139" spans="1:19" x14ac:dyDescent="0.2">
      <c r="A139" s="695"/>
      <c r="B139" s="212" t="s">
        <v>219</v>
      </c>
      <c r="C139" s="144">
        <f>[8]B!C901-[8]B!C878-[8]B!C879</f>
        <v>891</v>
      </c>
      <c r="D139" s="144">
        <f>[8]B!D901-[8]B!D878-[8]B!D879</f>
        <v>889</v>
      </c>
      <c r="E139" s="144">
        <f>[8]B!E901-[8]B!E878-[8]B!E879</f>
        <v>889</v>
      </c>
      <c r="F139" s="145">
        <f>[8]B!F901-[8]B!F878-[8]B!F879</f>
        <v>0</v>
      </c>
      <c r="G139" s="146">
        <f>[8]B!G901-[8]B!G878-[8]B!G879</f>
        <v>2</v>
      </c>
      <c r="H139" s="189">
        <f>[8]B!AA901-[8]B!AA878-[8]B!AA879</f>
        <v>316</v>
      </c>
      <c r="I139" s="189">
        <f>[8]B!AB901-[8]B!AB878-[8]B!AB879</f>
        <v>477</v>
      </c>
      <c r="J139" s="189">
        <f>[8]B!AC901-[8]B!AC878-[8]B!AC879</f>
        <v>98</v>
      </c>
      <c r="K139" s="189">
        <f>[8]B!AD901-[8]B!AD878-[8]B!AD879</f>
        <v>0</v>
      </c>
      <c r="L139" s="189">
        <f>[8]B!AE901-[8]B!AE878-[8]B!AE879</f>
        <v>0</v>
      </c>
      <c r="M139" s="190">
        <f>[8]B!AF901-[8]B!AF878-[8]B!AF879</f>
        <v>0</v>
      </c>
      <c r="N139" s="189">
        <f>[8]B!AG901-[8]B!AG878-[8]B!AG879</f>
        <v>0</v>
      </c>
      <c r="O139" s="189">
        <f>[8]B!AH901-[8]B!AH878-[8]B!AH879</f>
        <v>0</v>
      </c>
      <c r="P139" s="189">
        <f>[8]B!AI901-[8]B!AI878-[8]B!AI879</f>
        <v>1</v>
      </c>
      <c r="Q139" s="191">
        <f>[8]B!AJ901-[8]B!AJ878-[8]B!AJ879</f>
        <v>0</v>
      </c>
      <c r="R139" s="192"/>
      <c r="S139" s="148">
        <f>[8]B!$AL$901-[8]B!$AL$878-[8]B!$AL$879</f>
        <v>20892210</v>
      </c>
    </row>
    <row r="140" spans="1:19" x14ac:dyDescent="0.2">
      <c r="A140" s="695"/>
      <c r="B140" s="212" t="s">
        <v>220</v>
      </c>
      <c r="C140" s="151">
        <f>[8]B!C878</f>
        <v>0</v>
      </c>
      <c r="D140" s="151">
        <f>[8]B!D878</f>
        <v>0</v>
      </c>
      <c r="E140" s="151">
        <f>[8]B!E878</f>
        <v>0</v>
      </c>
      <c r="F140" s="152">
        <f>[8]B!F878</f>
        <v>0</v>
      </c>
      <c r="G140" s="153">
        <f>[8]B!G878</f>
        <v>0</v>
      </c>
      <c r="H140" s="194">
        <f>[8]B!AA878</f>
        <v>0</v>
      </c>
      <c r="I140" s="194">
        <f>[8]B!AB878</f>
        <v>0</v>
      </c>
      <c r="J140" s="194">
        <f>[8]B!AC878</f>
        <v>0</v>
      </c>
      <c r="K140" s="194">
        <f>[8]B!AD878</f>
        <v>0</v>
      </c>
      <c r="L140" s="194">
        <f>[8]B!AE878</f>
        <v>0</v>
      </c>
      <c r="M140" s="195">
        <f>[8]B!AF878</f>
        <v>0</v>
      </c>
      <c r="N140" s="194">
        <f>[8]B!AG878</f>
        <v>0</v>
      </c>
      <c r="O140" s="194">
        <f>[8]B!AH878</f>
        <v>0</v>
      </c>
      <c r="P140" s="194">
        <f>[8]B!AI878</f>
        <v>0</v>
      </c>
      <c r="Q140" s="196">
        <f>[8]B!AJ878</f>
        <v>0</v>
      </c>
      <c r="R140" s="197"/>
      <c r="S140" s="155">
        <f>[8]B!$AL$878</f>
        <v>0</v>
      </c>
    </row>
    <row r="141" spans="1:19" x14ac:dyDescent="0.2">
      <c r="A141" s="695"/>
      <c r="B141" s="213" t="s">
        <v>221</v>
      </c>
      <c r="C141" s="159">
        <f>[8]B!C879</f>
        <v>90</v>
      </c>
      <c r="D141" s="159">
        <f>[8]B!D879</f>
        <v>89</v>
      </c>
      <c r="E141" s="159">
        <f>[8]B!E879</f>
        <v>89</v>
      </c>
      <c r="F141" s="160">
        <f>[8]B!F879</f>
        <v>0</v>
      </c>
      <c r="G141" s="161">
        <f>[8]B!G879</f>
        <v>1</v>
      </c>
      <c r="H141" s="200">
        <f>[8]B!AA879</f>
        <v>19</v>
      </c>
      <c r="I141" s="200">
        <f>[8]B!AB879</f>
        <v>44</v>
      </c>
      <c r="J141" s="200">
        <f>[8]B!AC879</f>
        <v>27</v>
      </c>
      <c r="K141" s="200">
        <f>[8]B!AD879</f>
        <v>0</v>
      </c>
      <c r="L141" s="200">
        <f>[8]B!AE879</f>
        <v>0</v>
      </c>
      <c r="M141" s="201">
        <f>[8]B!AF879</f>
        <v>0</v>
      </c>
      <c r="N141" s="200">
        <f>[8]B!AG879</f>
        <v>0</v>
      </c>
      <c r="O141" s="200">
        <f>[8]B!AH879</f>
        <v>0</v>
      </c>
      <c r="P141" s="200">
        <f>[8]B!AI879</f>
        <v>0</v>
      </c>
      <c r="Q141" s="202">
        <f>[8]B!AJ879</f>
        <v>0</v>
      </c>
      <c r="R141" s="203"/>
      <c r="S141" s="178">
        <f>[8]B!$AL$879</f>
        <v>2246360</v>
      </c>
    </row>
    <row r="142" spans="1:19" x14ac:dyDescent="0.2">
      <c r="A142" s="142" t="s">
        <v>196</v>
      </c>
      <c r="B142" s="214" t="s">
        <v>222</v>
      </c>
      <c r="C142" s="215">
        <f>[8]B!C943</f>
        <v>0</v>
      </c>
      <c r="D142" s="215">
        <f>[8]B!D943</f>
        <v>0</v>
      </c>
      <c r="E142" s="215">
        <f>[8]B!E943</f>
        <v>0</v>
      </c>
      <c r="F142" s="216">
        <f>[8]B!F943</f>
        <v>0</v>
      </c>
      <c r="G142" s="217">
        <f>[8]B!G943</f>
        <v>0</v>
      </c>
      <c r="H142" s="218">
        <f>[8]B!AA943</f>
        <v>0</v>
      </c>
      <c r="I142" s="218">
        <f>[8]B!AB943</f>
        <v>0</v>
      </c>
      <c r="J142" s="218">
        <f>[8]B!AC943</f>
        <v>0</v>
      </c>
      <c r="K142" s="218">
        <f>[8]B!AD943</f>
        <v>0</v>
      </c>
      <c r="L142" s="218">
        <f>[8]B!AE943</f>
        <v>0</v>
      </c>
      <c r="M142" s="219">
        <f>[8]B!AF943</f>
        <v>0</v>
      </c>
      <c r="N142" s="218">
        <f>[8]B!AG943</f>
        <v>0</v>
      </c>
      <c r="O142" s="218">
        <f>[8]B!AH943</f>
        <v>0</v>
      </c>
      <c r="P142" s="218">
        <f>[8]B!AI943</f>
        <v>19</v>
      </c>
      <c r="Q142" s="220">
        <f>[8]B!AJ943</f>
        <v>0</v>
      </c>
      <c r="R142" s="221"/>
      <c r="S142" s="148">
        <f>[8]B!$AL$943</f>
        <v>0</v>
      </c>
    </row>
    <row r="143" spans="1:19" s="224" customFormat="1" x14ac:dyDescent="0.2">
      <c r="A143" s="157"/>
      <c r="B143" s="222" t="s">
        <v>223</v>
      </c>
      <c r="C143" s="159">
        <f>[8]B!C987</f>
        <v>6</v>
      </c>
      <c r="D143" s="159">
        <f>[8]B!D987</f>
        <v>6</v>
      </c>
      <c r="E143" s="159">
        <f>[8]B!E987</f>
        <v>6</v>
      </c>
      <c r="F143" s="160">
        <f>[8]B!F987</f>
        <v>0</v>
      </c>
      <c r="G143" s="161">
        <f>[8]B!G987</f>
        <v>0</v>
      </c>
      <c r="H143" s="200">
        <f>[8]B!AA987</f>
        <v>4</v>
      </c>
      <c r="I143" s="200">
        <f>[8]B!AB987</f>
        <v>2</v>
      </c>
      <c r="J143" s="200">
        <f>[8]B!AC987</f>
        <v>0</v>
      </c>
      <c r="K143" s="200">
        <f>[8]B!AD987</f>
        <v>0</v>
      </c>
      <c r="L143" s="200">
        <f>[8]B!AE987</f>
        <v>0</v>
      </c>
      <c r="M143" s="201">
        <f>[8]B!AF987</f>
        <v>0</v>
      </c>
      <c r="N143" s="200">
        <f>[8]B!AG987</f>
        <v>0</v>
      </c>
      <c r="O143" s="200">
        <f>[8]B!AH987</f>
        <v>0</v>
      </c>
      <c r="P143" s="200">
        <f>[8]B!AI987</f>
        <v>0</v>
      </c>
      <c r="Q143" s="202">
        <f>[8]B!AJ987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[8]B!C670</f>
        <v>7019</v>
      </c>
      <c r="D144" s="144">
        <f>[8]B!D670</f>
        <v>6936</v>
      </c>
      <c r="E144" s="144">
        <f>[8]B!E670</f>
        <v>6715</v>
      </c>
      <c r="F144" s="145">
        <f>[8]B!F670</f>
        <v>221</v>
      </c>
      <c r="G144" s="146">
        <f>[8]B!G670</f>
        <v>83</v>
      </c>
      <c r="H144" s="189">
        <f>[8]B!AA670</f>
        <v>3843</v>
      </c>
      <c r="I144" s="189">
        <f>[8]B!AB670</f>
        <v>1447</v>
      </c>
      <c r="J144" s="189">
        <f>[8]B!AC670</f>
        <v>1729</v>
      </c>
      <c r="K144" s="189">
        <f>[8]B!AD670</f>
        <v>0</v>
      </c>
      <c r="L144" s="189">
        <f>[8]B!AE670</f>
        <v>0</v>
      </c>
      <c r="M144" s="190">
        <f>[8]B!AF670</f>
        <v>0</v>
      </c>
      <c r="N144" s="189">
        <f>[8]B!AG670</f>
        <v>0</v>
      </c>
      <c r="O144" s="189">
        <f>[8]B!AH670</f>
        <v>0</v>
      </c>
      <c r="P144" s="189">
        <f>[8]B!AI670</f>
        <v>0</v>
      </c>
      <c r="Q144" s="191">
        <f>[8]B!AJ670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[8]B!C1235</f>
        <v>0</v>
      </c>
      <c r="D145" s="226">
        <f>[8]B!D1235</f>
        <v>0</v>
      </c>
      <c r="E145" s="226">
        <f>[8]B!E1235</f>
        <v>0</v>
      </c>
      <c r="F145" s="227">
        <f>[8]B!F1235</f>
        <v>0</v>
      </c>
      <c r="G145" s="228">
        <f>[8]B!G1235</f>
        <v>0</v>
      </c>
      <c r="H145" s="229">
        <f>[8]B!AA1235</f>
        <v>0</v>
      </c>
      <c r="I145" s="229">
        <f>[8]B!AB1235</f>
        <v>0</v>
      </c>
      <c r="J145" s="229">
        <f>[8]B!AC1235</f>
        <v>0</v>
      </c>
      <c r="K145" s="229">
        <f>[8]B!AD1235</f>
        <v>0</v>
      </c>
      <c r="L145" s="229">
        <f>[8]B!AE1235</f>
        <v>0</v>
      </c>
      <c r="M145" s="230">
        <f>[8]B!AF1235</f>
        <v>0</v>
      </c>
      <c r="N145" s="229">
        <f>[8]B!AG1235</f>
        <v>0</v>
      </c>
      <c r="O145" s="229">
        <f>[8]B!AH1235</f>
        <v>0</v>
      </c>
      <c r="P145" s="229">
        <f>[8]B!AI1235</f>
        <v>932</v>
      </c>
      <c r="Q145" s="231">
        <f>[8]B!AJ1235</f>
        <v>0</v>
      </c>
      <c r="R145" s="232"/>
      <c r="S145" s="233">
        <f>[8]B!$AL$1235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+[8]B!C996+[8]B!C1004+[8]B!C1013+[8]B!C1023+[8]B!C1030+[8]B!C1034+[8]B!C1038+[8]B!C1042+[8]B!C1050+[8]B!C1053+[8]B!C1056+[8]B!C1064</f>
        <v>0</v>
      </c>
      <c r="D150" s="239">
        <f>+[8]B!D996+[8]B!D1004+[8]B!D1013+[8]B!D1023+[8]B!D1030+[8]B!D1034+[8]B!D1038+[8]B!D1042+[8]B!D1050+[8]B!D1053+[8]B!D1056+[8]B!D1064</f>
        <v>0</v>
      </c>
      <c r="E150" s="239">
        <f>+[8]B!E996+[8]B!E1004+[8]B!E1013+[8]B!E1023+[8]B!E1030+[8]B!E1034+[8]B!E1038+[8]B!E1042+[8]B!E1050+[8]B!E1053+[8]B!E1056+[8]B!E1064</f>
        <v>0</v>
      </c>
      <c r="F150" s="239">
        <f>+[8]B!F996+[8]B!F1004+[8]B!F1013+[8]B!F1023+[8]B!F1030+[8]B!F1034+[8]B!F1038+[8]B!F1042+[8]B!F1050+[8]B!F1053+[8]B!F1056+[8]B!F1064</f>
        <v>0</v>
      </c>
      <c r="G150" s="239">
        <f>+[8]B!G996+[8]B!G1004+[8]B!G1013+[8]B!G1023+[8]B!G1030+[8]B!G1034+[8]B!G1038+[8]B!G1042+[8]B!G1050+[8]B!G1053+[8]B!G1056+[8]B!G1064</f>
        <v>0</v>
      </c>
      <c r="H150" s="239">
        <f>+[8]B!AA996+[8]B!AA1004+[8]B!AA1013+[8]B!AA1023+[8]B!AA1030+[8]B!AA1034+[8]B!AA1038+[8]B!AA1042+[8]B!AA1050+[8]B!AA1053+[8]B!AA1056+[8]B!AA1064</f>
        <v>0</v>
      </c>
      <c r="I150" s="239">
        <f>+[8]B!AB996+[8]B!AB1004+[8]B!AB1013+[8]B!AB1023+[8]B!AB1030+[8]B!AB1034+[8]B!AB1038+[8]B!AB1042+[8]B!AB1050+[8]B!AB1053+[8]B!AB1056+[8]B!AB1064</f>
        <v>0</v>
      </c>
      <c r="J150" s="239">
        <f>+[8]B!AC996+[8]B!AC1004+[8]B!AC1013+[8]B!AC1023+[8]B!AC1030+[8]B!AC1034+[8]B!AC1038+[8]B!AC1042+[8]B!AC1050+[8]B!AC1053+[8]B!AC1056+[8]B!AC1064</f>
        <v>0</v>
      </c>
      <c r="K150" s="239">
        <f>+[8]B!AD996+[8]B!AD1004+[8]B!AD1013+[8]B!AD1023+[8]B!AD1030+[8]B!AD1034+[8]B!AD1038+[8]B!AD1042+[8]B!AD1050+[8]B!AD1053+[8]B!AD1056+[8]B!AD1064</f>
        <v>0</v>
      </c>
      <c r="L150" s="239">
        <f>+[8]B!AE996+[8]B!AE1004+[8]B!AE1013+[8]B!AE1023+[8]B!AE1030+[8]B!AE1034+[8]B!AE1038+[8]B!AE1042+[8]B!AE1050+[8]B!AE1053+[8]B!AE1056+[8]B!AE1064</f>
        <v>0</v>
      </c>
      <c r="M150" s="239">
        <f>+[8]B!AF996+[8]B!AF1004+[8]B!AF1013+[8]B!AF1023+[8]B!AF1030+[8]B!AF1034+[8]B!AF1038+[8]B!AF1042+[8]B!AF1050+[8]B!AF1053+[8]B!AF1056+[8]B!AF1064</f>
        <v>0</v>
      </c>
      <c r="N150" s="239">
        <f>+[8]B!AG996+[8]B!AG1004+[8]B!AG1013+[8]B!AG1023+[8]B!AG1030+[8]B!AG1034+[8]B!AG1038+[8]B!AG1042+[8]B!AG1050+[8]B!AG1053+[8]B!AG1056+[8]B!AG1064</f>
        <v>0</v>
      </c>
      <c r="O150" s="239">
        <f>+[8]B!AH996+[8]B!AH1004+[8]B!AH1013+[8]B!AH1023+[8]B!AH1030+[8]B!AH1034+[8]B!AH1038+[8]B!AH1042+[8]B!AH1050+[8]B!AH1053+[8]B!AH1056+[8]B!AH1064</f>
        <v>0</v>
      </c>
      <c r="P150" s="239">
        <f>+[8]B!AI996+[8]B!AI1004+[8]B!AI1013+[8]B!AI1023+[8]B!AI1030+[8]B!AI1034+[8]B!AI1038+[8]B!AI1042+[8]B!AI1050+[8]B!AI1053+[8]B!AI1056+[8]B!AI1064</f>
        <v>12</v>
      </c>
      <c r="Q150" s="239">
        <f>+[8]B!AJ996+[8]B!AJ1004+[8]B!AJ1013+[8]B!AJ1023+[8]B!AJ1030+[8]B!AJ1034+[8]B!AJ1038+[8]B!AJ1042+[8]B!AJ1050+[8]B!AJ1053+[8]B!AJ1056+[8]B!AJ1064</f>
        <v>0</v>
      </c>
      <c r="R150" s="240">
        <f>+[8]B!AL996+[8]B!AL1004+[8]B!AL1013+[8]B!AL1023+[8]B!AL1030+[8]B!AL1034+[8]B!AL1038+[8]B!AL1042+[8]B!AL1050+[8]B!AL1053+[8]B!AL1056+[8]B!AL1064</f>
        <v>0</v>
      </c>
      <c r="U150" s="235"/>
    </row>
    <row r="151" spans="1:24" x14ac:dyDescent="0.2">
      <c r="A151" s="689" t="s">
        <v>230</v>
      </c>
      <c r="B151" s="690"/>
      <c r="C151" s="241">
        <f>[8]B!C1070</f>
        <v>0</v>
      </c>
      <c r="D151" s="242">
        <f>[8]B!D1070</f>
        <v>0</v>
      </c>
      <c r="E151" s="242">
        <f>[8]B!E1070</f>
        <v>0</v>
      </c>
      <c r="F151" s="242">
        <f>[8]B!F1070</f>
        <v>0</v>
      </c>
      <c r="G151" s="242">
        <f>[8]B!G1070</f>
        <v>0</v>
      </c>
      <c r="H151" s="242">
        <f>[8]B!AA1070</f>
        <v>0</v>
      </c>
      <c r="I151" s="242">
        <f>[8]B!AB1070</f>
        <v>0</v>
      </c>
      <c r="J151" s="242">
        <f>[8]B!AC1070</f>
        <v>0</v>
      </c>
      <c r="K151" s="242">
        <f>[8]B!AD1070</f>
        <v>0</v>
      </c>
      <c r="L151" s="242">
        <f>[8]B!AE1070</f>
        <v>0</v>
      </c>
      <c r="M151" s="242">
        <f>[8]B!AF1070</f>
        <v>0</v>
      </c>
      <c r="N151" s="242">
        <f>[8]B!AG1070</f>
        <v>0</v>
      </c>
      <c r="O151" s="242">
        <f>[8]B!AH1070</f>
        <v>0</v>
      </c>
      <c r="P151" s="242">
        <f>[8]B!AI1070</f>
        <v>0</v>
      </c>
      <c r="Q151" s="242">
        <f>[8]B!AJ1070</f>
        <v>0</v>
      </c>
      <c r="R151" s="243">
        <f>[8]B!AL1070</f>
        <v>0</v>
      </c>
      <c r="U151" s="235"/>
    </row>
    <row r="152" spans="1:24" x14ac:dyDescent="0.2">
      <c r="A152" s="683" t="s">
        <v>231</v>
      </c>
      <c r="B152" s="572"/>
      <c r="C152" s="244">
        <f>[8]B!C1080</f>
        <v>0</v>
      </c>
      <c r="D152" s="245">
        <f>[8]B!D1080</f>
        <v>0</v>
      </c>
      <c r="E152" s="245">
        <f>[8]B!E1080</f>
        <v>0</v>
      </c>
      <c r="F152" s="245">
        <f>[8]B!F1080</f>
        <v>0</v>
      </c>
      <c r="G152" s="245">
        <f>[8]B!G1080</f>
        <v>0</v>
      </c>
      <c r="H152" s="245">
        <f>[8]B!AA1080</f>
        <v>0</v>
      </c>
      <c r="I152" s="245">
        <f>[8]B!AB1080</f>
        <v>0</v>
      </c>
      <c r="J152" s="245">
        <f>[8]B!AC1080</f>
        <v>0</v>
      </c>
      <c r="K152" s="245">
        <f>[8]B!AD1080</f>
        <v>0</v>
      </c>
      <c r="L152" s="245">
        <f>[8]B!AE1080</f>
        <v>0</v>
      </c>
      <c r="M152" s="245">
        <f>[8]B!AF1080</f>
        <v>0</v>
      </c>
      <c r="N152" s="245">
        <f>[8]B!AG1080</f>
        <v>0</v>
      </c>
      <c r="O152" s="245">
        <f>[8]B!AH1080</f>
        <v>0</v>
      </c>
      <c r="P152" s="245">
        <f>[8]B!AI1080</f>
        <v>0</v>
      </c>
      <c r="Q152" s="245">
        <f>[8]B!AJ1080</f>
        <v>0</v>
      </c>
      <c r="R152" s="246">
        <f>[8]B!AL1080</f>
        <v>0</v>
      </c>
      <c r="U152" s="235"/>
    </row>
    <row r="153" spans="1:24" x14ac:dyDescent="0.2">
      <c r="A153" s="683" t="s">
        <v>232</v>
      </c>
      <c r="B153" s="572"/>
      <c r="C153" s="244">
        <f>[8]B!C1100</f>
        <v>0</v>
      </c>
      <c r="D153" s="245">
        <f>[8]B!D1100</f>
        <v>0</v>
      </c>
      <c r="E153" s="245">
        <f>[8]B!E1100</f>
        <v>0</v>
      </c>
      <c r="F153" s="245">
        <f>[8]B!F1100</f>
        <v>0</v>
      </c>
      <c r="G153" s="245">
        <f>[8]B!G1100</f>
        <v>0</v>
      </c>
      <c r="H153" s="245">
        <f>[8]B!AA1100</f>
        <v>0</v>
      </c>
      <c r="I153" s="245">
        <f>[8]B!AB1100</f>
        <v>0</v>
      </c>
      <c r="J153" s="245">
        <f>[8]B!AC1100</f>
        <v>0</v>
      </c>
      <c r="K153" s="245">
        <f>[8]B!AD1100</f>
        <v>0</v>
      </c>
      <c r="L153" s="245">
        <f>[8]B!AE1100</f>
        <v>0</v>
      </c>
      <c r="M153" s="245">
        <f>[8]B!AF1100</f>
        <v>0</v>
      </c>
      <c r="N153" s="245">
        <f>[8]B!AG1100</f>
        <v>0</v>
      </c>
      <c r="O153" s="245">
        <f>[8]B!AH1100</f>
        <v>0</v>
      </c>
      <c r="P153" s="245">
        <f>[8]B!AI1100</f>
        <v>0</v>
      </c>
      <c r="Q153" s="245">
        <f>[8]B!AJ1100</f>
        <v>0</v>
      </c>
      <c r="R153" s="246">
        <f>[8]B!AL1100</f>
        <v>0</v>
      </c>
      <c r="U153" s="235"/>
    </row>
    <row r="154" spans="1:24" x14ac:dyDescent="0.2">
      <c r="A154" s="683" t="s">
        <v>233</v>
      </c>
      <c r="B154" s="572"/>
      <c r="C154" s="247">
        <f>[8]B!C1103</f>
        <v>0</v>
      </c>
      <c r="D154" s="248">
        <f>[8]B!D1103</f>
        <v>0</v>
      </c>
      <c r="E154" s="248">
        <f>[8]B!E1103</f>
        <v>0</v>
      </c>
      <c r="F154" s="248">
        <f>[8]B!F1103</f>
        <v>0</v>
      </c>
      <c r="G154" s="248">
        <f>[8]B!G1103</f>
        <v>0</v>
      </c>
      <c r="H154" s="248">
        <f>[8]B!AA1103</f>
        <v>0</v>
      </c>
      <c r="I154" s="248">
        <f>[8]B!AB1103</f>
        <v>0</v>
      </c>
      <c r="J154" s="248">
        <f>[8]B!AC1103</f>
        <v>0</v>
      </c>
      <c r="K154" s="248">
        <f>[8]B!AD1103</f>
        <v>0</v>
      </c>
      <c r="L154" s="248">
        <f>[8]B!AE1103</f>
        <v>0</v>
      </c>
      <c r="M154" s="248">
        <f>[8]B!AF1103</f>
        <v>0</v>
      </c>
      <c r="N154" s="248">
        <f>[8]B!AG1103</f>
        <v>0</v>
      </c>
      <c r="O154" s="248">
        <f>[8]B!AH1103</f>
        <v>0</v>
      </c>
      <c r="P154" s="248">
        <f>[8]B!AI1103</f>
        <v>0</v>
      </c>
      <c r="Q154" s="248">
        <f>[8]B!AJ1103</f>
        <v>0</v>
      </c>
      <c r="R154" s="246">
        <f>[8]B!AL1103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12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[8]B!C2467</f>
        <v>17</v>
      </c>
      <c r="D160" s="421">
        <f>[8]B!D2467</f>
        <v>17</v>
      </c>
      <c r="E160" s="422">
        <f>[8]B!E2467</f>
        <v>17</v>
      </c>
      <c r="F160" s="422">
        <f>[8]B!F2467</f>
        <v>0</v>
      </c>
      <c r="G160" s="422">
        <f>[8]B!G2467</f>
        <v>0</v>
      </c>
      <c r="H160" s="423">
        <f>[8]B!AA2467</f>
        <v>17</v>
      </c>
      <c r="I160" s="423">
        <f>[8]B!AB2467</f>
        <v>0</v>
      </c>
      <c r="J160" s="423">
        <f>[8]B!AC2467</f>
        <v>0</v>
      </c>
      <c r="K160" s="423">
        <f>[8]B!AD2467</f>
        <v>0</v>
      </c>
      <c r="L160" s="423">
        <f>[8]B!AE2467</f>
        <v>0</v>
      </c>
      <c r="M160" s="423">
        <f>[8]B!AF2467</f>
        <v>0</v>
      </c>
      <c r="N160" s="423">
        <f>[8]B!AG2467</f>
        <v>0</v>
      </c>
      <c r="O160" s="423">
        <f>[8]B!AH2467</f>
        <v>0</v>
      </c>
      <c r="P160" s="423">
        <f>[8]B!AI2467</f>
        <v>0</v>
      </c>
      <c r="Q160" s="423">
        <f>[8]B!AJ2467</f>
        <v>0</v>
      </c>
      <c r="R160" s="47">
        <f>[8]B!AL2467</f>
        <v>957780</v>
      </c>
    </row>
    <row r="161" spans="1:22" x14ac:dyDescent="0.2">
      <c r="A161" s="424">
        <v>1901024</v>
      </c>
      <c r="B161" s="425" t="s">
        <v>237</v>
      </c>
      <c r="C161" s="421">
        <f>[8]B!C2468</f>
        <v>0</v>
      </c>
      <c r="D161" s="421">
        <f>[8]B!D2468</f>
        <v>0</v>
      </c>
      <c r="E161" s="422">
        <f>[8]B!E2468</f>
        <v>0</v>
      </c>
      <c r="F161" s="422">
        <f>[8]B!F2468</f>
        <v>0</v>
      </c>
      <c r="G161" s="422">
        <f>[8]B!G2468</f>
        <v>0</v>
      </c>
      <c r="H161" s="423">
        <f>[8]B!AA2468</f>
        <v>0</v>
      </c>
      <c r="I161" s="423">
        <f>[8]B!AB2468</f>
        <v>0</v>
      </c>
      <c r="J161" s="423">
        <f>[8]B!AC2468</f>
        <v>0</v>
      </c>
      <c r="K161" s="423">
        <f>[8]B!AD2468</f>
        <v>0</v>
      </c>
      <c r="L161" s="423">
        <f>[8]B!AE2468</f>
        <v>0</v>
      </c>
      <c r="M161" s="423">
        <f>[8]B!AF2468</f>
        <v>0</v>
      </c>
      <c r="N161" s="423">
        <f>[8]B!AG2468</f>
        <v>0</v>
      </c>
      <c r="O161" s="423">
        <f>[8]B!AH2468</f>
        <v>0</v>
      </c>
      <c r="P161" s="423">
        <f>[8]B!AI2468</f>
        <v>0</v>
      </c>
      <c r="Q161" s="423">
        <f>[8]B!AJ2468</f>
        <v>0</v>
      </c>
      <c r="R161" s="48">
        <f>[8]B!AL2468</f>
        <v>0</v>
      </c>
    </row>
    <row r="162" spans="1:22" x14ac:dyDescent="0.2">
      <c r="A162" s="424">
        <v>1901025</v>
      </c>
      <c r="B162" s="425" t="s">
        <v>238</v>
      </c>
      <c r="C162" s="421">
        <f>[8]B!C2469</f>
        <v>0</v>
      </c>
      <c r="D162" s="421">
        <f>[8]B!D2469</f>
        <v>0</v>
      </c>
      <c r="E162" s="422">
        <f>[8]B!E2469</f>
        <v>0</v>
      </c>
      <c r="F162" s="422">
        <f>[8]B!F2469</f>
        <v>0</v>
      </c>
      <c r="G162" s="422">
        <f>[8]B!G2469</f>
        <v>0</v>
      </c>
      <c r="H162" s="423">
        <f>[8]B!AA2469</f>
        <v>0</v>
      </c>
      <c r="I162" s="423">
        <f>[8]B!AB2469</f>
        <v>0</v>
      </c>
      <c r="J162" s="423">
        <f>[8]B!AC2469</f>
        <v>0</v>
      </c>
      <c r="K162" s="423">
        <f>[8]B!AD2469</f>
        <v>0</v>
      </c>
      <c r="L162" s="423">
        <f>[8]B!AE2469</f>
        <v>0</v>
      </c>
      <c r="M162" s="423">
        <f>[8]B!AF2469</f>
        <v>0</v>
      </c>
      <c r="N162" s="423">
        <f>[8]B!AG2469</f>
        <v>0</v>
      </c>
      <c r="O162" s="423">
        <f>[8]B!AH2469</f>
        <v>0</v>
      </c>
      <c r="P162" s="423">
        <f>[8]B!AI2469</f>
        <v>0</v>
      </c>
      <c r="Q162" s="423">
        <f>[8]B!AJ2469</f>
        <v>0</v>
      </c>
      <c r="R162" s="48">
        <f>[8]B!AL2469</f>
        <v>0</v>
      </c>
    </row>
    <row r="163" spans="1:22" x14ac:dyDescent="0.2">
      <c r="A163" s="424">
        <v>1901026</v>
      </c>
      <c r="B163" s="425" t="s">
        <v>239</v>
      </c>
      <c r="C163" s="421">
        <f>[8]B!C2470</f>
        <v>0</v>
      </c>
      <c r="D163" s="421">
        <f>[8]B!D2470</f>
        <v>0</v>
      </c>
      <c r="E163" s="422">
        <f>[8]B!E2470</f>
        <v>0</v>
      </c>
      <c r="F163" s="422">
        <f>[8]B!F2470</f>
        <v>0</v>
      </c>
      <c r="G163" s="422">
        <f>[8]B!G2470</f>
        <v>0</v>
      </c>
      <c r="H163" s="423">
        <f>[8]B!AA2470</f>
        <v>0</v>
      </c>
      <c r="I163" s="423">
        <f>[8]B!AB2470</f>
        <v>0</v>
      </c>
      <c r="J163" s="423">
        <f>[8]B!AC2470</f>
        <v>0</v>
      </c>
      <c r="K163" s="423">
        <f>[8]B!AD2470</f>
        <v>0</v>
      </c>
      <c r="L163" s="423">
        <f>[8]B!AE2470</f>
        <v>0</v>
      </c>
      <c r="M163" s="423">
        <f>[8]B!AF2470</f>
        <v>0</v>
      </c>
      <c r="N163" s="423">
        <f>[8]B!AG2470</f>
        <v>0</v>
      </c>
      <c r="O163" s="423">
        <f>[8]B!AH2470</f>
        <v>0</v>
      </c>
      <c r="P163" s="423">
        <f>[8]B!AI2470</f>
        <v>0</v>
      </c>
      <c r="Q163" s="423">
        <f>[8]B!AJ2470</f>
        <v>0</v>
      </c>
      <c r="R163" s="48">
        <f>[8]B!AL2470</f>
        <v>0</v>
      </c>
    </row>
    <row r="164" spans="1:22" x14ac:dyDescent="0.2">
      <c r="A164" s="424">
        <v>1901126</v>
      </c>
      <c r="B164" s="425" t="s">
        <v>240</v>
      </c>
      <c r="C164" s="421">
        <f>[8]B!C2471</f>
        <v>0</v>
      </c>
      <c r="D164" s="421">
        <f>[8]B!D2471</f>
        <v>0</v>
      </c>
      <c r="E164" s="422">
        <f>[8]B!E2471</f>
        <v>0</v>
      </c>
      <c r="F164" s="422">
        <f>[8]B!F2471</f>
        <v>0</v>
      </c>
      <c r="G164" s="422">
        <f>[8]B!G2471</f>
        <v>0</v>
      </c>
      <c r="H164" s="423">
        <f>[8]B!AA2471</f>
        <v>0</v>
      </c>
      <c r="I164" s="423">
        <f>[8]B!AB2471</f>
        <v>0</v>
      </c>
      <c r="J164" s="423">
        <f>[8]B!AC2471</f>
        <v>0</v>
      </c>
      <c r="K164" s="423">
        <f>[8]B!AD2471</f>
        <v>0</v>
      </c>
      <c r="L164" s="423">
        <f>[8]B!AE2471</f>
        <v>0</v>
      </c>
      <c r="M164" s="423">
        <f>[8]B!AF2471</f>
        <v>0</v>
      </c>
      <c r="N164" s="423">
        <f>[8]B!AG2471</f>
        <v>0</v>
      </c>
      <c r="O164" s="423">
        <f>[8]B!AH2471</f>
        <v>0</v>
      </c>
      <c r="P164" s="423">
        <f>[8]B!AI2471</f>
        <v>0</v>
      </c>
      <c r="Q164" s="423">
        <f>[8]B!AJ2471</f>
        <v>0</v>
      </c>
      <c r="R164" s="48">
        <f>[8]B!AL2471</f>
        <v>0</v>
      </c>
    </row>
    <row r="165" spans="1:22" x14ac:dyDescent="0.2">
      <c r="A165" s="424">
        <v>1901027</v>
      </c>
      <c r="B165" s="425" t="s">
        <v>241</v>
      </c>
      <c r="C165" s="421">
        <f>[8]B!C2472</f>
        <v>0</v>
      </c>
      <c r="D165" s="421">
        <f>[8]B!D2472</f>
        <v>0</v>
      </c>
      <c r="E165" s="422">
        <f>[8]B!E2472</f>
        <v>0</v>
      </c>
      <c r="F165" s="422">
        <f>[8]B!F2472</f>
        <v>0</v>
      </c>
      <c r="G165" s="422">
        <f>[8]B!G2472</f>
        <v>0</v>
      </c>
      <c r="H165" s="423">
        <f>[8]B!AA2472</f>
        <v>0</v>
      </c>
      <c r="I165" s="423">
        <f>[8]B!AB2472</f>
        <v>0</v>
      </c>
      <c r="J165" s="423">
        <f>[8]B!AC2472</f>
        <v>0</v>
      </c>
      <c r="K165" s="423">
        <f>[8]B!AD2472</f>
        <v>0</v>
      </c>
      <c r="L165" s="423">
        <f>[8]B!AE2472</f>
        <v>0</v>
      </c>
      <c r="M165" s="423">
        <f>[8]B!AF2472</f>
        <v>0</v>
      </c>
      <c r="N165" s="423">
        <f>[8]B!AG2472</f>
        <v>0</v>
      </c>
      <c r="O165" s="423">
        <f>[8]B!AH2472</f>
        <v>0</v>
      </c>
      <c r="P165" s="423">
        <f>[8]B!AI2472</f>
        <v>0</v>
      </c>
      <c r="Q165" s="423">
        <f>[8]B!AJ2472</f>
        <v>0</v>
      </c>
      <c r="R165" s="48">
        <f>[8]B!AL2472</f>
        <v>0</v>
      </c>
    </row>
    <row r="166" spans="1:22" x14ac:dyDescent="0.2">
      <c r="A166" s="424">
        <v>1901028</v>
      </c>
      <c r="B166" s="425" t="s">
        <v>242</v>
      </c>
      <c r="C166" s="421">
        <f>[8]B!C2473</f>
        <v>0</v>
      </c>
      <c r="D166" s="421">
        <f>[8]B!D2473</f>
        <v>0</v>
      </c>
      <c r="E166" s="422">
        <f>[8]B!E2473</f>
        <v>0</v>
      </c>
      <c r="F166" s="422">
        <f>[8]B!F2473</f>
        <v>0</v>
      </c>
      <c r="G166" s="422">
        <f>[8]B!G2473</f>
        <v>0</v>
      </c>
      <c r="H166" s="423">
        <f>[8]B!AA2473</f>
        <v>0</v>
      </c>
      <c r="I166" s="423">
        <f>[8]B!AB2473</f>
        <v>0</v>
      </c>
      <c r="J166" s="423">
        <f>[8]B!AC2473</f>
        <v>0</v>
      </c>
      <c r="K166" s="423">
        <f>[8]B!AD2473</f>
        <v>0</v>
      </c>
      <c r="L166" s="423">
        <f>[8]B!AE2473</f>
        <v>0</v>
      </c>
      <c r="M166" s="423">
        <f>[8]B!AF2473</f>
        <v>0</v>
      </c>
      <c r="N166" s="423">
        <f>[8]B!AG2473</f>
        <v>0</v>
      </c>
      <c r="O166" s="423">
        <f>[8]B!AH2473</f>
        <v>0</v>
      </c>
      <c r="P166" s="423">
        <f>[8]B!AI2473</f>
        <v>0</v>
      </c>
      <c r="Q166" s="423">
        <f>[8]B!AJ2473</f>
        <v>0</v>
      </c>
      <c r="R166" s="48">
        <f>[8]B!AL2473</f>
        <v>0</v>
      </c>
    </row>
    <row r="167" spans="1:22" x14ac:dyDescent="0.2">
      <c r="A167" s="426">
        <v>1901029</v>
      </c>
      <c r="B167" s="427" t="s">
        <v>243</v>
      </c>
      <c r="C167" s="421">
        <f>[8]B!C2474</f>
        <v>0</v>
      </c>
      <c r="D167" s="421">
        <f>[8]B!D2474</f>
        <v>0</v>
      </c>
      <c r="E167" s="422">
        <f>[8]B!E2474</f>
        <v>0</v>
      </c>
      <c r="F167" s="422">
        <f>[8]B!F2474</f>
        <v>0</v>
      </c>
      <c r="G167" s="422">
        <f>[8]B!G2474</f>
        <v>0</v>
      </c>
      <c r="H167" s="423">
        <f>[8]B!AA2474</f>
        <v>0</v>
      </c>
      <c r="I167" s="423">
        <f>[8]B!AB2474</f>
        <v>0</v>
      </c>
      <c r="J167" s="423">
        <f>[8]B!AC2474</f>
        <v>0</v>
      </c>
      <c r="K167" s="423">
        <f>[8]B!AD2474</f>
        <v>0</v>
      </c>
      <c r="L167" s="423">
        <f>[8]B!AE2474</f>
        <v>0</v>
      </c>
      <c r="M167" s="423">
        <f>[8]B!AF2474</f>
        <v>0</v>
      </c>
      <c r="N167" s="423">
        <f>[8]B!AG2474</f>
        <v>0</v>
      </c>
      <c r="O167" s="423">
        <f>[8]B!AH2474</f>
        <v>0</v>
      </c>
      <c r="P167" s="423">
        <f>[8]B!AI2474</f>
        <v>0</v>
      </c>
      <c r="Q167" s="423">
        <f>[8]B!AJ2474</f>
        <v>0</v>
      </c>
      <c r="R167" s="48">
        <f>[8]B!AL2474</f>
        <v>0</v>
      </c>
    </row>
    <row r="168" spans="1:22" x14ac:dyDescent="0.2">
      <c r="A168" s="426">
        <v>1901031</v>
      </c>
      <c r="B168" s="427" t="s">
        <v>244</v>
      </c>
      <c r="C168" s="421">
        <f>[8]B!C2475</f>
        <v>0</v>
      </c>
      <c r="D168" s="421">
        <f>[8]B!D2475</f>
        <v>0</v>
      </c>
      <c r="E168" s="422">
        <f>[8]B!E2475</f>
        <v>0</v>
      </c>
      <c r="F168" s="422">
        <f>[8]B!F2475</f>
        <v>0</v>
      </c>
      <c r="G168" s="422">
        <f>[8]B!G2475</f>
        <v>0</v>
      </c>
      <c r="H168" s="423">
        <f>[8]B!AA2475</f>
        <v>0</v>
      </c>
      <c r="I168" s="423">
        <f>[8]B!AB2475</f>
        <v>0</v>
      </c>
      <c r="J168" s="423">
        <f>[8]B!AC2475</f>
        <v>0</v>
      </c>
      <c r="K168" s="423">
        <f>[8]B!AD2475</f>
        <v>0</v>
      </c>
      <c r="L168" s="423">
        <f>[8]B!AE2475</f>
        <v>0</v>
      </c>
      <c r="M168" s="423">
        <f>[8]B!AF2475</f>
        <v>0</v>
      </c>
      <c r="N168" s="423">
        <f>[8]B!AG2475</f>
        <v>0</v>
      </c>
      <c r="O168" s="423">
        <f>[8]B!AH2475</f>
        <v>0</v>
      </c>
      <c r="P168" s="423">
        <f>[8]B!AI2475</f>
        <v>0</v>
      </c>
      <c r="Q168" s="423">
        <f>[8]B!AJ2475</f>
        <v>0</v>
      </c>
      <c r="R168" s="48">
        <f>[8]B!AL2475</f>
        <v>0</v>
      </c>
    </row>
    <row r="169" spans="1:22" x14ac:dyDescent="0.2">
      <c r="A169" s="426" t="s">
        <v>245</v>
      </c>
      <c r="B169" s="427" t="s">
        <v>246</v>
      </c>
      <c r="C169" s="421">
        <f>[8]B!C2476</f>
        <v>0</v>
      </c>
      <c r="D169" s="421">
        <f>[8]B!D2476</f>
        <v>0</v>
      </c>
      <c r="E169" s="422">
        <f>[8]B!E2476</f>
        <v>0</v>
      </c>
      <c r="F169" s="422">
        <f>[8]B!F2476</f>
        <v>0</v>
      </c>
      <c r="G169" s="422">
        <f>[8]B!G2476</f>
        <v>0</v>
      </c>
      <c r="H169" s="423">
        <f>[8]B!AA2476</f>
        <v>0</v>
      </c>
      <c r="I169" s="423">
        <f>[8]B!AB2476</f>
        <v>0</v>
      </c>
      <c r="J169" s="423">
        <f>[8]B!AC2476</f>
        <v>0</v>
      </c>
      <c r="K169" s="423">
        <f>[8]B!AD2476</f>
        <v>0</v>
      </c>
      <c r="L169" s="423">
        <f>[8]B!AE2476</f>
        <v>0</v>
      </c>
      <c r="M169" s="423">
        <f>[8]B!AF2476</f>
        <v>0</v>
      </c>
      <c r="N169" s="423">
        <f>[8]B!AG2476</f>
        <v>0</v>
      </c>
      <c r="O169" s="423">
        <f>[8]B!AH2476</f>
        <v>0</v>
      </c>
      <c r="P169" s="423">
        <f>[8]B!AI2476</f>
        <v>0</v>
      </c>
      <c r="Q169" s="423">
        <f>[8]B!AJ2476</f>
        <v>0</v>
      </c>
      <c r="R169" s="48">
        <f>[8]B!AL2476</f>
        <v>0</v>
      </c>
    </row>
    <row r="170" spans="1:22" x14ac:dyDescent="0.2">
      <c r="A170" s="428">
        <v>1901033</v>
      </c>
      <c r="B170" s="429" t="s">
        <v>247</v>
      </c>
      <c r="C170" s="421">
        <f>[8]B!C2477</f>
        <v>0</v>
      </c>
      <c r="D170" s="421">
        <f>[8]B!D2477</f>
        <v>0</v>
      </c>
      <c r="E170" s="422">
        <f>[8]B!E2477</f>
        <v>0</v>
      </c>
      <c r="F170" s="422">
        <f>[8]B!F2477</f>
        <v>0</v>
      </c>
      <c r="G170" s="422">
        <f>[8]B!G2477</f>
        <v>0</v>
      </c>
      <c r="H170" s="423">
        <f>[8]B!AA2477</f>
        <v>0</v>
      </c>
      <c r="I170" s="423">
        <f>[8]B!AB2477</f>
        <v>0</v>
      </c>
      <c r="J170" s="423">
        <f>[8]B!AC2477</f>
        <v>0</v>
      </c>
      <c r="K170" s="423">
        <f>[8]B!AD2477</f>
        <v>0</v>
      </c>
      <c r="L170" s="423">
        <f>[8]B!AE2477</f>
        <v>0</v>
      </c>
      <c r="M170" s="423">
        <f>[8]B!AF2477</f>
        <v>0</v>
      </c>
      <c r="N170" s="423">
        <f>[8]B!AG2477</f>
        <v>0</v>
      </c>
      <c r="O170" s="423">
        <f>[8]B!AH2477</f>
        <v>0</v>
      </c>
      <c r="P170" s="423">
        <f>[8]B!AI2477</f>
        <v>0</v>
      </c>
      <c r="Q170" s="423">
        <f>[8]B!AJ2477</f>
        <v>0</v>
      </c>
      <c r="R170" s="129">
        <f>[8]B!AL2477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17</v>
      </c>
      <c r="D171" s="430">
        <f t="shared" ref="D171:Q171" si="5">SUM(D160:D170)</f>
        <v>17</v>
      </c>
      <c r="E171" s="430">
        <f t="shared" si="5"/>
        <v>17</v>
      </c>
      <c r="F171" s="430">
        <f t="shared" si="5"/>
        <v>0</v>
      </c>
      <c r="G171" s="430">
        <f t="shared" si="5"/>
        <v>0</v>
      </c>
      <c r="H171" s="430">
        <f t="shared" si="5"/>
        <v>17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957780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[8]B!$C$1408</f>
        <v>5</v>
      </c>
      <c r="D176" s="432">
        <f>[8]B!H1408</f>
        <v>5</v>
      </c>
      <c r="E176" s="433">
        <f>[8]B!I1408</f>
        <v>3</v>
      </c>
      <c r="F176" s="433">
        <f>[8]B!J1408</f>
        <v>2</v>
      </c>
      <c r="G176" s="433">
        <f>[8]B!K1408</f>
        <v>0</v>
      </c>
      <c r="H176" s="433">
        <f>[8]B!L1408</f>
        <v>0</v>
      </c>
      <c r="I176" s="433">
        <f>[8]B!M1408</f>
        <v>0</v>
      </c>
      <c r="J176" s="433">
        <f>[8]B!N1408</f>
        <v>0</v>
      </c>
      <c r="K176" s="434">
        <v>1</v>
      </c>
      <c r="L176" s="433">
        <f>[8]B!AD1408</f>
        <v>0</v>
      </c>
      <c r="M176" s="433">
        <f>[8]B!AE1408</f>
        <v>0</v>
      </c>
      <c r="N176" s="433">
        <f>[8]B!AF1408</f>
        <v>0</v>
      </c>
      <c r="O176" s="433">
        <f>[8]B!AG1408</f>
        <v>0</v>
      </c>
      <c r="P176" s="433">
        <f>[8]B!AH1408</f>
        <v>0</v>
      </c>
      <c r="Q176" s="433">
        <f>[8]B!AI1408</f>
        <v>0</v>
      </c>
      <c r="R176" s="433">
        <f>[8]B!AJ1408</f>
        <v>0</v>
      </c>
      <c r="S176" s="21">
        <f>[8]B!$I$1408</f>
        <v>3</v>
      </c>
      <c r="T176" s="21">
        <f>[8]B!$L$1408</f>
        <v>0</v>
      </c>
      <c r="U176" s="278"/>
      <c r="V176" s="155">
        <f>[8]B!AL1408</f>
        <v>607320</v>
      </c>
    </row>
    <row r="177" spans="1:22" x14ac:dyDescent="0.2">
      <c r="A177" s="279" t="s">
        <v>259</v>
      </c>
      <c r="B177" s="280" t="s">
        <v>260</v>
      </c>
      <c r="C177" s="432">
        <f>[8]B!C1542</f>
        <v>189</v>
      </c>
      <c r="D177" s="432">
        <f>[8]B!H1542</f>
        <v>182</v>
      </c>
      <c r="E177" s="434">
        <f>[8]B!I1542</f>
        <v>155</v>
      </c>
      <c r="F177" s="434">
        <f>[8]B!J1542</f>
        <v>27</v>
      </c>
      <c r="G177" s="434">
        <f>[8]B!K1542</f>
        <v>1</v>
      </c>
      <c r="H177" s="434">
        <f>[8]B!L1542</f>
        <v>0</v>
      </c>
      <c r="I177" s="434">
        <f>[8]B!M1542</f>
        <v>5</v>
      </c>
      <c r="J177" s="434">
        <f>[8]B!N1542</f>
        <v>1</v>
      </c>
      <c r="K177" s="434">
        <v>19</v>
      </c>
      <c r="L177" s="434">
        <f>[8]B!AD1542</f>
        <v>0</v>
      </c>
      <c r="M177" s="434">
        <f>[8]B!AE1542</f>
        <v>127</v>
      </c>
      <c r="N177" s="434">
        <f>[8]B!AF1542</f>
        <v>0</v>
      </c>
      <c r="O177" s="434">
        <f>[8]B!AG1542</f>
        <v>0</v>
      </c>
      <c r="P177" s="434">
        <f>[8]B!AH1542</f>
        <v>0</v>
      </c>
      <c r="Q177" s="434">
        <f>[8]B!AI1542</f>
        <v>0</v>
      </c>
      <c r="R177" s="434">
        <f>[8]B!AJ1542</f>
        <v>0</v>
      </c>
      <c r="S177" s="21">
        <f>[8]B!$I$1542</f>
        <v>155</v>
      </c>
      <c r="T177" s="21">
        <f>[8]B!$L$1542</f>
        <v>0</v>
      </c>
      <c r="U177" s="278"/>
      <c r="V177" s="155">
        <f>[8]B!$AL$1542</f>
        <v>106047360</v>
      </c>
    </row>
    <row r="178" spans="1:22" x14ac:dyDescent="0.2">
      <c r="A178" s="279" t="s">
        <v>194</v>
      </c>
      <c r="B178" s="280" t="s">
        <v>261</v>
      </c>
      <c r="C178" s="432">
        <f>[8]B!C1723</f>
        <v>58</v>
      </c>
      <c r="D178" s="432">
        <f>[8]B!H1723</f>
        <v>48</v>
      </c>
      <c r="E178" s="434">
        <f>[8]B!I1723</f>
        <v>28</v>
      </c>
      <c r="F178" s="434">
        <f>[8]B!J1723</f>
        <v>20</v>
      </c>
      <c r="G178" s="434">
        <f>[8]B!K1723</f>
        <v>0</v>
      </c>
      <c r="H178" s="434">
        <f>[8]B!L1723</f>
        <v>6</v>
      </c>
      <c r="I178" s="434">
        <f>[8]B!M1723</f>
        <v>4</v>
      </c>
      <c r="J178" s="434">
        <f>[8]B!N1723</f>
        <v>0</v>
      </c>
      <c r="K178" s="434">
        <v>26</v>
      </c>
      <c r="L178" s="434">
        <f>[8]B!AD1723</f>
        <v>0</v>
      </c>
      <c r="M178" s="434">
        <f>[8]B!AE1723</f>
        <v>0</v>
      </c>
      <c r="N178" s="434">
        <f>[8]B!AF1723</f>
        <v>0</v>
      </c>
      <c r="O178" s="434">
        <f>[8]B!AG1723</f>
        <v>0</v>
      </c>
      <c r="P178" s="434">
        <f>[8]B!AH1723</f>
        <v>0</v>
      </c>
      <c r="Q178" s="434">
        <f>[8]B!AI1723</f>
        <v>0</v>
      </c>
      <c r="R178" s="434">
        <f>[8]B!AJ1723</f>
        <v>0</v>
      </c>
      <c r="S178" s="21">
        <f>[8]B!$I$1723</f>
        <v>28</v>
      </c>
      <c r="T178" s="21">
        <f>[8]B!$L$1723</f>
        <v>6</v>
      </c>
      <c r="U178" s="278"/>
      <c r="V178" s="155">
        <f>[8]B!AL1723</f>
        <v>2841790</v>
      </c>
    </row>
    <row r="179" spans="1:22" x14ac:dyDescent="0.2">
      <c r="A179" s="279" t="s">
        <v>196</v>
      </c>
      <c r="B179" s="280" t="s">
        <v>262</v>
      </c>
      <c r="C179" s="432">
        <f>[8]B!C1787</f>
        <v>10</v>
      </c>
      <c r="D179" s="432">
        <f>[8]B!H1787</f>
        <v>9</v>
      </c>
      <c r="E179" s="434">
        <f>[8]B!I1787</f>
        <v>9</v>
      </c>
      <c r="F179" s="434">
        <f>[8]B!J1787</f>
        <v>0</v>
      </c>
      <c r="G179" s="434">
        <f>[8]B!K1787</f>
        <v>0</v>
      </c>
      <c r="H179" s="434">
        <f>[8]B!L1787</f>
        <v>1</v>
      </c>
      <c r="I179" s="434">
        <f>[8]B!M1787</f>
        <v>0</v>
      </c>
      <c r="J179" s="434">
        <f>[8]B!N1787</f>
        <v>0</v>
      </c>
      <c r="K179" s="434">
        <v>1</v>
      </c>
      <c r="L179" s="434">
        <f>[8]B!AD1787</f>
        <v>0</v>
      </c>
      <c r="M179" s="434">
        <f>[8]B!AE1787</f>
        <v>0</v>
      </c>
      <c r="N179" s="434">
        <f>[8]B!AF1787</f>
        <v>0</v>
      </c>
      <c r="O179" s="434">
        <f>[8]B!AG1787</f>
        <v>0</v>
      </c>
      <c r="P179" s="434">
        <f>[8]B!AH1787</f>
        <v>0</v>
      </c>
      <c r="Q179" s="434">
        <f>[8]B!AI1787</f>
        <v>0</v>
      </c>
      <c r="R179" s="434">
        <f>[8]B!AJ1787</f>
        <v>0</v>
      </c>
      <c r="S179" s="21">
        <f>[8]B!$I$1787</f>
        <v>9</v>
      </c>
      <c r="T179" s="21">
        <f>[8]B!$L$1787</f>
        <v>1</v>
      </c>
      <c r="U179" s="278"/>
      <c r="V179" s="155">
        <f>[8]B!AL1787</f>
        <v>1747510</v>
      </c>
    </row>
    <row r="180" spans="1:22" x14ac:dyDescent="0.2">
      <c r="A180" s="279" t="s">
        <v>198</v>
      </c>
      <c r="B180" s="280" t="s">
        <v>263</v>
      </c>
      <c r="C180" s="432">
        <f>[8]B!C1861</f>
        <v>42</v>
      </c>
      <c r="D180" s="432">
        <f>[8]B!H1861</f>
        <v>36</v>
      </c>
      <c r="E180" s="434">
        <f>[8]B!I1861</f>
        <v>36</v>
      </c>
      <c r="F180" s="434">
        <f>[8]B!J1861</f>
        <v>0</v>
      </c>
      <c r="G180" s="434">
        <f>[8]B!K1861</f>
        <v>0</v>
      </c>
      <c r="H180" s="434">
        <f>[8]B!L1861</f>
        <v>6</v>
      </c>
      <c r="I180" s="434">
        <f>[8]B!M1861</f>
        <v>0</v>
      </c>
      <c r="J180" s="434">
        <f>[8]B!N1861</f>
        <v>0</v>
      </c>
      <c r="K180" s="434">
        <v>33</v>
      </c>
      <c r="L180" s="434">
        <f>[8]B!AD1861</f>
        <v>0</v>
      </c>
      <c r="M180" s="434">
        <f>[8]B!AE1861</f>
        <v>0</v>
      </c>
      <c r="N180" s="434">
        <f>[8]B!AF1861</f>
        <v>0</v>
      </c>
      <c r="O180" s="434">
        <f>[8]B!AG1861</f>
        <v>0</v>
      </c>
      <c r="P180" s="434">
        <f>[8]B!AH1861</f>
        <v>0</v>
      </c>
      <c r="Q180" s="434">
        <f>[8]B!AI1861</f>
        <v>0</v>
      </c>
      <c r="R180" s="434">
        <f>[8]B!AJ1861</f>
        <v>0</v>
      </c>
      <c r="S180" s="21">
        <f>[8]B!$I$1861</f>
        <v>36</v>
      </c>
      <c r="T180" s="21">
        <f>[8]B!$L$1861</f>
        <v>6</v>
      </c>
      <c r="U180" s="278"/>
      <c r="V180" s="155">
        <f>[8]B!AL1861</f>
        <v>2977305</v>
      </c>
    </row>
    <row r="181" spans="1:22" x14ac:dyDescent="0.2">
      <c r="A181" s="279" t="s">
        <v>264</v>
      </c>
      <c r="B181" s="280" t="s">
        <v>265</v>
      </c>
      <c r="C181" s="432">
        <f>[8]B!C1904</f>
        <v>51</v>
      </c>
      <c r="D181" s="432">
        <f>[8]B!H1904</f>
        <v>38</v>
      </c>
      <c r="E181" s="434">
        <f>[8]B!I1904</f>
        <v>33</v>
      </c>
      <c r="F181" s="434">
        <f>[8]B!J1904</f>
        <v>5</v>
      </c>
      <c r="G181" s="434">
        <f>[8]B!K1904</f>
        <v>1</v>
      </c>
      <c r="H181" s="434">
        <f>[8]B!L1904</f>
        <v>11</v>
      </c>
      <c r="I181" s="434">
        <f>[8]B!M1904</f>
        <v>0</v>
      </c>
      <c r="J181" s="434">
        <f>[8]B!N1904</f>
        <v>1</v>
      </c>
      <c r="K181" s="434">
        <v>51</v>
      </c>
      <c r="L181" s="434">
        <f>[8]B!AD1904</f>
        <v>0</v>
      </c>
      <c r="M181" s="434">
        <f>[8]B!AE1904</f>
        <v>0</v>
      </c>
      <c r="N181" s="434">
        <f>[8]B!AF1904</f>
        <v>0</v>
      </c>
      <c r="O181" s="434">
        <f>[8]B!AG1904</f>
        <v>0</v>
      </c>
      <c r="P181" s="434">
        <f>[8]B!AH1904</f>
        <v>0</v>
      </c>
      <c r="Q181" s="434">
        <f>[8]B!AI1904</f>
        <v>0</v>
      </c>
      <c r="R181" s="434">
        <f>[8]B!AJ1904</f>
        <v>0</v>
      </c>
      <c r="S181" s="21">
        <f>[8]B!$I$1904</f>
        <v>33</v>
      </c>
      <c r="T181" s="21">
        <f>[8]B!$L$1904</f>
        <v>11</v>
      </c>
      <c r="U181" s="278"/>
      <c r="V181" s="155">
        <f>[8]B!AL1904</f>
        <v>3504210</v>
      </c>
    </row>
    <row r="182" spans="1:22" x14ac:dyDescent="0.2">
      <c r="A182" s="279" t="s">
        <v>205</v>
      </c>
      <c r="B182" s="280" t="s">
        <v>266</v>
      </c>
      <c r="C182" s="435">
        <f>[8]B!C2063</f>
        <v>13</v>
      </c>
      <c r="D182" s="435">
        <f>[8]B!H2063</f>
        <v>5</v>
      </c>
      <c r="E182" s="434">
        <f>[8]B!I2063</f>
        <v>2</v>
      </c>
      <c r="F182" s="434">
        <f>[8]B!J2063</f>
        <v>3</v>
      </c>
      <c r="G182" s="434">
        <f>[8]B!K2063</f>
        <v>1</v>
      </c>
      <c r="H182" s="434">
        <f>[8]B!L2063</f>
        <v>2</v>
      </c>
      <c r="I182" s="434">
        <f>[8]B!M2063</f>
        <v>2</v>
      </c>
      <c r="J182" s="434">
        <f>[8]B!N2063</f>
        <v>3</v>
      </c>
      <c r="K182" s="434">
        <v>1</v>
      </c>
      <c r="L182" s="434">
        <f>[8]B!AD2063</f>
        <v>0</v>
      </c>
      <c r="M182" s="434">
        <f>[8]B!AE2063</f>
        <v>0</v>
      </c>
      <c r="N182" s="434">
        <f>[8]B!AF2063</f>
        <v>0</v>
      </c>
      <c r="O182" s="434">
        <f>[8]B!AG2063</f>
        <v>0</v>
      </c>
      <c r="P182" s="434">
        <f>[8]B!AH2063</f>
        <v>0</v>
      </c>
      <c r="Q182" s="434">
        <f>[8]B!AI2063</f>
        <v>0</v>
      </c>
      <c r="R182" s="434">
        <f>[8]B!AJ2063</f>
        <v>0</v>
      </c>
      <c r="S182" s="21">
        <f>[8]B!$I$2063</f>
        <v>2</v>
      </c>
      <c r="T182" s="21">
        <f>[8]B!$L$2063</f>
        <v>2</v>
      </c>
      <c r="U182" s="278"/>
      <c r="V182" s="155">
        <f>[8]B!AL2063</f>
        <v>528930</v>
      </c>
    </row>
    <row r="183" spans="1:22" x14ac:dyDescent="0.2">
      <c r="A183" s="279" t="s">
        <v>267</v>
      </c>
      <c r="B183" s="280" t="s">
        <v>268</v>
      </c>
      <c r="C183" s="435">
        <f>[8]B!C2165</f>
        <v>7</v>
      </c>
      <c r="D183" s="435">
        <f>[8]B!H2165</f>
        <v>7</v>
      </c>
      <c r="E183" s="434">
        <f>[8]B!I2165</f>
        <v>7</v>
      </c>
      <c r="F183" s="434">
        <f>[8]B!J2165</f>
        <v>0</v>
      </c>
      <c r="G183" s="434">
        <f>[8]B!K2165</f>
        <v>0</v>
      </c>
      <c r="H183" s="434">
        <f>[8]B!L2165</f>
        <v>0</v>
      </c>
      <c r="I183" s="434">
        <f>[8]B!M2165</f>
        <v>0</v>
      </c>
      <c r="J183" s="434">
        <f>[8]B!N2165</f>
        <v>0</v>
      </c>
      <c r="K183" s="434">
        <v>2</v>
      </c>
      <c r="L183" s="434">
        <f>[8]B!AD2165</f>
        <v>0</v>
      </c>
      <c r="M183" s="434">
        <f>[8]B!AE2165</f>
        <v>0</v>
      </c>
      <c r="N183" s="434">
        <f>[8]B!AF2165</f>
        <v>0</v>
      </c>
      <c r="O183" s="434">
        <f>[8]B!AG2165</f>
        <v>0</v>
      </c>
      <c r="P183" s="434">
        <f>[8]B!AH2165</f>
        <v>0</v>
      </c>
      <c r="Q183" s="434">
        <f>[8]B!AI2165</f>
        <v>0</v>
      </c>
      <c r="R183" s="434">
        <f>[8]B!AJ2165</f>
        <v>0</v>
      </c>
      <c r="S183" s="21">
        <f>[8]B!$I$2165</f>
        <v>7</v>
      </c>
      <c r="T183" s="21">
        <f>[8]B!$L$2165</f>
        <v>0</v>
      </c>
      <c r="U183" s="278"/>
      <c r="V183" s="155">
        <f>[8]B!AL2165</f>
        <v>2237430</v>
      </c>
    </row>
    <row r="184" spans="1:22" x14ac:dyDescent="0.2">
      <c r="A184" s="279" t="s">
        <v>269</v>
      </c>
      <c r="B184" s="280" t="s">
        <v>270</v>
      </c>
      <c r="C184" s="435">
        <f>[8]B!C2396</f>
        <v>200</v>
      </c>
      <c r="D184" s="435">
        <f>[8]B!H2396</f>
        <v>163</v>
      </c>
      <c r="E184" s="434">
        <f>[8]B!I2396</f>
        <v>135</v>
      </c>
      <c r="F184" s="434">
        <f>[8]B!J2396</f>
        <v>28</v>
      </c>
      <c r="G184" s="434">
        <f>[8]B!K2396</f>
        <v>5</v>
      </c>
      <c r="H184" s="434">
        <f>[8]B!L2396</f>
        <v>28</v>
      </c>
      <c r="I184" s="434">
        <f>[8]B!M2396</f>
        <v>4</v>
      </c>
      <c r="J184" s="434">
        <f>[8]B!N2396</f>
        <v>0</v>
      </c>
      <c r="K184" s="436"/>
      <c r="L184" s="434">
        <f>[8]B!AD2396</f>
        <v>0</v>
      </c>
      <c r="M184" s="434">
        <f>[8]B!AE2396</f>
        <v>0</v>
      </c>
      <c r="N184" s="434">
        <f>[8]B!AF2396</f>
        <v>0</v>
      </c>
      <c r="O184" s="434">
        <f>[8]B!AG2396</f>
        <v>0</v>
      </c>
      <c r="P184" s="434">
        <f>[8]B!AH2396</f>
        <v>0</v>
      </c>
      <c r="Q184" s="434">
        <f>[8]B!AI2396</f>
        <v>0</v>
      </c>
      <c r="R184" s="434">
        <f>[8]B!AJ2396</f>
        <v>0</v>
      </c>
      <c r="S184" s="21">
        <f>[8]B!$I$2396</f>
        <v>135</v>
      </c>
      <c r="T184" s="21">
        <f>[8]B!$L$2396</f>
        <v>28</v>
      </c>
      <c r="U184" s="278"/>
      <c r="V184" s="155">
        <f>[8]B!AL2396</f>
        <v>49184580</v>
      </c>
    </row>
    <row r="185" spans="1:22" x14ac:dyDescent="0.2">
      <c r="A185" s="279" t="s">
        <v>271</v>
      </c>
      <c r="B185" s="280" t="s">
        <v>272</v>
      </c>
      <c r="C185" s="432">
        <f>[8]B!C2436</f>
        <v>21</v>
      </c>
      <c r="D185" s="432">
        <f>[8]B!H2436</f>
        <v>18</v>
      </c>
      <c r="E185" s="434">
        <f>[8]B!I2436</f>
        <v>4</v>
      </c>
      <c r="F185" s="434">
        <f>[8]B!J2436</f>
        <v>14</v>
      </c>
      <c r="G185" s="434">
        <f>[8]B!K2436</f>
        <v>0</v>
      </c>
      <c r="H185" s="434">
        <f>[8]B!L2436</f>
        <v>3</v>
      </c>
      <c r="I185" s="434">
        <f>[8]B!M2436</f>
        <v>0</v>
      </c>
      <c r="J185" s="434">
        <f>[8]B!N2436</f>
        <v>0</v>
      </c>
      <c r="K185" s="434">
        <v>1</v>
      </c>
      <c r="L185" s="434">
        <f>[8]B!AD2436</f>
        <v>0</v>
      </c>
      <c r="M185" s="434">
        <f>[8]B!AE2436</f>
        <v>0</v>
      </c>
      <c r="N185" s="434">
        <f>[8]B!AF2436</f>
        <v>0</v>
      </c>
      <c r="O185" s="434">
        <f>[8]B!AG2436</f>
        <v>0</v>
      </c>
      <c r="P185" s="434">
        <f>[8]B!AH2436</f>
        <v>0</v>
      </c>
      <c r="Q185" s="434">
        <f>[8]B!AI2436</f>
        <v>0</v>
      </c>
      <c r="R185" s="434">
        <f>[8]B!AJ2436</f>
        <v>0</v>
      </c>
      <c r="S185" s="21">
        <f>[8]B!$I$2436</f>
        <v>4</v>
      </c>
      <c r="T185" s="21">
        <f>[8]B!$L$2436</f>
        <v>3</v>
      </c>
      <c r="U185" s="278"/>
      <c r="V185" s="155">
        <f>[8]B!AL2436</f>
        <v>882060</v>
      </c>
    </row>
    <row r="186" spans="1:22" x14ac:dyDescent="0.2">
      <c r="A186" s="279" t="s">
        <v>273</v>
      </c>
      <c r="B186" s="280" t="s">
        <v>274</v>
      </c>
      <c r="C186" s="432">
        <f>[8]B!C2559</f>
        <v>52</v>
      </c>
      <c r="D186" s="432">
        <f>[8]B!H2559</f>
        <v>49</v>
      </c>
      <c r="E186" s="434">
        <f>[8]B!I2559</f>
        <v>28</v>
      </c>
      <c r="F186" s="434">
        <f>[8]B!J2559</f>
        <v>21</v>
      </c>
      <c r="G186" s="434">
        <f>[8]B!K2559</f>
        <v>0</v>
      </c>
      <c r="H186" s="434">
        <f>[8]B!L2559</f>
        <v>2</v>
      </c>
      <c r="I186" s="434">
        <f>[8]B!M2559</f>
        <v>1</v>
      </c>
      <c r="J186" s="434">
        <f>[8]B!N2559</f>
        <v>0</v>
      </c>
      <c r="K186" s="433">
        <v>0</v>
      </c>
      <c r="L186" s="434">
        <f>[8]B!AD2559</f>
        <v>0</v>
      </c>
      <c r="M186" s="434">
        <f>[8]B!AE2559</f>
        <v>0</v>
      </c>
      <c r="N186" s="434">
        <f>[8]B!AF2559</f>
        <v>0</v>
      </c>
      <c r="O186" s="434">
        <f>[8]B!AG2559</f>
        <v>0</v>
      </c>
      <c r="P186" s="434">
        <f>[8]B!AH2559</f>
        <v>0</v>
      </c>
      <c r="Q186" s="434">
        <f>[8]B!AI2559</f>
        <v>0</v>
      </c>
      <c r="R186" s="434">
        <f>[8]B!AJ2559</f>
        <v>0</v>
      </c>
      <c r="S186" s="21">
        <f>[8]B!$I$2559</f>
        <v>28</v>
      </c>
      <c r="T186" s="21">
        <f>[8]B!$L$2559</f>
        <v>2</v>
      </c>
      <c r="U186" s="278"/>
      <c r="V186" s="155">
        <f>[8]B!AL2559</f>
        <v>6962150</v>
      </c>
    </row>
    <row r="187" spans="1:22" x14ac:dyDescent="0.2">
      <c r="A187" s="279" t="s">
        <v>275</v>
      </c>
      <c r="B187" s="280" t="s">
        <v>276</v>
      </c>
      <c r="C187" s="432">
        <f>[8]B!C2598</f>
        <v>19</v>
      </c>
      <c r="D187" s="432">
        <f>[8]B!H2598</f>
        <v>16</v>
      </c>
      <c r="E187" s="434">
        <f>[8]B!I2598</f>
        <v>16</v>
      </c>
      <c r="F187" s="434">
        <f>[8]B!J2598</f>
        <v>0</v>
      </c>
      <c r="G187" s="434">
        <f>[8]B!K2598</f>
        <v>1</v>
      </c>
      <c r="H187" s="434">
        <f>[8]B!L2598</f>
        <v>1</v>
      </c>
      <c r="I187" s="434">
        <f>[8]B!M2598</f>
        <v>0</v>
      </c>
      <c r="J187" s="434">
        <f>[8]B!N2598</f>
        <v>1</v>
      </c>
      <c r="K187" s="433">
        <v>4</v>
      </c>
      <c r="L187" s="434">
        <f>[8]B!AD2598</f>
        <v>0</v>
      </c>
      <c r="M187" s="434">
        <f>[8]B!AE2598</f>
        <v>3</v>
      </c>
      <c r="N187" s="434">
        <f>[8]B!AF2598</f>
        <v>0</v>
      </c>
      <c r="O187" s="434">
        <f>[8]B!AG2598</f>
        <v>0</v>
      </c>
      <c r="P187" s="434">
        <f>[8]B!AH2598</f>
        <v>0</v>
      </c>
      <c r="Q187" s="434">
        <f>[8]B!AI2598</f>
        <v>0</v>
      </c>
      <c r="R187" s="434">
        <f>[8]B!AJ2598</f>
        <v>0</v>
      </c>
      <c r="S187" s="21">
        <f>[8]B!$I$2598</f>
        <v>16</v>
      </c>
      <c r="T187" s="21">
        <f>[8]B!$L$2598</f>
        <v>1</v>
      </c>
      <c r="U187" s="278"/>
      <c r="V187" s="155">
        <f>[8]B!AL2598</f>
        <v>3364340</v>
      </c>
    </row>
    <row r="188" spans="1:22" x14ac:dyDescent="0.2">
      <c r="A188" s="279" t="s">
        <v>277</v>
      </c>
      <c r="B188" s="280" t="s">
        <v>278</v>
      </c>
      <c r="C188" s="432">
        <f>[8]B!C2639</f>
        <v>63</v>
      </c>
      <c r="D188" s="432">
        <f>[8]B!H2639</f>
        <v>57</v>
      </c>
      <c r="E188" s="434">
        <f>[8]B!I2639</f>
        <v>47</v>
      </c>
      <c r="F188" s="434">
        <f>[8]B!J2639</f>
        <v>10</v>
      </c>
      <c r="G188" s="434">
        <f>[8]B!K2639</f>
        <v>0</v>
      </c>
      <c r="H188" s="434">
        <f>[8]B!L2639</f>
        <v>3</v>
      </c>
      <c r="I188" s="434">
        <f>[8]B!M2639</f>
        <v>3</v>
      </c>
      <c r="J188" s="434">
        <f>[8]B!N2639</f>
        <v>0</v>
      </c>
      <c r="K188" s="433">
        <v>5</v>
      </c>
      <c r="L188" s="434">
        <f>[8]B!AD2639</f>
        <v>0</v>
      </c>
      <c r="M188" s="434">
        <f>[8]B!AE2639</f>
        <v>0</v>
      </c>
      <c r="N188" s="434">
        <f>[8]B!AF2639</f>
        <v>0</v>
      </c>
      <c r="O188" s="434">
        <f>[8]B!AG2639</f>
        <v>0</v>
      </c>
      <c r="P188" s="434">
        <f>[8]B!AH2639</f>
        <v>0</v>
      </c>
      <c r="Q188" s="434">
        <f>[8]B!AI2639</f>
        <v>0</v>
      </c>
      <c r="R188" s="434">
        <f>[8]B!AJ2639</f>
        <v>0</v>
      </c>
      <c r="S188" s="21">
        <f>[8]B!$I$2639</f>
        <v>47</v>
      </c>
      <c r="T188" s="21">
        <f>[8]B!$L$2639</f>
        <v>3</v>
      </c>
      <c r="U188" s="278"/>
      <c r="V188" s="155">
        <f>[8]B!AL2639</f>
        <v>9055195</v>
      </c>
    </row>
    <row r="189" spans="1:22" x14ac:dyDescent="0.2">
      <c r="A189" s="281" t="s">
        <v>279</v>
      </c>
      <c r="B189" s="280" t="s">
        <v>280</v>
      </c>
      <c r="C189" s="432">
        <f>SUM(C190:C192)</f>
        <v>85</v>
      </c>
      <c r="D189" s="432">
        <f t="shared" ref="D189:Q189" si="6">SUM(D190:D192)</f>
        <v>85</v>
      </c>
      <c r="E189" s="432">
        <f>SUM(E190:E192)</f>
        <v>25</v>
      </c>
      <c r="F189" s="432">
        <f>SUM(F190:F192)</f>
        <v>60</v>
      </c>
      <c r="G189" s="432">
        <f t="shared" si="6"/>
        <v>0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25</v>
      </c>
      <c r="T189" s="432">
        <f>SUM(T190:T192)</f>
        <v>0</v>
      </c>
      <c r="U189" s="278"/>
      <c r="V189" s="432">
        <f>SUM(V190:V192)</f>
        <v>4367750</v>
      </c>
    </row>
    <row r="190" spans="1:22" x14ac:dyDescent="0.2">
      <c r="A190" s="282"/>
      <c r="B190" s="283" t="s">
        <v>281</v>
      </c>
      <c r="C190" s="433">
        <f>[8]B!C2645</f>
        <v>85</v>
      </c>
      <c r="D190" s="433">
        <f>[8]B!H2645</f>
        <v>85</v>
      </c>
      <c r="E190" s="433">
        <f>[8]B!I2645</f>
        <v>25</v>
      </c>
      <c r="F190" s="433">
        <f>[8]B!J2645</f>
        <v>60</v>
      </c>
      <c r="G190" s="433">
        <f>[8]B!K2645</f>
        <v>0</v>
      </c>
      <c r="H190" s="433">
        <f>[8]B!L2645</f>
        <v>0</v>
      </c>
      <c r="I190" s="433">
        <f>[8]B!M2645</f>
        <v>0</v>
      </c>
      <c r="J190" s="433">
        <f>[8]B!N2645</f>
        <v>0</v>
      </c>
      <c r="K190" s="436"/>
      <c r="L190" s="433">
        <f>[8]B!AD2645</f>
        <v>0</v>
      </c>
      <c r="M190" s="433">
        <f>[8]B!AE2645</f>
        <v>0</v>
      </c>
      <c r="N190" s="433">
        <f>[8]B!AF2645</f>
        <v>0</v>
      </c>
      <c r="O190" s="433">
        <f>[8]B!AG2645</f>
        <v>0</v>
      </c>
      <c r="P190" s="433">
        <f>[8]B!AH2645</f>
        <v>0</v>
      </c>
      <c r="Q190" s="433">
        <f>[8]B!AI2645</f>
        <v>0</v>
      </c>
      <c r="R190" s="433">
        <f>[8]B!AJ2645</f>
        <v>0</v>
      </c>
      <c r="S190" s="21">
        <f>[8]B!$I$2645</f>
        <v>25</v>
      </c>
      <c r="T190" s="21">
        <f>[8]B!$L$2645</f>
        <v>0</v>
      </c>
      <c r="U190" s="284"/>
      <c r="V190" s="155">
        <f>[8]B!AL2645</f>
        <v>4367750</v>
      </c>
    </row>
    <row r="191" spans="1:22" x14ac:dyDescent="0.2">
      <c r="A191" s="282"/>
      <c r="B191" s="283" t="s">
        <v>282</v>
      </c>
      <c r="C191" s="433">
        <f>[8]B!C2646</f>
        <v>0</v>
      </c>
      <c r="D191" s="433">
        <f>[8]B!H2646</f>
        <v>0</v>
      </c>
      <c r="E191" s="433">
        <f>[8]B!I2646</f>
        <v>0</v>
      </c>
      <c r="F191" s="433">
        <f>[8]B!J2646</f>
        <v>0</v>
      </c>
      <c r="G191" s="433">
        <f>[8]B!K2646</f>
        <v>0</v>
      </c>
      <c r="H191" s="433">
        <f>[8]B!L2646</f>
        <v>0</v>
      </c>
      <c r="I191" s="433">
        <f>[8]B!M2646</f>
        <v>0</v>
      </c>
      <c r="J191" s="433">
        <f>[8]B!N2646</f>
        <v>0</v>
      </c>
      <c r="K191" s="436"/>
      <c r="L191" s="433">
        <f>[8]B!AD2646</f>
        <v>0</v>
      </c>
      <c r="M191" s="433">
        <f>[8]B!AE2646</f>
        <v>0</v>
      </c>
      <c r="N191" s="433">
        <f>[8]B!AF2646</f>
        <v>0</v>
      </c>
      <c r="O191" s="433">
        <f>[8]B!AG2646</f>
        <v>0</v>
      </c>
      <c r="P191" s="433">
        <f>[8]B!AH2646</f>
        <v>0</v>
      </c>
      <c r="Q191" s="433">
        <f>[8]B!AI2646</f>
        <v>0</v>
      </c>
      <c r="R191" s="433">
        <f>[8]B!AJ2646</f>
        <v>0</v>
      </c>
      <c r="S191" s="21">
        <f>[8]B!$I$2646</f>
        <v>0</v>
      </c>
      <c r="T191" s="21">
        <f>[8]B!$L$2646</f>
        <v>0</v>
      </c>
      <c r="U191" s="284"/>
      <c r="V191" s="155">
        <f>[8]B!AL2646</f>
        <v>0</v>
      </c>
    </row>
    <row r="192" spans="1:22" x14ac:dyDescent="0.2">
      <c r="A192" s="282"/>
      <c r="B192" s="283" t="s">
        <v>283</v>
      </c>
      <c r="C192" s="433">
        <f>SUM([8]B!C2647:C2651)</f>
        <v>0</v>
      </c>
      <c r="D192" s="433">
        <f>SUM([8]B!H2647:H2651)</f>
        <v>0</v>
      </c>
      <c r="E192" s="433">
        <f>SUM([8]B!I2647:I2651)</f>
        <v>0</v>
      </c>
      <c r="F192" s="433">
        <f>SUM([8]B!J2647:J2651)</f>
        <v>0</v>
      </c>
      <c r="G192" s="433">
        <f>SUM([8]B!K2647:K2651)</f>
        <v>0</v>
      </c>
      <c r="H192" s="433">
        <f>SUM([8]B!L2647:L2651)</f>
        <v>0</v>
      </c>
      <c r="I192" s="433">
        <f>SUM([8]B!M2647:M2651)</f>
        <v>0</v>
      </c>
      <c r="J192" s="433">
        <f>SUM([8]B!N2647:N2651)</f>
        <v>0</v>
      </c>
      <c r="K192" s="436"/>
      <c r="L192" s="433">
        <f>SUM([8]B!AD2647:AD2651)</f>
        <v>0</v>
      </c>
      <c r="M192" s="433">
        <f>SUM([8]B!AE2647:AE2651)</f>
        <v>0</v>
      </c>
      <c r="N192" s="433">
        <f>SUM([8]B!AF2647:AF2651)</f>
        <v>0</v>
      </c>
      <c r="O192" s="433">
        <f>SUM([8]B!AG2647:AG2651)</f>
        <v>0</v>
      </c>
      <c r="P192" s="433">
        <f>SUM([8]B!AH2647:AH2651)</f>
        <v>0</v>
      </c>
      <c r="Q192" s="433">
        <f>SUM([8]B!AI2647:AI2651)</f>
        <v>0</v>
      </c>
      <c r="R192" s="433">
        <f>SUM([8]B!AJ2647:AJ2651)</f>
        <v>0</v>
      </c>
      <c r="S192" s="433">
        <f>SUM([8]B!I2647:I2651)</f>
        <v>0</v>
      </c>
      <c r="T192" s="433">
        <f>SUM([8]B!L2647:L2651)</f>
        <v>0</v>
      </c>
      <c r="U192" s="284"/>
      <c r="V192" s="433">
        <f>SUM([8]B!AL2647:AL2651)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+[8]B!C2889</f>
        <v>89</v>
      </c>
      <c r="D193" s="432">
        <f>+[8]B!H2889</f>
        <v>83</v>
      </c>
      <c r="E193" s="437">
        <f>+[8]B!I2889</f>
        <v>73</v>
      </c>
      <c r="F193" s="437">
        <f>+[8]B!J2889</f>
        <v>10</v>
      </c>
      <c r="G193" s="437">
        <f>+[8]B!K2889</f>
        <v>0</v>
      </c>
      <c r="H193" s="437">
        <f>+[8]B!L2889</f>
        <v>4</v>
      </c>
      <c r="I193" s="437">
        <f>+[8]B!M2889</f>
        <v>2</v>
      </c>
      <c r="J193" s="437">
        <f>+[8]B!N2889</f>
        <v>0</v>
      </c>
      <c r="K193" s="433">
        <v>13</v>
      </c>
      <c r="L193" s="434">
        <f>+[8]B!AD2889</f>
        <v>0</v>
      </c>
      <c r="M193" s="434">
        <f>+[8]B!AE2889</f>
        <v>0</v>
      </c>
      <c r="N193" s="434">
        <f>+[8]B!AF2889</f>
        <v>0</v>
      </c>
      <c r="O193" s="434">
        <f>+[8]B!AG2889</f>
        <v>0</v>
      </c>
      <c r="P193" s="434">
        <f>+[8]B!AH2889</f>
        <v>0</v>
      </c>
      <c r="Q193" s="434">
        <f>+[8]B!AI2889</f>
        <v>0</v>
      </c>
      <c r="R193" s="434">
        <f>+[8]B!AJ2889</f>
        <v>0</v>
      </c>
      <c r="S193" s="21">
        <f>[8]B!$I$2889</f>
        <v>73</v>
      </c>
      <c r="T193" s="21">
        <f>[8]B!$L$2889</f>
        <v>4</v>
      </c>
      <c r="U193" s="284"/>
      <c r="V193" s="156">
        <f>[8]B!$AL$2889</f>
        <v>21669620</v>
      </c>
    </row>
    <row r="194" spans="1:28" x14ac:dyDescent="0.2">
      <c r="A194" s="279" t="s">
        <v>286</v>
      </c>
      <c r="B194" s="280" t="s">
        <v>287</v>
      </c>
      <c r="C194" s="435">
        <f>+[8]B!C3105</f>
        <v>93</v>
      </c>
      <c r="D194" s="435">
        <f>+[8]B!H3105</f>
        <v>32</v>
      </c>
      <c r="E194" s="434">
        <f>+[8]B!I3105</f>
        <v>32</v>
      </c>
      <c r="F194" s="434">
        <f>+[8]B!J3105</f>
        <v>0</v>
      </c>
      <c r="G194" s="434">
        <f>+[8]B!K3105</f>
        <v>0</v>
      </c>
      <c r="H194" s="434">
        <f>+[8]B!L3105</f>
        <v>61</v>
      </c>
      <c r="I194" s="434">
        <f>+[8]B!M3105</f>
        <v>0</v>
      </c>
      <c r="J194" s="434">
        <f>+[8]B!N3105</f>
        <v>0</v>
      </c>
      <c r="K194" s="434">
        <v>93</v>
      </c>
      <c r="L194" s="434">
        <f>+[8]B!AD3094</f>
        <v>0</v>
      </c>
      <c r="M194" s="434">
        <f>+[8]B!AE3094</f>
        <v>0</v>
      </c>
      <c r="N194" s="434">
        <f>+[8]B!AF3094</f>
        <v>0</v>
      </c>
      <c r="O194" s="434">
        <f>+[8]B!AG3094</f>
        <v>0</v>
      </c>
      <c r="P194" s="434">
        <f>+[8]B!AH3094</f>
        <v>0</v>
      </c>
      <c r="Q194" s="434">
        <f>+[8]B!AI3094</f>
        <v>0</v>
      </c>
      <c r="R194" s="434">
        <f>+[8]B!AJ3094</f>
        <v>0</v>
      </c>
      <c r="S194" s="434">
        <f>+[8]B!I3094</f>
        <v>32</v>
      </c>
      <c r="T194" s="434">
        <f>+[8]B!L3094</f>
        <v>61</v>
      </c>
      <c r="U194" s="284"/>
      <c r="V194" s="434">
        <f>+[8]B!AL3094</f>
        <v>1073490</v>
      </c>
    </row>
    <row r="195" spans="1:28" x14ac:dyDescent="0.2">
      <c r="A195" s="285" t="s">
        <v>286</v>
      </c>
      <c r="B195" s="286" t="s">
        <v>288</v>
      </c>
      <c r="C195" s="438">
        <f>+[8]B!C2894</f>
        <v>11</v>
      </c>
      <c r="D195" s="432">
        <f>+[8]B!H2894</f>
        <v>6</v>
      </c>
      <c r="E195" s="433">
        <f>+[8]B!I2894</f>
        <v>6</v>
      </c>
      <c r="F195" s="433">
        <f>+[8]B!J2894</f>
        <v>0</v>
      </c>
      <c r="G195" s="433">
        <f>+[8]B!K2894</f>
        <v>0</v>
      </c>
      <c r="H195" s="433">
        <f>+[8]B!L2894</f>
        <v>5</v>
      </c>
      <c r="I195" s="433">
        <f>+[8]B!M2894</f>
        <v>0</v>
      </c>
      <c r="J195" s="433">
        <f>+[8]B!N2894</f>
        <v>0</v>
      </c>
      <c r="K195" s="439"/>
      <c r="L195" s="440">
        <f>+[8]B!AD2894</f>
        <v>0</v>
      </c>
      <c r="M195" s="440">
        <f>+[8]B!AE2894</f>
        <v>0</v>
      </c>
      <c r="N195" s="440">
        <f>+[8]B!AF2894</f>
        <v>0</v>
      </c>
      <c r="O195" s="440">
        <f>+[8]B!AG2894</f>
        <v>0</v>
      </c>
      <c r="P195" s="440">
        <f>+[8]B!AH2894</f>
        <v>0</v>
      </c>
      <c r="Q195" s="440">
        <f>+[8]B!AI2894</f>
        <v>0</v>
      </c>
      <c r="R195" s="440">
        <f>+[8]B!AJ2894</f>
        <v>0</v>
      </c>
      <c r="S195" s="278"/>
      <c r="T195" s="278"/>
      <c r="U195" s="60">
        <f>+[8]B!C2894</f>
        <v>11</v>
      </c>
      <c r="V195" s="287">
        <f>+[8]B!AL2894*0.75</f>
        <v>383422.5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1008</v>
      </c>
      <c r="D196" s="441">
        <f t="shared" si="7"/>
        <v>839</v>
      </c>
      <c r="E196" s="441">
        <f t="shared" si="7"/>
        <v>639</v>
      </c>
      <c r="F196" s="441">
        <f t="shared" si="7"/>
        <v>200</v>
      </c>
      <c r="G196" s="441">
        <f t="shared" si="7"/>
        <v>9</v>
      </c>
      <c r="H196" s="441">
        <f t="shared" si="7"/>
        <v>133</v>
      </c>
      <c r="I196" s="441">
        <f t="shared" si="7"/>
        <v>21</v>
      </c>
      <c r="J196" s="441">
        <f t="shared" si="7"/>
        <v>6</v>
      </c>
      <c r="K196" s="441">
        <f t="shared" ref="K196" si="8">SUM(K176:K195)</f>
        <v>250</v>
      </c>
      <c r="L196" s="441">
        <f t="shared" ref="L196:R196" si="9">SUM(L176:L189)+L193+L194+L195</f>
        <v>0</v>
      </c>
      <c r="M196" s="441">
        <f t="shared" si="9"/>
        <v>130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633</v>
      </c>
      <c r="T196" s="441">
        <f>SUM(T176:T189)+T193+T194</f>
        <v>128</v>
      </c>
      <c r="U196" s="441">
        <f>SUM(U195)</f>
        <v>11</v>
      </c>
      <c r="V196" s="441">
        <f>SUM(V176:V189)+V193+V194+V195</f>
        <v>217434462.5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284</v>
      </c>
      <c r="D200" s="444">
        <v>148</v>
      </c>
      <c r="E200" s="445">
        <f>SUM([8]B!P1408,[8]B!P1542,[8]B!P1723,[8]B!P1787,[8]B!P1861,[8]B!P1904,[8]B!P2052,[8]B!P2062,[8]B!P2162,[8]B!P2164,[8]B!P2389,[8]B!P2395,[8]B!P2436,[8]B!P2559,[8]B!P2598,[8]B!P2639,[8]B!P2654,[8]B!P2882,[8]B!P2894,[8]B!P3094)</f>
        <v>31</v>
      </c>
      <c r="F200" s="446">
        <f>SUM([8]B!Q1408,[8]B!Q1542,[8]B!Q1723,[8]B!Q1787,[8]B!Q1861,[8]B!Q1904,[8]B!Q2052,[8]B!Q2062,[8]B!Q2162,[8]B!Q2164,[8]B!Q2389,[8]B!Q2395,[8]B!Q2436,[8]B!Q2559,[8]B!Q2598,[8]B!Q2639,[8]B!Q2654,[8]B!Q2882,[8]B!Q2894,[8]B!Q3094)</f>
        <v>253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306</v>
      </c>
      <c r="D201" s="449">
        <v>246</v>
      </c>
      <c r="E201" s="450">
        <f>SUM([8]B!S1408,[8]B!S1542,[8]B!S1723,[8]B!S1787,[8]B!S1861,[8]B!S1904,[8]B!S2052,[8]B!S2062,[8]B!S2162,[8]B!S2164,[8]B!S2389,[8]B!S2395,[8]B!S2436,[8]B!S2559,[8]B!S2598,[8]B!S2639,[8]B!S2654,[8]B!S2882,[8]B!S2894,[8]B!S3094)</f>
        <v>36</v>
      </c>
      <c r="F201" s="451">
        <f>SUM([8]B!T1408,[8]B!T1542,[8]B!T1723,[8]B!T1787,[8]B!T1861,[8]B!T1904,[8]B!T2052,[8]B!T2062,[8]B!T2162,[8]B!T2164,[8]B!T2389,[8]B!T2395,[8]B!T2436,[8]B!T2559,[8]B!T2598,[8]B!T2639,[8]B!T2654,[8]B!T2882,[8]B!T2894,[8]B!T3094)</f>
        <v>270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165</v>
      </c>
      <c r="D202" s="453">
        <v>151</v>
      </c>
      <c r="E202" s="454">
        <f>SUM([8]B!Y1408,[8]B!Y1542,[8]B!Y1723,[8]B!Y1787,[8]B!Y1861,[8]B!Y1904,[8]B!Y2052,[8]B!Y2062,[8]B!Y2162,[8]B!Y2164,[8]B!Y2389,[8]B!Y2395,[8]B!Y2436,[8]B!Y2559,[8]B!Y2598,[8]B!Y2639,[8]B!Y2654,[8]B!Y2882,[8]B!Y2894,[8]B!Y3094)</f>
        <v>8</v>
      </c>
      <c r="F202" s="454">
        <f>SUM([8]B!Z1408,[8]B!Z1542,[8]B!Z1723,[8]B!Z1787,[8]B!Z1861,[8]B!Z1904,[8]B!Z2052,[8]B!Z2062,[8]B!Z2162,[8]B!Z2164,[8]B!Z2389,[8]B!Z2395,[8]B!Z2436,[8]B!Z2559,[8]B!Z2598,[8]B!Z2639,[8]B!Z2654,[8]B!Z2882,[8]B!Z2894,[8]B!Z3094)</f>
        <v>157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0</v>
      </c>
      <c r="D203" s="455">
        <v>0</v>
      </c>
      <c r="E203" s="456">
        <f>SUM([8]B!V1408,[8]B!V1542,[8]B!V1723,[8]B!V1787,[8]B!V1861,[8]B!V1904,[8]B!V2052,[8]B!V2062,[8]B!V2162,[8]B!V2164,[8]B!V2389,[8]B!V2395,[8]B!V2436,[8]B!V2559,[8]B!V2598,[8]B!V2639,[8]B!V2654,[8]B!V2882,[8]B!V2894,[8]B!V3094)</f>
        <v>0</v>
      </c>
      <c r="F203" s="456">
        <f>SUM([8]B!W1408,[8]B!W1542,[8]B!W1723,[8]B!W1787,[8]B!W1861,[8]B!W1904,[8]B!W2052,[8]B!W2062,[8]B!W2162,[8]B!W2164,[8]B!W2389,[8]B!W2395,[8]B!W2436,[8]B!W2559,[8]B!W2598,[8]B!W2639,[8]B!W2654,[8]B!W2882,[8]B!W2894,[8]B!W3094)</f>
        <v>0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[8]B!C2886</f>
        <v>3</v>
      </c>
      <c r="D207" s="299">
        <f>[8]B!I2886</f>
        <v>3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SUM([8]B!C2885+[8]B!C2887)</f>
        <v>6</v>
      </c>
      <c r="D208" s="301">
        <f>[8]B!I2885+[8]B!I2887</f>
        <v>6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+[8]B!C1325</f>
        <v>9</v>
      </c>
      <c r="D213" s="305">
        <f>+[8]B!D1325</f>
        <v>8</v>
      </c>
      <c r="E213" s="305">
        <f>+[8]B!E1325</f>
        <v>8</v>
      </c>
      <c r="F213" s="305">
        <f>+[8]B!F1325</f>
        <v>0</v>
      </c>
      <c r="G213" s="305">
        <f>+[8]B!G1325</f>
        <v>1</v>
      </c>
      <c r="H213" s="305">
        <f>+[8]B!AA1325</f>
        <v>9</v>
      </c>
      <c r="I213" s="305">
        <f>+[8]B!AB1325</f>
        <v>0</v>
      </c>
      <c r="J213" s="305">
        <f>+[8]B!AC1325</f>
        <v>0</v>
      </c>
      <c r="K213" s="305">
        <f>+[8]B!AD1325</f>
        <v>0</v>
      </c>
      <c r="L213" s="305">
        <f>+[8]B!AE1325</f>
        <v>0</v>
      </c>
      <c r="M213" s="305">
        <f>+[8]B!AF1325</f>
        <v>0</v>
      </c>
      <c r="N213" s="305">
        <f>+[8]B!AG1325</f>
        <v>0</v>
      </c>
      <c r="O213" s="305">
        <f>+[8]B!AH1325</f>
        <v>0</v>
      </c>
      <c r="P213" s="305">
        <f>+[8]B!AI1325</f>
        <v>0</v>
      </c>
      <c r="Q213" s="305">
        <f>+[8]B!AJ1325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+[8]B!C1457</f>
        <v>556</v>
      </c>
      <c r="D214" s="307">
        <f>+[8]B!D1457</f>
        <v>555</v>
      </c>
      <c r="E214" s="307">
        <f>+[8]B!E1457</f>
        <v>552</v>
      </c>
      <c r="F214" s="307">
        <f>+[8]B!F1457</f>
        <v>3</v>
      </c>
      <c r="G214" s="307">
        <f>+[8]B!G1457</f>
        <v>1</v>
      </c>
      <c r="H214" s="459">
        <f>+[8]B!AA1457</f>
        <v>40</v>
      </c>
      <c r="I214" s="459">
        <f>+[8]B!AB1457</f>
        <v>516</v>
      </c>
      <c r="J214" s="459">
        <f>+[8]B!AC1457</f>
        <v>0</v>
      </c>
      <c r="K214" s="459">
        <f>+[8]B!AD1457</f>
        <v>0</v>
      </c>
      <c r="L214" s="459">
        <f>+[8]B!AE1457</f>
        <v>0</v>
      </c>
      <c r="M214" s="459">
        <f>+[8]B!AF1457</f>
        <v>0</v>
      </c>
      <c r="N214" s="459">
        <f>+[8]B!AG1457</f>
        <v>0</v>
      </c>
      <c r="O214" s="459">
        <f>+[8]B!AH1457</f>
        <v>0</v>
      </c>
      <c r="P214" s="459">
        <f>+[8]B!AI1457</f>
        <v>41</v>
      </c>
      <c r="Q214" s="460">
        <f>+[8]B!AJ1457</f>
        <v>0</v>
      </c>
    </row>
    <row r="215" spans="1:22" x14ac:dyDescent="0.2">
      <c r="A215" s="585" t="s">
        <v>310</v>
      </c>
      <c r="B215" s="586"/>
      <c r="C215" s="306">
        <f>+[8]B!C1613</f>
        <v>528</v>
      </c>
      <c r="D215" s="307">
        <f>+[8]B!D1613</f>
        <v>528</v>
      </c>
      <c r="E215" s="307">
        <f>+[8]B!E1613</f>
        <v>528</v>
      </c>
      <c r="F215" s="307">
        <f>+[8]B!F1613</f>
        <v>0</v>
      </c>
      <c r="G215" s="307">
        <f>+[8]B!G1613</f>
        <v>0</v>
      </c>
      <c r="H215" s="459">
        <f>+[8]B!AA1613</f>
        <v>292</v>
      </c>
      <c r="I215" s="459">
        <f>+[8]B!AB1613</f>
        <v>234</v>
      </c>
      <c r="J215" s="459">
        <f>+[8]B!AC1613</f>
        <v>2</v>
      </c>
      <c r="K215" s="459">
        <f>+[8]B!AD1613</f>
        <v>0</v>
      </c>
      <c r="L215" s="459">
        <f>+[8]B!AE1613</f>
        <v>0</v>
      </c>
      <c r="M215" s="459">
        <f>+[8]B!AF1613</f>
        <v>0</v>
      </c>
      <c r="N215" s="459">
        <f>+[8]B!AG1613</f>
        <v>0</v>
      </c>
      <c r="O215" s="459">
        <f>+[8]B!AH1613</f>
        <v>0</v>
      </c>
      <c r="P215" s="459">
        <f>+[8]B!AI1613</f>
        <v>0</v>
      </c>
      <c r="Q215" s="460">
        <f>+[8]B!AJ1613</f>
        <v>0</v>
      </c>
    </row>
    <row r="216" spans="1:22" x14ac:dyDescent="0.2">
      <c r="A216" s="585" t="s">
        <v>311</v>
      </c>
      <c r="B216" s="586"/>
      <c r="C216" s="306">
        <f>[8]B!C1725</f>
        <v>1</v>
      </c>
      <c r="D216" s="307">
        <f>[8]B!D1725</f>
        <v>1</v>
      </c>
      <c r="E216" s="307">
        <f>[8]B!E1725</f>
        <v>1</v>
      </c>
      <c r="F216" s="307">
        <f>[8]B!F1725</f>
        <v>0</v>
      </c>
      <c r="G216" s="307">
        <f>[8]B!G1725</f>
        <v>0</v>
      </c>
      <c r="H216" s="459">
        <f>[8]B!AA1725</f>
        <v>0</v>
      </c>
      <c r="I216" s="459">
        <f>[8]B!AB1725</f>
        <v>1</v>
      </c>
      <c r="J216" s="459">
        <f>[8]B!AC1725</f>
        <v>0</v>
      </c>
      <c r="K216" s="459">
        <f>[8]B!AD1725</f>
        <v>0</v>
      </c>
      <c r="L216" s="459">
        <f>[8]B!AE1725</f>
        <v>0</v>
      </c>
      <c r="M216" s="459">
        <f>[8]B!AF1725</f>
        <v>0</v>
      </c>
      <c r="N216" s="459">
        <f>[8]B!AG1725</f>
        <v>0</v>
      </c>
      <c r="O216" s="459">
        <f>[8]B!AH1725</f>
        <v>0</v>
      </c>
      <c r="P216" s="459">
        <f>[8]B!AI1725</f>
        <v>0</v>
      </c>
      <c r="Q216" s="460">
        <f>[8]B!AJ1725</f>
        <v>0</v>
      </c>
    </row>
    <row r="217" spans="1:22" x14ac:dyDescent="0.2">
      <c r="A217" s="585" t="s">
        <v>312</v>
      </c>
      <c r="B217" s="586"/>
      <c r="C217" s="306">
        <f>[8]B!C1878</f>
        <v>4</v>
      </c>
      <c r="D217" s="307">
        <f>[8]B!D1878</f>
        <v>4</v>
      </c>
      <c r="E217" s="307">
        <f>[8]B!E1878</f>
        <v>4</v>
      </c>
      <c r="F217" s="307">
        <f>[8]B!F1878</f>
        <v>0</v>
      </c>
      <c r="G217" s="307">
        <f>[8]B!G1878</f>
        <v>0</v>
      </c>
      <c r="H217" s="459">
        <f>[8]B!AA1878</f>
        <v>0</v>
      </c>
      <c r="I217" s="459">
        <f>[8]B!AB1878</f>
        <v>4</v>
      </c>
      <c r="J217" s="459">
        <f>[8]B!AC1878</f>
        <v>0</v>
      </c>
      <c r="K217" s="459">
        <f>[8]B!AD1878</f>
        <v>0</v>
      </c>
      <c r="L217" s="459">
        <f>[8]B!AE1878</f>
        <v>0</v>
      </c>
      <c r="M217" s="459">
        <f>[8]B!AF1878</f>
        <v>0</v>
      </c>
      <c r="N217" s="459">
        <f>[8]B!AG1878</f>
        <v>0</v>
      </c>
      <c r="O217" s="459">
        <f>[8]B!AH1878</f>
        <v>0</v>
      </c>
      <c r="P217" s="459">
        <f>[8]B!AI1878</f>
        <v>0</v>
      </c>
      <c r="Q217" s="460">
        <f>[8]B!AJ1878</f>
        <v>0</v>
      </c>
    </row>
    <row r="218" spans="1:22" x14ac:dyDescent="0.2">
      <c r="A218" s="585" t="s">
        <v>313</v>
      </c>
      <c r="B218" s="586"/>
      <c r="C218" s="306">
        <f>+[8]B!C1978</f>
        <v>1071</v>
      </c>
      <c r="D218" s="307">
        <f>+[8]B!D1978</f>
        <v>1053</v>
      </c>
      <c r="E218" s="307">
        <f>+[8]B!E1978</f>
        <v>1048</v>
      </c>
      <c r="F218" s="307">
        <f>+[8]B!F1978</f>
        <v>5</v>
      </c>
      <c r="G218" s="307">
        <f>+[8]B!G1978</f>
        <v>18</v>
      </c>
      <c r="H218" s="459">
        <f>+[8]B!AA1978</f>
        <v>411</v>
      </c>
      <c r="I218" s="459">
        <f>+[8]B!AB1978</f>
        <v>375</v>
      </c>
      <c r="J218" s="459">
        <f>+[8]B!AC1978</f>
        <v>285</v>
      </c>
      <c r="K218" s="459">
        <f>+[8]B!AD1978</f>
        <v>0</v>
      </c>
      <c r="L218" s="459">
        <f>+[8]B!AE1978</f>
        <v>0</v>
      </c>
      <c r="M218" s="459">
        <f>+[8]B!AF1978</f>
        <v>0</v>
      </c>
      <c r="N218" s="459">
        <f>+[8]B!AG1978</f>
        <v>0</v>
      </c>
      <c r="O218" s="459">
        <f>+[8]B!AH1978</f>
        <v>0</v>
      </c>
      <c r="P218" s="459">
        <f>+[8]B!AI1978</f>
        <v>0</v>
      </c>
      <c r="Q218" s="460">
        <f>+[8]B!AJ1978</f>
        <v>0</v>
      </c>
    </row>
    <row r="219" spans="1:22" x14ac:dyDescent="0.2">
      <c r="A219" s="585" t="s">
        <v>314</v>
      </c>
      <c r="B219" s="586"/>
      <c r="C219" s="306">
        <f>+[8]B!C2207</f>
        <v>23472</v>
      </c>
      <c r="D219" s="307">
        <f>+[8]B!D2207</f>
        <v>23426</v>
      </c>
      <c r="E219" s="307">
        <f>+[8]B!E2207</f>
        <v>23119</v>
      </c>
      <c r="F219" s="307">
        <f>+[8]B!F2207</f>
        <v>307</v>
      </c>
      <c r="G219" s="307">
        <f>+[8]B!G2207</f>
        <v>46</v>
      </c>
      <c r="H219" s="459">
        <f>+[8]B!AA2207</f>
        <v>21416</v>
      </c>
      <c r="I219" s="459">
        <f>+[8]B!AB2207</f>
        <v>1040</v>
      </c>
      <c r="J219" s="459">
        <f>+[8]B!AC2207</f>
        <v>1016</v>
      </c>
      <c r="K219" s="459">
        <f>+[8]B!AD2207</f>
        <v>0</v>
      </c>
      <c r="L219" s="459">
        <f>+[8]B!AE2207</f>
        <v>0</v>
      </c>
      <c r="M219" s="459">
        <f>+[8]B!AF2207</f>
        <v>0</v>
      </c>
      <c r="N219" s="459">
        <f>+[8]B!AG2207</f>
        <v>0</v>
      </c>
      <c r="O219" s="459">
        <f>+[8]B!AH2207</f>
        <v>0</v>
      </c>
      <c r="P219" s="459">
        <f>+[8]B!AI2207</f>
        <v>0</v>
      </c>
      <c r="Q219" s="460">
        <f>+[8]B!AJ2207</f>
        <v>0</v>
      </c>
    </row>
    <row r="220" spans="1:22" x14ac:dyDescent="0.2">
      <c r="A220" s="585" t="s">
        <v>315</v>
      </c>
      <c r="B220" s="586"/>
      <c r="C220" s="306">
        <f>+[8]B!C2277</f>
        <v>337</v>
      </c>
      <c r="D220" s="307">
        <f>+[8]B!D2277</f>
        <v>336</v>
      </c>
      <c r="E220" s="307">
        <f>+[8]B!E2277</f>
        <v>333</v>
      </c>
      <c r="F220" s="307">
        <f>+[8]B!F2277</f>
        <v>3</v>
      </c>
      <c r="G220" s="307">
        <f>+[8]B!G2277</f>
        <v>1</v>
      </c>
      <c r="H220" s="459">
        <f>+[8]B!AA2277</f>
        <v>163</v>
      </c>
      <c r="I220" s="459">
        <f>+[8]B!AB2277</f>
        <v>167</v>
      </c>
      <c r="J220" s="459">
        <f>+[8]B!AC2277</f>
        <v>7</v>
      </c>
      <c r="K220" s="459">
        <f>+[8]B!AD2277</f>
        <v>0</v>
      </c>
      <c r="L220" s="459">
        <f>+[8]B!AE2277</f>
        <v>0</v>
      </c>
      <c r="M220" s="459">
        <f>+[8]B!AF2277</f>
        <v>0</v>
      </c>
      <c r="N220" s="459">
        <f>+[8]B!AG2277</f>
        <v>0</v>
      </c>
      <c r="O220" s="459">
        <f>+[8]B!AH2277</f>
        <v>0</v>
      </c>
      <c r="P220" s="459">
        <f>+[8]B!AI2277</f>
        <v>0</v>
      </c>
      <c r="Q220" s="460">
        <f>+[8]B!AJ2277</f>
        <v>0</v>
      </c>
    </row>
    <row r="221" spans="1:22" x14ac:dyDescent="0.2">
      <c r="A221" s="585" t="s">
        <v>316</v>
      </c>
      <c r="B221" s="586"/>
      <c r="C221" s="306">
        <f>+[8]B!C2464</f>
        <v>558</v>
      </c>
      <c r="D221" s="307">
        <f>+[8]B!D2464</f>
        <v>551</v>
      </c>
      <c r="E221" s="307">
        <f>+[8]B!E2464</f>
        <v>471</v>
      </c>
      <c r="F221" s="307">
        <f>+[8]B!F2464</f>
        <v>80</v>
      </c>
      <c r="G221" s="307">
        <f>+[8]B!G2464</f>
        <v>7</v>
      </c>
      <c r="H221" s="459">
        <f>+[8]B!AA2464</f>
        <v>415</v>
      </c>
      <c r="I221" s="459">
        <f>+[8]B!AB2464</f>
        <v>9</v>
      </c>
      <c r="J221" s="459">
        <f>+[8]B!AC2464</f>
        <v>134</v>
      </c>
      <c r="K221" s="459">
        <f>+[8]B!AD2464</f>
        <v>0</v>
      </c>
      <c r="L221" s="459">
        <f>+[8]B!AE2464</f>
        <v>0</v>
      </c>
      <c r="M221" s="459">
        <f>+[8]B!AF2464</f>
        <v>0</v>
      </c>
      <c r="N221" s="459">
        <f>+[8]B!AG2464</f>
        <v>0</v>
      </c>
      <c r="O221" s="459">
        <f>+[8]B!AH2464</f>
        <v>0</v>
      </c>
      <c r="P221" s="459">
        <f>+[8]B!AI2464</f>
        <v>0</v>
      </c>
      <c r="Q221" s="460">
        <f>+[8]B!AJ2464</f>
        <v>0</v>
      </c>
    </row>
    <row r="222" spans="1:22" x14ac:dyDescent="0.2">
      <c r="A222" s="585" t="s">
        <v>317</v>
      </c>
      <c r="B222" s="586"/>
      <c r="C222" s="306">
        <f>SUM([8]B!C2641:C2643)+[8]B!C2591</f>
        <v>1085</v>
      </c>
      <c r="D222" s="307">
        <f>SUM([8]B!D2641:D2643)+[8]B!D2591</f>
        <v>1081</v>
      </c>
      <c r="E222" s="307">
        <f>SUM([8]B!E2641:E2643)+[8]B!E2591</f>
        <v>959</v>
      </c>
      <c r="F222" s="307">
        <f>SUM([8]B!F2641:F2643)+[8]B!F2591</f>
        <v>122</v>
      </c>
      <c r="G222" s="307">
        <f>SUM([8]B!G2641:G2643)+[8]B!G2591</f>
        <v>4</v>
      </c>
      <c r="H222" s="307">
        <f>SUM([8]B!AA2641:AA2643)+[8]B!AA2591</f>
        <v>910</v>
      </c>
      <c r="I222" s="307">
        <f>SUM([8]B!AB2641:AB2643)+[8]B!AB2591</f>
        <v>94</v>
      </c>
      <c r="J222" s="307">
        <f>SUM([8]B!AC2641:AC2643)+[8]B!AC2591</f>
        <v>81</v>
      </c>
      <c r="K222" s="307">
        <f>SUM([8]B!AD2641:AD2643)+[8]B!AD2591</f>
        <v>0</v>
      </c>
      <c r="L222" s="307">
        <f>SUM([8]B!AE2641:AE2643)+[8]B!AE2591</f>
        <v>0</v>
      </c>
      <c r="M222" s="307">
        <f>SUM([8]B!AF2641:AF2643)+[8]B!AF2591</f>
        <v>0</v>
      </c>
      <c r="N222" s="307">
        <f>SUM([8]B!AG2641:AG2643)+[8]B!AG2591</f>
        <v>0</v>
      </c>
      <c r="O222" s="307">
        <f>SUM([8]B!AH2641:AH2643)+[8]B!AH2591</f>
        <v>0</v>
      </c>
      <c r="P222" s="307">
        <f>SUM([8]B!AI2641:AI2643)+[8]B!AI2591</f>
        <v>0</v>
      </c>
      <c r="Q222" s="307">
        <f>SUM([8]B!AJ2641:AJ2643)+[8]B!AJ2591</f>
        <v>0</v>
      </c>
    </row>
    <row r="223" spans="1:22" x14ac:dyDescent="0.2">
      <c r="A223" s="585" t="s">
        <v>285</v>
      </c>
      <c r="B223" s="586"/>
      <c r="C223" s="306">
        <f>+[8]B!C2673</f>
        <v>320</v>
      </c>
      <c r="D223" s="307">
        <f>+[8]B!D2673</f>
        <v>318</v>
      </c>
      <c r="E223" s="307">
        <f>+[8]B!E2673</f>
        <v>318</v>
      </c>
      <c r="F223" s="307">
        <f>+[8]B!F2673</f>
        <v>0</v>
      </c>
      <c r="G223" s="307">
        <f>+[8]B!G2673</f>
        <v>2</v>
      </c>
      <c r="H223" s="459">
        <f>+[8]B!AA2673</f>
        <v>0</v>
      </c>
      <c r="I223" s="459">
        <f>+[8]B!AB2673</f>
        <v>273</v>
      </c>
      <c r="J223" s="459">
        <f>+[8]B!AC2673</f>
        <v>47</v>
      </c>
      <c r="K223" s="459">
        <f>+[8]B!AD2673</f>
        <v>0</v>
      </c>
      <c r="L223" s="459">
        <f>+[8]B!AE2673</f>
        <v>0</v>
      </c>
      <c r="M223" s="459">
        <f>+[8]B!AF2673</f>
        <v>0</v>
      </c>
      <c r="N223" s="459">
        <f>+[8]B!AG2673</f>
        <v>0</v>
      </c>
      <c r="O223" s="459">
        <f>+[8]B!AH2673</f>
        <v>0</v>
      </c>
      <c r="P223" s="459">
        <f>+[8]B!AI2673</f>
        <v>0</v>
      </c>
      <c r="Q223" s="460">
        <f>+[8]B!AJ2673</f>
        <v>0</v>
      </c>
    </row>
    <row r="224" spans="1:22" x14ac:dyDescent="0.2">
      <c r="A224" s="587" t="s">
        <v>318</v>
      </c>
      <c r="B224" s="588"/>
      <c r="C224" s="308">
        <f>+[8]B!C1174</f>
        <v>11178</v>
      </c>
      <c r="D224" s="309">
        <f>+[8]B!D1174</f>
        <v>11178</v>
      </c>
      <c r="E224" s="309">
        <f>+[8]B!E1174</f>
        <v>11178</v>
      </c>
      <c r="F224" s="309">
        <f>+[8]B!F1174</f>
        <v>0</v>
      </c>
      <c r="G224" s="309">
        <f>+[8]B!G1174</f>
        <v>0</v>
      </c>
      <c r="H224" s="450">
        <f>+[8]B!AA1174</f>
        <v>9168</v>
      </c>
      <c r="I224" s="450">
        <f>+[8]B!AB1174</f>
        <v>2010</v>
      </c>
      <c r="J224" s="450">
        <f>+[8]B!AC1174</f>
        <v>0</v>
      </c>
      <c r="K224" s="450">
        <f>+[8]B!AD1174</f>
        <v>0</v>
      </c>
      <c r="L224" s="450">
        <f>+[8]B!AE1174</f>
        <v>0</v>
      </c>
      <c r="M224" s="450">
        <f>+[8]B!AF1174</f>
        <v>0</v>
      </c>
      <c r="N224" s="450">
        <f>+[8]B!AG1174</f>
        <v>0</v>
      </c>
      <c r="O224" s="450">
        <f>+[8]B!AH1174</f>
        <v>0</v>
      </c>
      <c r="P224" s="450">
        <f>+[8]B!AI1174</f>
        <v>0</v>
      </c>
      <c r="Q224" s="451">
        <f>+[8]B!AJ1174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39119</v>
      </c>
      <c r="D225" s="461">
        <f>SUM(D213:D224)</f>
        <v>39039</v>
      </c>
      <c r="E225" s="461">
        <f t="shared" si="10"/>
        <v>38519</v>
      </c>
      <c r="F225" s="461">
        <f t="shared" si="10"/>
        <v>520</v>
      </c>
      <c r="G225" s="461">
        <f t="shared" si="10"/>
        <v>80</v>
      </c>
      <c r="H225" s="461">
        <f t="shared" si="10"/>
        <v>32824</v>
      </c>
      <c r="I225" s="461">
        <f t="shared" si="10"/>
        <v>4723</v>
      </c>
      <c r="J225" s="461">
        <f t="shared" si="10"/>
        <v>1572</v>
      </c>
      <c r="K225" s="461">
        <f t="shared" si="10"/>
        <v>0</v>
      </c>
      <c r="L225" s="461">
        <f t="shared" si="10"/>
        <v>0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41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[8]B!C1268</f>
        <v>117</v>
      </c>
      <c r="D228" s="463">
        <f>[8]B!E1268</f>
        <v>117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[8]B!C2964</f>
        <v>32</v>
      </c>
      <c r="D229" s="463">
        <f>[8]B!E2964</f>
        <v>32</v>
      </c>
      <c r="E229" s="48">
        <f>[8]B!AL2964</f>
        <v>1212800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[8]B!C2970</f>
        <v>884</v>
      </c>
      <c r="D230" s="463">
        <f>[8]B!E2970</f>
        <v>672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[8]B!C150</f>
        <v>2213</v>
      </c>
      <c r="D231" s="463">
        <f>[8]B!E150</f>
        <v>2158</v>
      </c>
      <c r="E231" s="464">
        <f>[8]B!AL150</f>
        <v>1942200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[8]B!C156</f>
        <v>0</v>
      </c>
      <c r="D232" s="463">
        <f>[8]B!E156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[8]B!C154</f>
        <v>755</v>
      </c>
      <c r="D233" s="463">
        <f>[8]B!E154</f>
        <v>755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[8]B!C155</f>
        <v>37</v>
      </c>
      <c r="D234" s="463">
        <f>[8]B!E155</f>
        <v>34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[8]B!C2960</f>
        <v>23</v>
      </c>
      <c r="D235" s="463">
        <f>[8]B!E2960</f>
        <v>23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4061</v>
      </c>
      <c r="D236" s="466">
        <f>SUM(D228:D235)</f>
        <v>3791</v>
      </c>
      <c r="E236" s="467">
        <f>SUM(E228:E235)</f>
        <v>3155000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2628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41781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334</v>
      </c>
      <c r="D244" s="342">
        <v>329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69" zoomScale="90" zoomScaleNormal="90" workbookViewId="0">
      <selection activeCell="K183" sqref="K183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",[9]NOMBRE!B2," - ","( ",[9]NOMBRE!C2,[9]NOMBRE!D2,[9]NOMBRE!E2,[9]NOMBRE!F2,[9]NOMBRE!G2," )")</f>
        <v>COMUNA: LINARES - ( 07401 )</v>
      </c>
      <c r="B2" s="2"/>
    </row>
    <row r="3" spans="1:14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" x14ac:dyDescent="0.2">
      <c r="A4" s="1" t="str">
        <f>CONCATENATE("MES: ",[9]NOMBRE!B6," - ","( ",[9]NOMBRE!C6,[9]NOMBRE!D6," )")</f>
        <v>MES: OCTUBRE - ( 10 )</v>
      </c>
    </row>
    <row r="5" spans="1:14" s="3" customFormat="1" x14ac:dyDescent="0.2">
      <c r="A5" s="1" t="str">
        <f>CONCATENATE("AÑO: ",[9]NOMBRE!B7)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13295</v>
      </c>
      <c r="D10" s="13">
        <f>SUM(D11:D17)</f>
        <v>13079</v>
      </c>
      <c r="E10" s="14">
        <f>SUM(E11:E17)</f>
        <v>126005360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[9]B!C54</f>
        <v>0</v>
      </c>
      <c r="D11" s="17">
        <f>[9]B!E54</f>
        <v>0</v>
      </c>
      <c r="E11" s="18">
        <f>[9]B!AL54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SUM([9]B!C$6:C$51)</f>
        <v>8142</v>
      </c>
      <c r="D12" s="20">
        <f>SUM([9]B!E$6:E$51)</f>
        <v>8142</v>
      </c>
      <c r="E12" s="21">
        <f>SUM([9]B!AL$6:AL$51)</f>
        <v>78326040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[9]B!C56</f>
        <v>4964</v>
      </c>
      <c r="D13" s="20">
        <f>[9]B!E56</f>
        <v>4806</v>
      </c>
      <c r="E13" s="21">
        <f>[9]B!AL56</f>
        <v>46233720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[9]B!C55</f>
        <v>89</v>
      </c>
      <c r="D14" s="20">
        <f>[9]B!E55</f>
        <v>31</v>
      </c>
      <c r="E14" s="21">
        <f>[9]B!AL55</f>
        <v>553350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[9]B!C$119</f>
        <v>90</v>
      </c>
      <c r="D15" s="20">
        <f>[9]B!E$119</f>
        <v>90</v>
      </c>
      <c r="E15" s="21">
        <f>[9]B!AL$119</f>
        <v>720000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+[9]B!C$126</f>
        <v>7</v>
      </c>
      <c r="D16" s="20">
        <f>+[9]B!E$126</f>
        <v>7</v>
      </c>
      <c r="E16" s="21">
        <f>+[9]B!AL$126</f>
        <v>56000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[9]B!C$1241</f>
        <v>3</v>
      </c>
      <c r="D17" s="26">
        <f>[9]B!E$1241</f>
        <v>3</v>
      </c>
      <c r="E17" s="27">
        <f>[9]B!AL$1241</f>
        <v>116250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4105</v>
      </c>
      <c r="D18" s="30">
        <f>SUM(D19:D29)</f>
        <v>4097</v>
      </c>
      <c r="E18" s="31">
        <f>SUM(E19:E29)</f>
        <v>8508510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+[9]B!C$63</f>
        <v>1313</v>
      </c>
      <c r="D19" s="34">
        <f>+[9]B!E$63</f>
        <v>1313</v>
      </c>
      <c r="E19" s="35">
        <f>+[9]B!AL$63</f>
        <v>1969500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+[9]B!C$60</f>
        <v>0</v>
      </c>
      <c r="D20" s="36">
        <f>+[9]B!E$60</f>
        <v>0</v>
      </c>
      <c r="E20" s="37">
        <f>+[9]B!AL$60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+[9]B!C$61</f>
        <v>0</v>
      </c>
      <c r="D21" s="36">
        <f>+[9]B!E$61</f>
        <v>0</v>
      </c>
      <c r="E21" s="37">
        <f>+[9]B!AL$61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+[9]B!C$62</f>
        <v>432</v>
      </c>
      <c r="D22" s="36">
        <f>+[9]B!E$62</f>
        <v>432</v>
      </c>
      <c r="E22" s="37">
        <f>+[9]B!AL$62</f>
        <v>881280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+[9]B!C$64</f>
        <v>815</v>
      </c>
      <c r="D23" s="36">
        <f>+[9]B!E$64</f>
        <v>807</v>
      </c>
      <c r="E23" s="37">
        <f>+[9]B!AL$64</f>
        <v>1210500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+[9]B!C$65</f>
        <v>644</v>
      </c>
      <c r="D24" s="36">
        <f>+[9]B!E$65</f>
        <v>644</v>
      </c>
      <c r="E24" s="37">
        <f>+[9]B!AL$65</f>
        <v>966000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+[9]B!C$1237</f>
        <v>419</v>
      </c>
      <c r="D25" s="36">
        <f>+[9]B!E$1237</f>
        <v>419</v>
      </c>
      <c r="E25" s="37">
        <f>+[9]B!AL$1237</f>
        <v>1537730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+[9]B!C$1238</f>
        <v>466</v>
      </c>
      <c r="D26" s="36">
        <f>+[9]B!E$1238</f>
        <v>466</v>
      </c>
      <c r="E26" s="37">
        <f>+[9]B!AL$1238</f>
        <v>1710220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+[9]B!C$1239</f>
        <v>16</v>
      </c>
      <c r="D27" s="36">
        <f>+[9]B!E$1239</f>
        <v>16</v>
      </c>
      <c r="E27" s="37">
        <f>+[9]B!AL$1239</f>
        <v>233280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+[9]B!C$1240</f>
        <v>0</v>
      </c>
      <c r="D28" s="36">
        <f>+[9]B!E$1240</f>
        <v>0</v>
      </c>
      <c r="E28" s="37">
        <f>+[9]B!AL$1240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+[9]B!C$121</f>
        <v>0</v>
      </c>
      <c r="D29" s="20">
        <f>+[9]B!E$121</f>
        <v>0</v>
      </c>
      <c r="E29" s="21">
        <f>+[9]B!AL$121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739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+[9]B!C$67</f>
        <v>488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+[9]B!C$68</f>
        <v>251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+[9]B!C$1242</f>
        <v>0</v>
      </c>
      <c r="D34" s="46">
        <f>[9]B!$E$1242</f>
        <v>0</v>
      </c>
      <c r="E34" s="47">
        <f>[9]B!$AL$1242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+[9]B!C$1243</f>
        <v>0</v>
      </c>
      <c r="D35" s="20">
        <f>[9]B!$E$1243</f>
        <v>0</v>
      </c>
      <c r="E35" s="48">
        <f>[9]B!$AL$1243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+[9]B!C$1251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951</v>
      </c>
      <c r="D38" s="30">
        <f>SUM(D39:D44)</f>
        <v>951</v>
      </c>
      <c r="E38" s="31">
        <f>SUM(E39:E44)</f>
        <v>1894210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[9]B!C128</f>
        <v>26</v>
      </c>
      <c r="D39" s="54">
        <f>[9]B!E128</f>
        <v>26</v>
      </c>
      <c r="E39" s="54">
        <f>[9]B!AL128</f>
        <v>128180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[9]B!C131</f>
        <v>266</v>
      </c>
      <c r="D40" s="21">
        <f>[9]B!E131</f>
        <v>266</v>
      </c>
      <c r="E40" s="21">
        <f>[9]B!AL131</f>
        <v>720860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[9]B!C129</f>
        <v>0</v>
      </c>
      <c r="D41" s="21">
        <f>[9]B!E129</f>
        <v>0</v>
      </c>
      <c r="E41" s="21">
        <f>[9]B!AL129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[9]B!C130</f>
        <v>394</v>
      </c>
      <c r="D42" s="21">
        <f>[9]B!E130</f>
        <v>394</v>
      </c>
      <c r="E42" s="21">
        <f>[9]B!AL130</f>
        <v>327020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[9]B!C132</f>
        <v>240</v>
      </c>
      <c r="D43" s="21">
        <f>[9]B!E132</f>
        <v>240</v>
      </c>
      <c r="E43" s="21">
        <f>[9]B!AL132</f>
        <v>650400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[9]B!C133</f>
        <v>25</v>
      </c>
      <c r="D44" s="21">
        <f>[9]B!E133</f>
        <v>25</v>
      </c>
      <c r="E44" s="21">
        <f>[9]B!AL133</f>
        <v>67750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1407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[9]B!C135</f>
        <v>1407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401</v>
      </c>
      <c r="D47" s="31">
        <f>SUM(D48:D52)</f>
        <v>401</v>
      </c>
      <c r="E47" s="31">
        <f>SUM(E48:E52)</f>
        <v>608350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[9]B!C141</f>
        <v>42</v>
      </c>
      <c r="D48" s="21">
        <f>[9]B!E141</f>
        <v>42</v>
      </c>
      <c r="E48" s="54">
        <f>[9]B!AL141</f>
        <v>98700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[9]B!C139</f>
        <v>21</v>
      </c>
      <c r="D49" s="21">
        <f>[9]B!E139</f>
        <v>21</v>
      </c>
      <c r="E49" s="21">
        <f>[9]B!AL139</f>
        <v>49350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[9]B!C140</f>
        <v>334</v>
      </c>
      <c r="D50" s="21">
        <f>[9]B!E140</f>
        <v>334</v>
      </c>
      <c r="E50" s="21">
        <f>[9]B!AL140</f>
        <v>450900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[9]B!C142</f>
        <v>0</v>
      </c>
      <c r="D51" s="21">
        <f>[9]B!E142</f>
        <v>0</v>
      </c>
      <c r="E51" s="21">
        <f>[9]B!AL142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[9]B!C143</f>
        <v>4</v>
      </c>
      <c r="D52" s="21">
        <f>[9]B!E143</f>
        <v>4</v>
      </c>
      <c r="E52" s="21">
        <f>[9]B!AL143</f>
        <v>9400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1121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[9]B!C145</f>
        <v>1121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[9]B!C146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22019</v>
      </c>
      <c r="D56" s="31">
        <f>D10+D18+D33+D38+D47</f>
        <v>18528</v>
      </c>
      <c r="E56" s="68">
        <f>E10+E18+E33+E38+E47</f>
        <v>137016430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[9]B!C$199</f>
        <v>1404</v>
      </c>
      <c r="D60" s="75">
        <f>[9]B!E199</f>
        <v>1396</v>
      </c>
      <c r="E60" s="48">
        <f>[9]B!$AL$199</f>
        <v>59902360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[9]B!C$200</f>
        <v>2251</v>
      </c>
      <c r="D61" s="75">
        <f>[9]B!E200</f>
        <v>2248</v>
      </c>
      <c r="E61" s="48">
        <f>[9]B!$AL$200</f>
        <v>108600880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[9]B!C$201</f>
        <v>680</v>
      </c>
      <c r="D62" s="75">
        <f>[9]B!E201</f>
        <v>679</v>
      </c>
      <c r="E62" s="48">
        <f>[9]B!$AL$201</f>
        <v>61001360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[9]B!C$202</f>
        <v>121</v>
      </c>
      <c r="D63" s="75">
        <f>[9]B!E202</f>
        <v>117</v>
      </c>
      <c r="E63" s="48">
        <f>[9]B!$AL$202</f>
        <v>10511280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[9]B!C$203</f>
        <v>0</v>
      </c>
      <c r="D64" s="75">
        <f>[9]B!E203</f>
        <v>0</v>
      </c>
      <c r="E64" s="48">
        <f>[9]B!$AL$203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[9]B!C$204</f>
        <v>342</v>
      </c>
      <c r="D65" s="75">
        <f>[9]B!E204</f>
        <v>342</v>
      </c>
      <c r="E65" s="48">
        <f>[9]B!$AL$204</f>
        <v>63608580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[9]B!C$205</f>
        <v>0</v>
      </c>
      <c r="D66" s="75">
        <f>[9]B!E205</f>
        <v>0</v>
      </c>
      <c r="E66" s="48">
        <f>[9]B!$AL$205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[9]B!C$206</f>
        <v>0</v>
      </c>
      <c r="D67" s="75">
        <f>[9]B!E206</f>
        <v>0</v>
      </c>
      <c r="E67" s="48">
        <f>[9]B!$AL$206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[9]B!C$207</f>
        <v>424</v>
      </c>
      <c r="D68" s="75">
        <f>[9]B!E207</f>
        <v>424</v>
      </c>
      <c r="E68" s="48">
        <f>[9]B!$AL$207</f>
        <v>18219280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[9]B!C$208</f>
        <v>164</v>
      </c>
      <c r="D69" s="75">
        <f>[9]B!E208</f>
        <v>164</v>
      </c>
      <c r="E69" s="48">
        <f>[9]B!$AL$208</f>
        <v>1421880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[9]B!C$209</f>
        <v>54</v>
      </c>
      <c r="D70" s="75">
        <f>[9]B!E209</f>
        <v>54</v>
      </c>
      <c r="E70" s="48">
        <f>[9]B!$AL$209</f>
        <v>4352940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[9]B!C$210</f>
        <v>0</v>
      </c>
      <c r="D71" s="75">
        <f>[9]B!E210</f>
        <v>0</v>
      </c>
      <c r="E71" s="48">
        <f>[9]B!$AL$210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[9]B!C$211</f>
        <v>0</v>
      </c>
      <c r="D72" s="75">
        <f>[9]B!E211</f>
        <v>0</v>
      </c>
      <c r="E72" s="48">
        <f>[9]B!$AL$211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[9]B!C$212</f>
        <v>0</v>
      </c>
      <c r="D73" s="75">
        <f>[9]B!E212</f>
        <v>0</v>
      </c>
      <c r="E73" s="48">
        <f>[9]B!$AL$212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[9]B!C$213</f>
        <v>203</v>
      </c>
      <c r="D74" s="75">
        <f>[9]B!E213</f>
        <v>203</v>
      </c>
      <c r="E74" s="48">
        <f>[9]B!$AL$213</f>
        <v>13010270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[9]B!C$214</f>
        <v>656</v>
      </c>
      <c r="D75" s="75">
        <f>[9]B!E214</f>
        <v>656</v>
      </c>
      <c r="E75" s="48">
        <f>[9]B!$AL$214</f>
        <v>70028000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6299</v>
      </c>
      <c r="D76" s="80">
        <f>SUM(D60:D75)</f>
        <v>6283</v>
      </c>
      <c r="E76" s="68">
        <f>SUM(E60:E75)</f>
        <v>410656830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+[9]B!C3170</f>
        <v>3</v>
      </c>
      <c r="D79" s="87">
        <f>+[9]B!E$3170</f>
        <v>3</v>
      </c>
      <c r="E79" s="88">
        <f>+[9]B!AL$3170</f>
        <v>28020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+[9]B!C3171</f>
        <v>0</v>
      </c>
      <c r="D80" s="90">
        <f>+[9]B!E$3171</f>
        <v>0</v>
      </c>
      <c r="E80" s="91">
        <f>+[9]B!AL$3171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+[9]B!C3172</f>
        <v>0</v>
      </c>
      <c r="D81" s="90">
        <f>+[9]B!E$3172</f>
        <v>0</v>
      </c>
      <c r="E81" s="91">
        <f>+[9]B!AL$3172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+[9]B!C3173</f>
        <v>0</v>
      </c>
      <c r="D82" s="90">
        <f>+[9]B!E$3173</f>
        <v>0</v>
      </c>
      <c r="E82" s="91">
        <f>+[9]B!AL$3173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+[9]B!C3174</f>
        <v>0</v>
      </c>
      <c r="D83" s="93">
        <f>+[9]B!E$3174</f>
        <v>0</v>
      </c>
      <c r="E83" s="94">
        <f>+[9]B!AL$3174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3</v>
      </c>
      <c r="D84" s="96">
        <f>SUM(D79:D83)</f>
        <v>3</v>
      </c>
      <c r="E84" s="68">
        <f>SUM(E79:E83)</f>
        <v>28020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+[9]B!C2972</f>
        <v>154</v>
      </c>
      <c r="D87" s="87">
        <f>+[9]B!E$2972</f>
        <v>154</v>
      </c>
      <c r="E87" s="88">
        <f>+[9]B!AL$2972</f>
        <v>3845380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+[9]B!C2973</f>
        <v>254</v>
      </c>
      <c r="D88" s="90">
        <f>+[9]B!E$2973</f>
        <v>254</v>
      </c>
      <c r="E88" s="91">
        <f>+[9]B!AL$2973</f>
        <v>19951700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+[9]B!C$2974</f>
        <v>0</v>
      </c>
      <c r="D89" s="90">
        <f>+[9]B!E$2974</f>
        <v>0</v>
      </c>
      <c r="E89" s="91">
        <f>+[9]B!AL$2974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+[9]B!C$2975</f>
        <v>392</v>
      </c>
      <c r="D90" s="90">
        <f>+[9]B!E$2975</f>
        <v>392</v>
      </c>
      <c r="E90" s="91">
        <f>+[9]B!AL$2975</f>
        <v>1344560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+[9]B!C$2976</f>
        <v>0</v>
      </c>
      <c r="D91" s="90">
        <f>+[9]B!E$2976</f>
        <v>0</v>
      </c>
      <c r="E91" s="91">
        <f>+[9]B!AL$2976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+[9]B!C$2977</f>
        <v>0</v>
      </c>
      <c r="D92" s="90">
        <f>+[9]B!E$2977</f>
        <v>0</v>
      </c>
      <c r="E92" s="91">
        <f>+[9]B!AL$2977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+[9]B!C$2978</f>
        <v>0</v>
      </c>
      <c r="D93" s="93">
        <f>+[9]B!E$2978</f>
        <v>0</v>
      </c>
      <c r="E93" s="94">
        <f>+[9]B!AL$2978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800</v>
      </c>
      <c r="D94" s="101">
        <f>SUM(D87:D93)</f>
        <v>800</v>
      </c>
      <c r="E94" s="68">
        <f>SUM(E87:E93)</f>
        <v>25141640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+[9]B!C2652</f>
        <v>45</v>
      </c>
      <c r="D97" s="110">
        <f>[9]B!$E$2652</f>
        <v>41</v>
      </c>
      <c r="E97" s="47">
        <f>[9]B!$AL$2652</f>
        <v>7162700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+[9]B!C2653</f>
        <v>0</v>
      </c>
      <c r="D98" s="111">
        <f>[9]B!$E$2653</f>
        <v>0</v>
      </c>
      <c r="E98" s="48">
        <f>[9]B!$AL$2653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45</v>
      </c>
      <c r="D99" s="96">
        <f>SUM(D97:D98)</f>
        <v>41</v>
      </c>
      <c r="E99" s="68">
        <f>SUM(E97:E98)</f>
        <v>7162700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[9]B!$C$2997</f>
        <v>1141</v>
      </c>
      <c r="D102" s="114">
        <f>[9]B!$E$2997</f>
        <v>1141</v>
      </c>
      <c r="E102" s="47">
        <f>[9]B!$AL$2997</f>
        <v>5209860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+[9]B!$C$3016</f>
        <v>630</v>
      </c>
      <c r="D103" s="114">
        <f>[9]B!$E$3016</f>
        <v>630</v>
      </c>
      <c r="E103" s="48">
        <f>[9]B!$AL$3016</f>
        <v>5440440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[9]B!$C$3034</f>
        <v>302</v>
      </c>
      <c r="D104" s="114">
        <f>[9]B!$E$3034</f>
        <v>302</v>
      </c>
      <c r="E104" s="48">
        <f>[9]B!$AL$3034</f>
        <v>2839270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[9]B!$C$3066</f>
        <v>174</v>
      </c>
      <c r="D105" s="114">
        <f>[9]B!$E$3066</f>
        <v>174</v>
      </c>
      <c r="E105" s="48">
        <f>[9]B!$AL$3066</f>
        <v>16474630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[9]B!C3094</f>
        <v>118</v>
      </c>
      <c r="D106" s="114">
        <f>[9]B!I3094</f>
        <v>33</v>
      </c>
      <c r="E106" s="48">
        <f>[9]B!AL3094</f>
        <v>1090360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[9]B!$C$3155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2365</v>
      </c>
      <c r="D108" s="121">
        <f>SUM(D102:D106)</f>
        <v>2280</v>
      </c>
      <c r="E108" s="68">
        <f>SUM(E102:E106)</f>
        <v>31054560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+[9]B!C$3158</f>
        <v>274</v>
      </c>
      <c r="D111" s="127">
        <f>+[9]B!E$3158</f>
        <v>274</v>
      </c>
      <c r="E111" s="48">
        <f>[9]B!AL3158</f>
        <v>7167840</v>
      </c>
    </row>
    <row r="112" spans="1:22" s="126" customFormat="1" x14ac:dyDescent="0.2">
      <c r="A112" s="397" t="s">
        <v>162</v>
      </c>
      <c r="B112" s="92" t="s">
        <v>163</v>
      </c>
      <c r="C112" s="128">
        <f>+[9]B!C$3159</f>
        <v>57</v>
      </c>
      <c r="D112" s="128">
        <f>+[9]B!E$3159</f>
        <v>57</v>
      </c>
      <c r="E112" s="129">
        <f>[9]B!AL3159</f>
        <v>18692580</v>
      </c>
    </row>
    <row r="113" spans="1:19" s="126" customFormat="1" x14ac:dyDescent="0.2">
      <c r="A113" s="412"/>
      <c r="B113" s="95" t="s">
        <v>158</v>
      </c>
      <c r="C113" s="130">
        <f>SUM(C111:C112)</f>
        <v>331</v>
      </c>
      <c r="D113" s="130">
        <f>SUM(D111:D112)</f>
        <v>331</v>
      </c>
      <c r="E113" s="131">
        <f>SUM(E111:E112)</f>
        <v>25860420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+[9]B!$C$1219</f>
        <v>912</v>
      </c>
      <c r="D116" s="133">
        <f>[9]B!$E$1219</f>
        <v>906</v>
      </c>
      <c r="E116" s="131">
        <f>[9]B!$AL$1219</f>
        <v>6224760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138081</v>
      </c>
      <c r="D121" s="136">
        <f t="shared" ref="D121:P121" si="0">+D122+D123+D124+D125+D126+D127+D131+D132+D133</f>
        <v>136823</v>
      </c>
      <c r="E121" s="30">
        <f t="shared" si="0"/>
        <v>136823</v>
      </c>
      <c r="F121" s="137">
        <f t="shared" si="0"/>
        <v>0</v>
      </c>
      <c r="G121" s="138">
        <f t="shared" si="0"/>
        <v>1258</v>
      </c>
      <c r="H121" s="30">
        <f t="shared" si="0"/>
        <v>45516</v>
      </c>
      <c r="I121" s="30">
        <f t="shared" si="0"/>
        <v>44178</v>
      </c>
      <c r="J121" s="30">
        <f t="shared" si="0"/>
        <v>48387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2</v>
      </c>
      <c r="P121" s="30">
        <f t="shared" si="0"/>
        <v>479</v>
      </c>
      <c r="Q121" s="137">
        <f>+Q122+Q123+Q124+Q125+Q126+Q127+Q131+Q132+Q133</f>
        <v>0</v>
      </c>
      <c r="R121" s="136">
        <v>0</v>
      </c>
      <c r="S121" s="140">
        <f>SUM(S122:S126,S127,S131:S133)</f>
        <v>488216320</v>
      </c>
    </row>
    <row r="122" spans="1:19" x14ac:dyDescent="0.2">
      <c r="A122" s="142" t="s">
        <v>190</v>
      </c>
      <c r="B122" s="143" t="s">
        <v>191</v>
      </c>
      <c r="C122" s="144">
        <f>[9]B!C298</f>
        <v>55114</v>
      </c>
      <c r="D122" s="144">
        <f>[9]B!D298</f>
        <v>54274</v>
      </c>
      <c r="E122" s="144">
        <f>[9]B!E298</f>
        <v>54274</v>
      </c>
      <c r="F122" s="145">
        <f>[9]B!F298</f>
        <v>0</v>
      </c>
      <c r="G122" s="146">
        <f>[9]B!G298</f>
        <v>840</v>
      </c>
      <c r="H122" s="144">
        <f>[9]B!AA298</f>
        <v>21167</v>
      </c>
      <c r="I122" s="144">
        <f>[9]B!AB298</f>
        <v>11931</v>
      </c>
      <c r="J122" s="144">
        <f>[9]B!AC298</f>
        <v>22016</v>
      </c>
      <c r="K122" s="144">
        <f>[9]B!AD298</f>
        <v>0</v>
      </c>
      <c r="L122" s="144">
        <f>[9]B!AE298</f>
        <v>0</v>
      </c>
      <c r="M122" s="146">
        <f>[9]B!AF298</f>
        <v>0</v>
      </c>
      <c r="N122" s="144">
        <f>[9]B!AG298</f>
        <v>0</v>
      </c>
      <c r="O122" s="144">
        <f>[9]B!AH298</f>
        <v>0</v>
      </c>
      <c r="P122" s="144">
        <f>[9]B!AI298</f>
        <v>3</v>
      </c>
      <c r="Q122" s="145">
        <f>[9]B!AJ298</f>
        <v>0</v>
      </c>
      <c r="R122" s="147"/>
      <c r="S122" s="148">
        <f>[9]B!$AL$298</f>
        <v>110197790</v>
      </c>
    </row>
    <row r="123" spans="1:19" x14ac:dyDescent="0.2">
      <c r="A123" s="149" t="s">
        <v>192</v>
      </c>
      <c r="B123" s="494" t="s">
        <v>193</v>
      </c>
      <c r="C123" s="151">
        <f>[9]B!C379</f>
        <v>63580</v>
      </c>
      <c r="D123" s="151">
        <f>[9]B!D379</f>
        <v>63244</v>
      </c>
      <c r="E123" s="151">
        <f>[9]B!E379</f>
        <v>63244</v>
      </c>
      <c r="F123" s="152">
        <f>[9]B!F379</f>
        <v>0</v>
      </c>
      <c r="G123" s="153">
        <f>[9]B!G379</f>
        <v>336</v>
      </c>
      <c r="H123" s="151">
        <f>[9]B!AA379</f>
        <v>21184</v>
      </c>
      <c r="I123" s="151">
        <f>[9]B!AB379</f>
        <v>20859</v>
      </c>
      <c r="J123" s="151">
        <f>[9]B!AC379</f>
        <v>21537</v>
      </c>
      <c r="K123" s="151">
        <f>[9]B!AD379</f>
        <v>0</v>
      </c>
      <c r="L123" s="151">
        <f>[9]B!AE379</f>
        <v>0</v>
      </c>
      <c r="M123" s="153">
        <f>[9]B!AF379</f>
        <v>0</v>
      </c>
      <c r="N123" s="151">
        <f>[9]B!AG379</f>
        <v>0</v>
      </c>
      <c r="O123" s="151">
        <f>[9]B!AH379</f>
        <v>1</v>
      </c>
      <c r="P123" s="151">
        <f>[9]B!AI379</f>
        <v>33</v>
      </c>
      <c r="Q123" s="152">
        <f>[9]B!AJ379</f>
        <v>0</v>
      </c>
      <c r="R123" s="154"/>
      <c r="S123" s="155">
        <f>[9]B!$AL$379</f>
        <v>160509430</v>
      </c>
    </row>
    <row r="124" spans="1:19" x14ac:dyDescent="0.2">
      <c r="A124" s="149" t="s">
        <v>194</v>
      </c>
      <c r="B124" s="494" t="s">
        <v>195</v>
      </c>
      <c r="C124" s="151">
        <f>[9]B!C425</f>
        <v>4043</v>
      </c>
      <c r="D124" s="151">
        <f>[9]B!D425</f>
        <v>4031</v>
      </c>
      <c r="E124" s="151">
        <f>[9]B!E425</f>
        <v>4031</v>
      </c>
      <c r="F124" s="152">
        <f>[9]B!F425</f>
        <v>0</v>
      </c>
      <c r="G124" s="153">
        <f>[9]B!G425</f>
        <v>12</v>
      </c>
      <c r="H124" s="151">
        <f>[9]B!AA425</f>
        <v>266</v>
      </c>
      <c r="I124" s="151">
        <f>[9]B!AB425</f>
        <v>3683</v>
      </c>
      <c r="J124" s="151">
        <f>[9]B!AC425</f>
        <v>94</v>
      </c>
      <c r="K124" s="151">
        <f>[9]B!AD425</f>
        <v>0</v>
      </c>
      <c r="L124" s="151">
        <f>[9]B!AE425</f>
        <v>0</v>
      </c>
      <c r="M124" s="153">
        <f>[9]B!AF425</f>
        <v>0</v>
      </c>
      <c r="N124" s="151">
        <f>[9]B!AG425</f>
        <v>0</v>
      </c>
      <c r="O124" s="151">
        <f>[9]B!AH425</f>
        <v>0</v>
      </c>
      <c r="P124" s="151">
        <f>[9]B!AI425</f>
        <v>37</v>
      </c>
      <c r="Q124" s="152">
        <f>[9]B!AJ425</f>
        <v>0</v>
      </c>
      <c r="R124" s="154"/>
      <c r="S124" s="155">
        <f>[9]B!$AL$425</f>
        <v>21129760</v>
      </c>
    </row>
    <row r="125" spans="1:19" x14ac:dyDescent="0.2">
      <c r="A125" s="149" t="s">
        <v>196</v>
      </c>
      <c r="B125" s="494" t="s">
        <v>197</v>
      </c>
      <c r="C125" s="151">
        <f>[9]B!C440</f>
        <v>0</v>
      </c>
      <c r="D125" s="151">
        <f>[9]B!D440</f>
        <v>0</v>
      </c>
      <c r="E125" s="151">
        <f>[9]B!E440</f>
        <v>0</v>
      </c>
      <c r="F125" s="152">
        <f>[9]B!F440</f>
        <v>0</v>
      </c>
      <c r="G125" s="153">
        <f>[9]B!G440</f>
        <v>0</v>
      </c>
      <c r="H125" s="151">
        <f>[9]B!AA440</f>
        <v>0</v>
      </c>
      <c r="I125" s="151">
        <f>[9]B!AB440</f>
        <v>0</v>
      </c>
      <c r="J125" s="151">
        <f>[9]B!AC440</f>
        <v>0</v>
      </c>
      <c r="K125" s="151">
        <f>[9]B!AD440</f>
        <v>0</v>
      </c>
      <c r="L125" s="151">
        <f>[9]B!AE440</f>
        <v>0</v>
      </c>
      <c r="M125" s="153">
        <f>[9]B!AF440</f>
        <v>0</v>
      </c>
      <c r="N125" s="151">
        <f>[9]B!AG440</f>
        <v>0</v>
      </c>
      <c r="O125" s="151">
        <f>[9]B!AH440</f>
        <v>0</v>
      </c>
      <c r="P125" s="151">
        <f>[9]B!AI440</f>
        <v>2</v>
      </c>
      <c r="Q125" s="152">
        <f>[9]B!AJ440</f>
        <v>0</v>
      </c>
      <c r="R125" s="156"/>
      <c r="S125" s="151">
        <f>[9]B!AL440</f>
        <v>0</v>
      </c>
    </row>
    <row r="126" spans="1:19" x14ac:dyDescent="0.2">
      <c r="A126" s="157" t="s">
        <v>198</v>
      </c>
      <c r="B126" s="158" t="s">
        <v>199</v>
      </c>
      <c r="C126" s="159">
        <f>[9]B!C520</f>
        <v>4646</v>
      </c>
      <c r="D126" s="159">
        <f>[9]B!D520</f>
        <v>4623</v>
      </c>
      <c r="E126" s="159">
        <f>[9]B!E520</f>
        <v>4623</v>
      </c>
      <c r="F126" s="160">
        <f>[9]B!F520</f>
        <v>0</v>
      </c>
      <c r="G126" s="161">
        <f>[9]B!G520</f>
        <v>23</v>
      </c>
      <c r="H126" s="159">
        <f>[9]B!AA520</f>
        <v>1468</v>
      </c>
      <c r="I126" s="159">
        <f>[9]B!AB520</f>
        <v>1335</v>
      </c>
      <c r="J126" s="159">
        <f>[9]B!AC520</f>
        <v>1843</v>
      </c>
      <c r="K126" s="159">
        <f>[9]B!AD520</f>
        <v>0</v>
      </c>
      <c r="L126" s="159">
        <f>[9]B!AE520</f>
        <v>0</v>
      </c>
      <c r="M126" s="161">
        <f>[9]B!AF520</f>
        <v>0</v>
      </c>
      <c r="N126" s="159">
        <f>[9]B!AG520</f>
        <v>0</v>
      </c>
      <c r="O126" s="159">
        <f>[9]B!AH520</f>
        <v>0</v>
      </c>
      <c r="P126" s="159">
        <f>[9]B!AI520</f>
        <v>302</v>
      </c>
      <c r="Q126" s="160">
        <f>[9]B!AJ520</f>
        <v>0</v>
      </c>
      <c r="R126" s="162"/>
      <c r="S126" s="156">
        <f>[9]B!$AL$520</f>
        <v>30305330</v>
      </c>
    </row>
    <row r="127" spans="1:19" x14ac:dyDescent="0.2">
      <c r="A127" s="712" t="s">
        <v>200</v>
      </c>
      <c r="B127" s="4" t="s">
        <v>201</v>
      </c>
      <c r="C127" s="163">
        <f>SUM(C128:C130)</f>
        <v>7606</v>
      </c>
      <c r="D127" s="164">
        <f>SUM(D128:D130)</f>
        <v>7592</v>
      </c>
      <c r="E127" s="164">
        <f t="shared" ref="E127:P127" si="1">SUM(E128:E130)</f>
        <v>7592</v>
      </c>
      <c r="F127" s="165">
        <f t="shared" si="1"/>
        <v>0</v>
      </c>
      <c r="G127" s="166">
        <f t="shared" si="1"/>
        <v>14</v>
      </c>
      <c r="H127" s="164">
        <f t="shared" si="1"/>
        <v>1075</v>
      </c>
      <c r="I127" s="164">
        <f t="shared" si="1"/>
        <v>5007</v>
      </c>
      <c r="J127" s="164">
        <f t="shared" si="1"/>
        <v>1524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43</v>
      </c>
      <c r="Q127" s="168">
        <f>SUM(Q128:Q130)</f>
        <v>0</v>
      </c>
      <c r="R127" s="169">
        <v>0</v>
      </c>
      <c r="S127" s="170">
        <f>SUM(S128:S130)</f>
        <v>159792870</v>
      </c>
    </row>
    <row r="128" spans="1:19" x14ac:dyDescent="0.2">
      <c r="A128" s="712"/>
      <c r="B128" s="171" t="s">
        <v>202</v>
      </c>
      <c r="C128" s="144">
        <f>[9]B!C580</f>
        <v>4157</v>
      </c>
      <c r="D128" s="144">
        <f>[9]B!D580</f>
        <v>4147</v>
      </c>
      <c r="E128" s="144">
        <f>[9]B!E580</f>
        <v>4147</v>
      </c>
      <c r="F128" s="145">
        <f>[9]B!F580</f>
        <v>0</v>
      </c>
      <c r="G128" s="146">
        <f>[9]B!G580</f>
        <v>10</v>
      </c>
      <c r="H128" s="144">
        <f>[9]B!AA580</f>
        <v>866</v>
      </c>
      <c r="I128" s="144">
        <f>[9]B!AB580</f>
        <v>2795</v>
      </c>
      <c r="J128" s="144">
        <f>[9]B!AC580</f>
        <v>496</v>
      </c>
      <c r="K128" s="144">
        <f>[9]B!AD580</f>
        <v>0</v>
      </c>
      <c r="L128" s="144">
        <f>[9]B!AE580</f>
        <v>0</v>
      </c>
      <c r="M128" s="146">
        <f>[9]B!AF580</f>
        <v>0</v>
      </c>
      <c r="N128" s="144">
        <f>[9]B!AG580</f>
        <v>0</v>
      </c>
      <c r="O128" s="144">
        <f>[9]B!AH580</f>
        <v>0</v>
      </c>
      <c r="P128" s="144">
        <f>[9]B!AI580</f>
        <v>20</v>
      </c>
      <c r="Q128" s="145">
        <f>[9]B!AJ580</f>
        <v>0</v>
      </c>
      <c r="R128" s="147"/>
      <c r="S128" s="148">
        <f>[9]B!$AL$580</f>
        <v>20407750</v>
      </c>
    </row>
    <row r="129" spans="1:19" x14ac:dyDescent="0.2">
      <c r="A129" s="712"/>
      <c r="B129" s="491" t="s">
        <v>203</v>
      </c>
      <c r="C129" s="151">
        <f>[9]B!C600</f>
        <v>43</v>
      </c>
      <c r="D129" s="151">
        <f>[9]B!D600</f>
        <v>43</v>
      </c>
      <c r="E129" s="151">
        <f>[9]B!E600</f>
        <v>43</v>
      </c>
      <c r="F129" s="152">
        <f>[9]B!F600</f>
        <v>0</v>
      </c>
      <c r="G129" s="153">
        <f>[9]B!G600</f>
        <v>0</v>
      </c>
      <c r="H129" s="151">
        <f>[9]B!AA600</f>
        <v>3</v>
      </c>
      <c r="I129" s="151">
        <f>[9]B!AB600</f>
        <v>34</v>
      </c>
      <c r="J129" s="151">
        <f>[9]B!AC600</f>
        <v>6</v>
      </c>
      <c r="K129" s="151">
        <f>[9]B!AD600</f>
        <v>0</v>
      </c>
      <c r="L129" s="151">
        <f>[9]B!AE600</f>
        <v>0</v>
      </c>
      <c r="M129" s="153">
        <f>[9]B!AF600</f>
        <v>0</v>
      </c>
      <c r="N129" s="151">
        <f>[9]B!AG600</f>
        <v>0</v>
      </c>
      <c r="O129" s="151">
        <f>[9]B!AH600</f>
        <v>0</v>
      </c>
      <c r="P129" s="151">
        <f>[9]B!AI600</f>
        <v>0</v>
      </c>
      <c r="Q129" s="152">
        <f>[9]B!AJ600</f>
        <v>0</v>
      </c>
      <c r="R129" s="154"/>
      <c r="S129" s="155">
        <f>[9]B!$AL$600</f>
        <v>163980</v>
      </c>
    </row>
    <row r="130" spans="1:19" x14ac:dyDescent="0.2">
      <c r="A130" s="713"/>
      <c r="B130" s="173" t="s">
        <v>204</v>
      </c>
      <c r="C130" s="174">
        <f>[9]B!C649</f>
        <v>3406</v>
      </c>
      <c r="D130" s="174">
        <f>[9]B!D649</f>
        <v>3402</v>
      </c>
      <c r="E130" s="174">
        <f>[9]B!E649</f>
        <v>3402</v>
      </c>
      <c r="F130" s="175">
        <f>[9]B!F649</f>
        <v>0</v>
      </c>
      <c r="G130" s="176">
        <f>[9]B!G649</f>
        <v>4</v>
      </c>
      <c r="H130" s="174">
        <f>[9]B!AA649</f>
        <v>206</v>
      </c>
      <c r="I130" s="174">
        <f>[9]B!AB649</f>
        <v>2178</v>
      </c>
      <c r="J130" s="174">
        <f>[9]B!AC649</f>
        <v>1022</v>
      </c>
      <c r="K130" s="174">
        <f>[9]B!AD649</f>
        <v>0</v>
      </c>
      <c r="L130" s="174">
        <f>[9]B!AE649</f>
        <v>0</v>
      </c>
      <c r="M130" s="176">
        <f>[9]B!AF649</f>
        <v>0</v>
      </c>
      <c r="N130" s="174">
        <f>[9]B!AG649</f>
        <v>0</v>
      </c>
      <c r="O130" s="174">
        <f>[9]B!AH649</f>
        <v>0</v>
      </c>
      <c r="P130" s="174">
        <f>[9]B!AI649</f>
        <v>23</v>
      </c>
      <c r="Q130" s="175">
        <f>[9]B!AJ649</f>
        <v>0</v>
      </c>
      <c r="R130" s="177"/>
      <c r="S130" s="178">
        <f>[9]B!$AL$649</f>
        <v>139221140</v>
      </c>
    </row>
    <row r="131" spans="1:19" x14ac:dyDescent="0.2">
      <c r="A131" s="142" t="s">
        <v>205</v>
      </c>
      <c r="B131" s="143" t="s">
        <v>206</v>
      </c>
      <c r="C131" s="144">
        <f>[9]B!C659</f>
        <v>356</v>
      </c>
      <c r="D131" s="144">
        <f>[9]B!D659</f>
        <v>336</v>
      </c>
      <c r="E131" s="144">
        <f>[9]B!E659</f>
        <v>336</v>
      </c>
      <c r="F131" s="145">
        <f>[9]B!F659</f>
        <v>0</v>
      </c>
      <c r="G131" s="146">
        <f>[9]B!G659</f>
        <v>20</v>
      </c>
      <c r="H131" s="144">
        <f>[9]B!AA659</f>
        <v>0</v>
      </c>
      <c r="I131" s="144">
        <f>[9]B!AB659</f>
        <v>12</v>
      </c>
      <c r="J131" s="144">
        <f>[9]B!AC659</f>
        <v>344</v>
      </c>
      <c r="K131" s="144">
        <f>[9]B!AD659</f>
        <v>0</v>
      </c>
      <c r="L131" s="144">
        <f>[9]B!AE659</f>
        <v>0</v>
      </c>
      <c r="M131" s="146">
        <f>[9]B!AF659</f>
        <v>0</v>
      </c>
      <c r="N131" s="144">
        <f>[9]B!AG659</f>
        <v>0</v>
      </c>
      <c r="O131" s="144">
        <f>[9]B!AH659</f>
        <v>0</v>
      </c>
      <c r="P131" s="144">
        <f>[9]B!AI659</f>
        <v>0</v>
      </c>
      <c r="Q131" s="145">
        <f>[9]B!AJ659</f>
        <v>0</v>
      </c>
      <c r="R131" s="147"/>
      <c r="S131" s="179">
        <f>[9]B!$AL$659</f>
        <v>918360</v>
      </c>
    </row>
    <row r="132" spans="1:19" s="182" customFormat="1" x14ac:dyDescent="0.2">
      <c r="A132" s="149" t="s">
        <v>207</v>
      </c>
      <c r="B132" s="493" t="s">
        <v>208</v>
      </c>
      <c r="C132" s="151">
        <f>[9]B!C720</f>
        <v>141</v>
      </c>
      <c r="D132" s="151">
        <f>[9]B!D720</f>
        <v>141</v>
      </c>
      <c r="E132" s="151">
        <f>[9]B!E720</f>
        <v>141</v>
      </c>
      <c r="F132" s="152">
        <f>[9]B!F720</f>
        <v>0</v>
      </c>
      <c r="G132" s="153">
        <f>[9]B!G720</f>
        <v>0</v>
      </c>
      <c r="H132" s="151">
        <f>[9]B!AA720</f>
        <v>42</v>
      </c>
      <c r="I132" s="151">
        <f>[9]B!AB720</f>
        <v>59</v>
      </c>
      <c r="J132" s="151">
        <f>[9]B!AC720</f>
        <v>40</v>
      </c>
      <c r="K132" s="151">
        <f>[9]B!AD720</f>
        <v>0</v>
      </c>
      <c r="L132" s="151">
        <f>[9]B!AE720</f>
        <v>0</v>
      </c>
      <c r="M132" s="153">
        <f>[9]B!AF720</f>
        <v>0</v>
      </c>
      <c r="N132" s="151">
        <f>[9]B!AG720</f>
        <v>0</v>
      </c>
      <c r="O132" s="151">
        <f>[9]B!AH720</f>
        <v>1</v>
      </c>
      <c r="P132" s="151">
        <f>[9]B!AI720</f>
        <v>59</v>
      </c>
      <c r="Q132" s="152">
        <f>[9]B!AJ720</f>
        <v>0</v>
      </c>
      <c r="R132" s="154"/>
      <c r="S132" s="181">
        <f>[9]B!$AL$720</f>
        <v>293450</v>
      </c>
    </row>
    <row r="133" spans="1:19" x14ac:dyDescent="0.2">
      <c r="A133" s="149" t="s">
        <v>209</v>
      </c>
      <c r="B133" s="493" t="s">
        <v>210</v>
      </c>
      <c r="C133" s="159">
        <f>[9]B!C763</f>
        <v>2595</v>
      </c>
      <c r="D133" s="159">
        <f>[9]B!D763</f>
        <v>2582</v>
      </c>
      <c r="E133" s="159">
        <f>[9]B!E763</f>
        <v>2582</v>
      </c>
      <c r="F133" s="160">
        <f>[9]B!F763</f>
        <v>0</v>
      </c>
      <c r="G133" s="161">
        <f>[9]B!G763</f>
        <v>13</v>
      </c>
      <c r="H133" s="159">
        <f>[9]B!AA763</f>
        <v>314</v>
      </c>
      <c r="I133" s="159">
        <f>[9]B!AB763</f>
        <v>1292</v>
      </c>
      <c r="J133" s="159">
        <f>[9]B!AC763</f>
        <v>989</v>
      </c>
      <c r="K133" s="159">
        <f>[9]B!AD763</f>
        <v>0</v>
      </c>
      <c r="L133" s="159">
        <f>[9]B!AE763</f>
        <v>0</v>
      </c>
      <c r="M133" s="161">
        <f>[9]B!AF763</f>
        <v>0</v>
      </c>
      <c r="N133" s="159">
        <f>[9]B!AG763</f>
        <v>0</v>
      </c>
      <c r="O133" s="159">
        <f>[9]B!AH763</f>
        <v>0</v>
      </c>
      <c r="P133" s="159">
        <f>[9]B!AI763</f>
        <v>0</v>
      </c>
      <c r="Q133" s="160">
        <f>[9]B!AJ763</f>
        <v>0</v>
      </c>
      <c r="R133" s="162"/>
      <c r="S133" s="155">
        <f>[9]B!$AL$763</f>
        <v>5069330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6770</v>
      </c>
      <c r="D134" s="184">
        <f t="shared" si="2"/>
        <v>6559</v>
      </c>
      <c r="E134" s="164">
        <f t="shared" si="2"/>
        <v>6559</v>
      </c>
      <c r="F134" s="165">
        <f t="shared" si="2"/>
        <v>0</v>
      </c>
      <c r="G134" s="166">
        <f t="shared" si="2"/>
        <v>211</v>
      </c>
      <c r="H134" s="164">
        <f t="shared" si="2"/>
        <v>1098</v>
      </c>
      <c r="I134" s="164">
        <f t="shared" si="2"/>
        <v>1972</v>
      </c>
      <c r="J134" s="164">
        <f t="shared" si="2"/>
        <v>3700</v>
      </c>
      <c r="K134" s="164">
        <f t="shared" si="2"/>
        <v>0</v>
      </c>
      <c r="L134" s="164">
        <f t="shared" si="2"/>
        <v>2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52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215071350</v>
      </c>
    </row>
    <row r="135" spans="1:19" x14ac:dyDescent="0.2">
      <c r="A135" s="142" t="s">
        <v>212</v>
      </c>
      <c r="B135" s="188" t="s">
        <v>213</v>
      </c>
      <c r="C135" s="144">
        <f>[9]B!C823</f>
        <v>3671</v>
      </c>
      <c r="D135" s="144">
        <f>[9]B!D823</f>
        <v>3528</v>
      </c>
      <c r="E135" s="144">
        <f>[9]B!E823</f>
        <v>3528</v>
      </c>
      <c r="F135" s="145">
        <f>[9]B!F823</f>
        <v>0</v>
      </c>
      <c r="G135" s="146">
        <f>[9]B!G823</f>
        <v>143</v>
      </c>
      <c r="H135" s="189">
        <f>[9]B!AA823</f>
        <v>390</v>
      </c>
      <c r="I135" s="189">
        <f>[9]B!AB823</f>
        <v>989</v>
      </c>
      <c r="J135" s="189">
        <f>[9]B!AC823</f>
        <v>2292</v>
      </c>
      <c r="K135" s="189">
        <f>[9]B!AD823</f>
        <v>0</v>
      </c>
      <c r="L135" s="189">
        <f>[9]B!AE823</f>
        <v>2</v>
      </c>
      <c r="M135" s="190">
        <f>[9]B!AF823</f>
        <v>0</v>
      </c>
      <c r="N135" s="189">
        <f>[9]B!AG823</f>
        <v>0</v>
      </c>
      <c r="O135" s="189">
        <f>[9]B!AH823</f>
        <v>0</v>
      </c>
      <c r="P135" s="189">
        <f>[9]B!AI823</f>
        <v>0</v>
      </c>
      <c r="Q135" s="191">
        <f>[9]B!AJ823</f>
        <v>0</v>
      </c>
      <c r="R135" s="192"/>
      <c r="S135" s="148">
        <f>[9]B!$AL$823</f>
        <v>42759760</v>
      </c>
    </row>
    <row r="136" spans="1:19" x14ac:dyDescent="0.2">
      <c r="A136" s="157" t="s">
        <v>214</v>
      </c>
      <c r="B136" s="193" t="s">
        <v>215</v>
      </c>
      <c r="C136" s="151">
        <f>[9]B!C846</f>
        <v>0</v>
      </c>
      <c r="D136" s="151">
        <f>[9]B!D846</f>
        <v>0</v>
      </c>
      <c r="E136" s="151">
        <f>[9]B!E846</f>
        <v>0</v>
      </c>
      <c r="F136" s="152">
        <f>[9]B!F846</f>
        <v>0</v>
      </c>
      <c r="G136" s="153">
        <f>[9]B!G846</f>
        <v>0</v>
      </c>
      <c r="H136" s="194">
        <f>[9]B!AA846</f>
        <v>0</v>
      </c>
      <c r="I136" s="194">
        <f>[9]B!AB846</f>
        <v>0</v>
      </c>
      <c r="J136" s="194">
        <f>[9]B!AC846</f>
        <v>0</v>
      </c>
      <c r="K136" s="194">
        <f>[9]B!AD846</f>
        <v>0</v>
      </c>
      <c r="L136" s="194">
        <f>[9]B!AE846</f>
        <v>0</v>
      </c>
      <c r="M136" s="195">
        <f>[9]B!AF846</f>
        <v>0</v>
      </c>
      <c r="N136" s="194">
        <f>[9]B!AG846</f>
        <v>0</v>
      </c>
      <c r="O136" s="194">
        <f>[9]B!AH846</f>
        <v>0</v>
      </c>
      <c r="P136" s="194">
        <f>[9]B!AI846</f>
        <v>0</v>
      </c>
      <c r="Q136" s="196">
        <f>[9]B!AJ846</f>
        <v>0</v>
      </c>
      <c r="R136" s="197"/>
      <c r="S136" s="155">
        <f>[9]B!$AL$846</f>
        <v>0</v>
      </c>
    </row>
    <row r="137" spans="1:19" x14ac:dyDescent="0.2">
      <c r="A137" s="198" t="s">
        <v>216</v>
      </c>
      <c r="B137" s="199" t="s">
        <v>217</v>
      </c>
      <c r="C137" s="159">
        <f>[9]B!C876</f>
        <v>1876</v>
      </c>
      <c r="D137" s="159">
        <f>[9]B!D876</f>
        <v>1810</v>
      </c>
      <c r="E137" s="159">
        <f>[9]B!E876</f>
        <v>1810</v>
      </c>
      <c r="F137" s="160">
        <f>[9]B!F876</f>
        <v>0</v>
      </c>
      <c r="G137" s="161">
        <f>[9]B!G876</f>
        <v>66</v>
      </c>
      <c r="H137" s="200">
        <f>[9]B!AA876</f>
        <v>287</v>
      </c>
      <c r="I137" s="200">
        <f>[9]B!AB876</f>
        <v>313</v>
      </c>
      <c r="J137" s="200">
        <f>[9]B!AC876</f>
        <v>1276</v>
      </c>
      <c r="K137" s="200">
        <f>[9]B!AD876</f>
        <v>0</v>
      </c>
      <c r="L137" s="200">
        <f>[9]B!AE876</f>
        <v>0</v>
      </c>
      <c r="M137" s="201">
        <f>[9]B!AF876</f>
        <v>0</v>
      </c>
      <c r="N137" s="200">
        <f>[9]B!AG876</f>
        <v>0</v>
      </c>
      <c r="O137" s="200">
        <f>[9]B!AH876</f>
        <v>0</v>
      </c>
      <c r="P137" s="200">
        <f>[9]B!AI876</f>
        <v>0</v>
      </c>
      <c r="Q137" s="202">
        <f>[9]B!AJ876</f>
        <v>0</v>
      </c>
      <c r="R137" s="203"/>
      <c r="S137" s="178">
        <f>[9]B!$AL$876</f>
        <v>143477690</v>
      </c>
    </row>
    <row r="138" spans="1:19" x14ac:dyDescent="0.2">
      <c r="A138" s="695" t="s">
        <v>194</v>
      </c>
      <c r="B138" s="188" t="s">
        <v>218</v>
      </c>
      <c r="C138" s="204">
        <f>SUM(C139:C141)</f>
        <v>1223</v>
      </c>
      <c r="D138" s="46">
        <f>SUM(D139:D141)</f>
        <v>1221</v>
      </c>
      <c r="E138" s="46">
        <f t="shared" ref="E138:P138" si="3">SUM(E139:E141)</f>
        <v>1221</v>
      </c>
      <c r="F138" s="34">
        <f t="shared" si="3"/>
        <v>0</v>
      </c>
      <c r="G138" s="205">
        <f t="shared" si="3"/>
        <v>2</v>
      </c>
      <c r="H138" s="206">
        <f t="shared" si="3"/>
        <v>421</v>
      </c>
      <c r="I138" s="206">
        <f t="shared" si="3"/>
        <v>670</v>
      </c>
      <c r="J138" s="206">
        <f t="shared" si="3"/>
        <v>132</v>
      </c>
      <c r="K138" s="206">
        <f t="shared" si="3"/>
        <v>0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44</v>
      </c>
      <c r="Q138" s="209">
        <f>SUM(Q139:Q141)</f>
        <v>0</v>
      </c>
      <c r="R138" s="210">
        <f>SUM(R139:R142)</f>
        <v>0</v>
      </c>
      <c r="S138" s="211">
        <f>SUM(S139:S141)</f>
        <v>28833900</v>
      </c>
    </row>
    <row r="139" spans="1:19" x14ac:dyDescent="0.2">
      <c r="A139" s="695"/>
      <c r="B139" s="212" t="s">
        <v>219</v>
      </c>
      <c r="C139" s="144">
        <f>[9]B!C901-[9]B!C878-[9]B!C879</f>
        <v>1148</v>
      </c>
      <c r="D139" s="144">
        <f>[9]B!D901-[9]B!D878-[9]B!D879</f>
        <v>1147</v>
      </c>
      <c r="E139" s="144">
        <f>[9]B!E901-[9]B!E878-[9]B!E879</f>
        <v>1147</v>
      </c>
      <c r="F139" s="145">
        <f>[9]B!F901-[9]B!F878-[9]B!F879</f>
        <v>0</v>
      </c>
      <c r="G139" s="146">
        <f>[9]B!G901-[9]B!G878-[9]B!G879</f>
        <v>1</v>
      </c>
      <c r="H139" s="189">
        <f>[9]B!AA901-[9]B!AA878-[9]B!AA879</f>
        <v>402</v>
      </c>
      <c r="I139" s="189">
        <f>[9]B!AB901-[9]B!AB878-[9]B!AB879</f>
        <v>645</v>
      </c>
      <c r="J139" s="189">
        <f>[9]B!AC901-[9]B!AC878-[9]B!AC879</f>
        <v>101</v>
      </c>
      <c r="K139" s="189">
        <f>[9]B!AD901-[9]B!AD878-[9]B!AD879</f>
        <v>0</v>
      </c>
      <c r="L139" s="189">
        <f>[9]B!AE901-[9]B!AE878-[9]B!AE879</f>
        <v>0</v>
      </c>
      <c r="M139" s="190">
        <f>[9]B!AF901-[9]B!AF878-[9]B!AF879</f>
        <v>0</v>
      </c>
      <c r="N139" s="189">
        <f>[9]B!AG901-[9]B!AG878-[9]B!AG879</f>
        <v>0</v>
      </c>
      <c r="O139" s="189">
        <f>[9]B!AH901-[9]B!AH878-[9]B!AH879</f>
        <v>0</v>
      </c>
      <c r="P139" s="189">
        <f>[9]B!AI901-[9]B!AI878-[9]B!AI879</f>
        <v>39</v>
      </c>
      <c r="Q139" s="191">
        <f>[9]B!AJ901-[9]B!AJ878-[9]B!AJ879</f>
        <v>0</v>
      </c>
      <c r="R139" s="192"/>
      <c r="S139" s="148">
        <f>[9]B!$AL$901-[9]B!$AL$878-[9]B!$AL$879</f>
        <v>26966140</v>
      </c>
    </row>
    <row r="140" spans="1:19" x14ac:dyDescent="0.2">
      <c r="A140" s="695"/>
      <c r="B140" s="212" t="s">
        <v>220</v>
      </c>
      <c r="C140" s="151">
        <f>[9]B!C878</f>
        <v>0</v>
      </c>
      <c r="D140" s="151">
        <f>[9]B!D878</f>
        <v>0</v>
      </c>
      <c r="E140" s="151">
        <f>[9]B!E878</f>
        <v>0</v>
      </c>
      <c r="F140" s="152">
        <f>[9]B!F878</f>
        <v>0</v>
      </c>
      <c r="G140" s="153">
        <f>[9]B!G878</f>
        <v>0</v>
      </c>
      <c r="H140" s="194">
        <f>[9]B!AA878</f>
        <v>0</v>
      </c>
      <c r="I140" s="194">
        <f>[9]B!AB878</f>
        <v>0</v>
      </c>
      <c r="J140" s="194">
        <f>[9]B!AC878</f>
        <v>0</v>
      </c>
      <c r="K140" s="194">
        <f>[9]B!AD878</f>
        <v>0</v>
      </c>
      <c r="L140" s="194">
        <f>[9]B!AE878</f>
        <v>0</v>
      </c>
      <c r="M140" s="195">
        <f>[9]B!AF878</f>
        <v>0</v>
      </c>
      <c r="N140" s="194">
        <f>[9]B!AG878</f>
        <v>0</v>
      </c>
      <c r="O140" s="194">
        <f>[9]B!AH878</f>
        <v>0</v>
      </c>
      <c r="P140" s="194">
        <f>[9]B!AI878</f>
        <v>0</v>
      </c>
      <c r="Q140" s="196">
        <f>[9]B!AJ878</f>
        <v>0</v>
      </c>
      <c r="R140" s="197"/>
      <c r="S140" s="155">
        <f>[9]B!$AL$878</f>
        <v>0</v>
      </c>
    </row>
    <row r="141" spans="1:19" x14ac:dyDescent="0.2">
      <c r="A141" s="695"/>
      <c r="B141" s="213" t="s">
        <v>221</v>
      </c>
      <c r="C141" s="159">
        <f>[9]B!C879</f>
        <v>75</v>
      </c>
      <c r="D141" s="159">
        <f>[9]B!D879</f>
        <v>74</v>
      </c>
      <c r="E141" s="159">
        <f>[9]B!E879</f>
        <v>74</v>
      </c>
      <c r="F141" s="160">
        <f>[9]B!F879</f>
        <v>0</v>
      </c>
      <c r="G141" s="161">
        <f>[9]B!G879</f>
        <v>1</v>
      </c>
      <c r="H141" s="200">
        <f>[9]B!AA879</f>
        <v>19</v>
      </c>
      <c r="I141" s="200">
        <f>[9]B!AB879</f>
        <v>25</v>
      </c>
      <c r="J141" s="200">
        <f>[9]B!AC879</f>
        <v>31</v>
      </c>
      <c r="K141" s="200">
        <f>[9]B!AD879</f>
        <v>0</v>
      </c>
      <c r="L141" s="200">
        <f>[9]B!AE879</f>
        <v>0</v>
      </c>
      <c r="M141" s="201">
        <f>[9]B!AF879</f>
        <v>0</v>
      </c>
      <c r="N141" s="200">
        <f>[9]B!AG879</f>
        <v>0</v>
      </c>
      <c r="O141" s="200">
        <f>[9]B!AH879</f>
        <v>0</v>
      </c>
      <c r="P141" s="200">
        <f>[9]B!AI879</f>
        <v>5</v>
      </c>
      <c r="Q141" s="202">
        <f>[9]B!AJ879</f>
        <v>0</v>
      </c>
      <c r="R141" s="203"/>
      <c r="S141" s="178">
        <f>[9]B!$AL$879</f>
        <v>1867760</v>
      </c>
    </row>
    <row r="142" spans="1:19" x14ac:dyDescent="0.2">
      <c r="A142" s="142" t="s">
        <v>196</v>
      </c>
      <c r="B142" s="214" t="s">
        <v>222</v>
      </c>
      <c r="C142" s="215">
        <f>[9]B!C943</f>
        <v>0</v>
      </c>
      <c r="D142" s="215">
        <f>[9]B!D943</f>
        <v>0</v>
      </c>
      <c r="E142" s="215">
        <f>[9]B!E943</f>
        <v>0</v>
      </c>
      <c r="F142" s="216">
        <f>[9]B!F943</f>
        <v>0</v>
      </c>
      <c r="G142" s="217">
        <f>[9]B!G943</f>
        <v>0</v>
      </c>
      <c r="H142" s="218">
        <f>[9]B!AA943</f>
        <v>0</v>
      </c>
      <c r="I142" s="218">
        <f>[9]B!AB943</f>
        <v>0</v>
      </c>
      <c r="J142" s="218">
        <f>[9]B!AC943</f>
        <v>0</v>
      </c>
      <c r="K142" s="218">
        <f>[9]B!AD943</f>
        <v>0</v>
      </c>
      <c r="L142" s="218">
        <f>[9]B!AE943</f>
        <v>0</v>
      </c>
      <c r="M142" s="219">
        <f>[9]B!AF943</f>
        <v>0</v>
      </c>
      <c r="N142" s="218">
        <f>[9]B!AG943</f>
        <v>0</v>
      </c>
      <c r="O142" s="218">
        <f>[9]B!AH943</f>
        <v>0</v>
      </c>
      <c r="P142" s="218">
        <f>[9]B!AI943</f>
        <v>8</v>
      </c>
      <c r="Q142" s="220">
        <f>[9]B!AJ943</f>
        <v>0</v>
      </c>
      <c r="R142" s="221"/>
      <c r="S142" s="148">
        <f>[9]B!$AL$943</f>
        <v>0</v>
      </c>
    </row>
    <row r="143" spans="1:19" s="224" customFormat="1" x14ac:dyDescent="0.2">
      <c r="A143" s="157"/>
      <c r="B143" s="222" t="s">
        <v>223</v>
      </c>
      <c r="C143" s="159">
        <f>[9]B!C987</f>
        <v>0</v>
      </c>
      <c r="D143" s="159">
        <f>[9]B!D987</f>
        <v>0</v>
      </c>
      <c r="E143" s="159">
        <f>[9]B!E987</f>
        <v>0</v>
      </c>
      <c r="F143" s="160">
        <f>[9]B!F987</f>
        <v>0</v>
      </c>
      <c r="G143" s="161">
        <f>[9]B!G987</f>
        <v>0</v>
      </c>
      <c r="H143" s="200">
        <f>[9]B!AA987</f>
        <v>0</v>
      </c>
      <c r="I143" s="200">
        <f>[9]B!AB987</f>
        <v>0</v>
      </c>
      <c r="J143" s="200">
        <f>[9]B!AC987</f>
        <v>0</v>
      </c>
      <c r="K143" s="200">
        <f>[9]B!AD987</f>
        <v>0</v>
      </c>
      <c r="L143" s="200">
        <f>[9]B!AE987</f>
        <v>0</v>
      </c>
      <c r="M143" s="201">
        <f>[9]B!AF987</f>
        <v>0</v>
      </c>
      <c r="N143" s="200">
        <f>[9]B!AG987</f>
        <v>0</v>
      </c>
      <c r="O143" s="200">
        <f>[9]B!AH987</f>
        <v>0</v>
      </c>
      <c r="P143" s="200">
        <f>[9]B!AI987</f>
        <v>0</v>
      </c>
      <c r="Q143" s="202">
        <f>[9]B!AJ987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[9]B!C670</f>
        <v>7712</v>
      </c>
      <c r="D144" s="144">
        <f>[9]B!D670</f>
        <v>7613</v>
      </c>
      <c r="E144" s="144">
        <f>[9]B!E670</f>
        <v>7533</v>
      </c>
      <c r="F144" s="145">
        <f>[9]B!F670</f>
        <v>80</v>
      </c>
      <c r="G144" s="146">
        <f>[9]B!G670</f>
        <v>99</v>
      </c>
      <c r="H144" s="189">
        <f>[9]B!AA670</f>
        <v>3885</v>
      </c>
      <c r="I144" s="189">
        <f>[9]B!AB670</f>
        <v>1927</v>
      </c>
      <c r="J144" s="189">
        <f>[9]B!AC670</f>
        <v>1900</v>
      </c>
      <c r="K144" s="189">
        <f>[9]B!AD670</f>
        <v>0</v>
      </c>
      <c r="L144" s="189">
        <f>[9]B!AE670</f>
        <v>0</v>
      </c>
      <c r="M144" s="190">
        <f>[9]B!AF670</f>
        <v>0</v>
      </c>
      <c r="N144" s="189">
        <f>[9]B!AG670</f>
        <v>0</v>
      </c>
      <c r="O144" s="189">
        <f>[9]B!AH670</f>
        <v>0</v>
      </c>
      <c r="P144" s="189">
        <f>[9]B!AI670</f>
        <v>0</v>
      </c>
      <c r="Q144" s="191">
        <f>[9]B!AJ670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[9]B!C1235</f>
        <v>0</v>
      </c>
      <c r="D145" s="226">
        <f>[9]B!D1235</f>
        <v>0</v>
      </c>
      <c r="E145" s="226">
        <f>[9]B!E1235</f>
        <v>0</v>
      </c>
      <c r="F145" s="227">
        <f>[9]B!F1235</f>
        <v>0</v>
      </c>
      <c r="G145" s="228">
        <f>[9]B!G1235</f>
        <v>0</v>
      </c>
      <c r="H145" s="229">
        <f>[9]B!AA1235</f>
        <v>0</v>
      </c>
      <c r="I145" s="229">
        <f>[9]B!AB1235</f>
        <v>0</v>
      </c>
      <c r="J145" s="229">
        <f>[9]B!AC1235</f>
        <v>0</v>
      </c>
      <c r="K145" s="229">
        <f>[9]B!AD1235</f>
        <v>0</v>
      </c>
      <c r="L145" s="229">
        <f>[9]B!AE1235</f>
        <v>0</v>
      </c>
      <c r="M145" s="230">
        <f>[9]B!AF1235</f>
        <v>0</v>
      </c>
      <c r="N145" s="229">
        <f>[9]B!AG1235</f>
        <v>0</v>
      </c>
      <c r="O145" s="229">
        <f>[9]B!AH1235</f>
        <v>0</v>
      </c>
      <c r="P145" s="229">
        <f>[9]B!AI1235</f>
        <v>1334</v>
      </c>
      <c r="Q145" s="231">
        <f>[9]B!AJ1235</f>
        <v>0</v>
      </c>
      <c r="R145" s="232"/>
      <c r="S145" s="233">
        <f>[9]B!$AL$1235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+[9]B!C996+[9]B!C1004+[9]B!C1013+[9]B!C1023+[9]B!C1030+[9]B!C1034+[9]B!C1038+[9]B!C1042+[9]B!C1050+[9]B!C1053+[9]B!C1056+[9]B!C1064</f>
        <v>0</v>
      </c>
      <c r="D150" s="239">
        <f>+[9]B!D996+[9]B!D1004+[9]B!D1013+[9]B!D1023+[9]B!D1030+[9]B!D1034+[9]B!D1038+[9]B!D1042+[9]B!D1050+[9]B!D1053+[9]B!D1056+[9]B!D1064</f>
        <v>0</v>
      </c>
      <c r="E150" s="239">
        <f>+[9]B!E996+[9]B!E1004+[9]B!E1013+[9]B!E1023+[9]B!E1030+[9]B!E1034+[9]B!E1038+[9]B!E1042+[9]B!E1050+[9]B!E1053+[9]B!E1056+[9]B!E1064</f>
        <v>0</v>
      </c>
      <c r="F150" s="239">
        <f>+[9]B!F996+[9]B!F1004+[9]B!F1013+[9]B!F1023+[9]B!F1030+[9]B!F1034+[9]B!F1038+[9]B!F1042+[9]B!F1050+[9]B!F1053+[9]B!F1056+[9]B!F1064</f>
        <v>0</v>
      </c>
      <c r="G150" s="239">
        <f>+[9]B!G996+[9]B!G1004+[9]B!G1013+[9]B!G1023+[9]B!G1030+[9]B!G1034+[9]B!G1038+[9]B!G1042+[9]B!G1050+[9]B!G1053+[9]B!G1056+[9]B!G1064</f>
        <v>0</v>
      </c>
      <c r="H150" s="239">
        <f>+[9]B!AA996+[9]B!AA1004+[9]B!AA1013+[9]B!AA1023+[9]B!AA1030+[9]B!AA1034+[9]B!AA1038+[9]B!AA1042+[9]B!AA1050+[9]B!AA1053+[9]B!AA1056+[9]B!AA1064</f>
        <v>0</v>
      </c>
      <c r="I150" s="239">
        <f>+[9]B!AB996+[9]B!AB1004+[9]B!AB1013+[9]B!AB1023+[9]B!AB1030+[9]B!AB1034+[9]B!AB1038+[9]B!AB1042+[9]B!AB1050+[9]B!AB1053+[9]B!AB1056+[9]B!AB1064</f>
        <v>0</v>
      </c>
      <c r="J150" s="239">
        <f>+[9]B!AC996+[9]B!AC1004+[9]B!AC1013+[9]B!AC1023+[9]B!AC1030+[9]B!AC1034+[9]B!AC1038+[9]B!AC1042+[9]B!AC1050+[9]B!AC1053+[9]B!AC1056+[9]B!AC1064</f>
        <v>0</v>
      </c>
      <c r="K150" s="239">
        <f>+[9]B!AD996+[9]B!AD1004+[9]B!AD1013+[9]B!AD1023+[9]B!AD1030+[9]B!AD1034+[9]B!AD1038+[9]B!AD1042+[9]B!AD1050+[9]B!AD1053+[9]B!AD1056+[9]B!AD1064</f>
        <v>0</v>
      </c>
      <c r="L150" s="239">
        <f>+[9]B!AE996+[9]B!AE1004+[9]B!AE1013+[9]B!AE1023+[9]B!AE1030+[9]B!AE1034+[9]B!AE1038+[9]B!AE1042+[9]B!AE1050+[9]B!AE1053+[9]B!AE1056+[9]B!AE1064</f>
        <v>0</v>
      </c>
      <c r="M150" s="239">
        <f>+[9]B!AF996+[9]B!AF1004+[9]B!AF1013+[9]B!AF1023+[9]B!AF1030+[9]B!AF1034+[9]B!AF1038+[9]B!AF1042+[9]B!AF1050+[9]B!AF1053+[9]B!AF1056+[9]B!AF1064</f>
        <v>0</v>
      </c>
      <c r="N150" s="239">
        <f>+[9]B!AG996+[9]B!AG1004+[9]B!AG1013+[9]B!AG1023+[9]B!AG1030+[9]B!AG1034+[9]B!AG1038+[9]B!AG1042+[9]B!AG1050+[9]B!AG1053+[9]B!AG1056+[9]B!AG1064</f>
        <v>0</v>
      </c>
      <c r="O150" s="239">
        <f>+[9]B!AH996+[9]B!AH1004+[9]B!AH1013+[9]B!AH1023+[9]B!AH1030+[9]B!AH1034+[9]B!AH1038+[9]B!AH1042+[9]B!AH1050+[9]B!AH1053+[9]B!AH1056+[9]B!AH1064</f>
        <v>0</v>
      </c>
      <c r="P150" s="239">
        <f>+[9]B!AI996+[9]B!AI1004+[9]B!AI1013+[9]B!AI1023+[9]B!AI1030+[9]B!AI1034+[9]B!AI1038+[9]B!AI1042+[9]B!AI1050+[9]B!AI1053+[9]B!AI1056+[9]B!AI1064</f>
        <v>18</v>
      </c>
      <c r="Q150" s="239">
        <f>+[9]B!AJ996+[9]B!AJ1004+[9]B!AJ1013+[9]B!AJ1023+[9]B!AJ1030+[9]B!AJ1034+[9]B!AJ1038+[9]B!AJ1042+[9]B!AJ1050+[9]B!AJ1053+[9]B!AJ1056+[9]B!AJ1064</f>
        <v>0</v>
      </c>
      <c r="R150" s="240">
        <f>+[9]B!AL996+[9]B!AL1004+[9]B!AL1013+[9]B!AL1023+[9]B!AL1030+[9]B!AL1034+[9]B!AL1038+[9]B!AL1042+[9]B!AL1050+[9]B!AL1053+[9]B!AL1056+[9]B!AL1064</f>
        <v>0</v>
      </c>
      <c r="U150" s="235"/>
    </row>
    <row r="151" spans="1:24" x14ac:dyDescent="0.2">
      <c r="A151" s="689" t="s">
        <v>230</v>
      </c>
      <c r="B151" s="690"/>
      <c r="C151" s="241">
        <f>[9]B!C1070</f>
        <v>0</v>
      </c>
      <c r="D151" s="242">
        <f>[9]B!D1070</f>
        <v>0</v>
      </c>
      <c r="E151" s="242">
        <f>[9]B!E1070</f>
        <v>0</v>
      </c>
      <c r="F151" s="242">
        <f>[9]B!F1070</f>
        <v>0</v>
      </c>
      <c r="G151" s="242">
        <f>[9]B!G1070</f>
        <v>0</v>
      </c>
      <c r="H151" s="242">
        <f>[9]B!AA1070</f>
        <v>0</v>
      </c>
      <c r="I151" s="242">
        <f>[9]B!AB1070</f>
        <v>0</v>
      </c>
      <c r="J151" s="242">
        <f>[9]B!AC1070</f>
        <v>0</v>
      </c>
      <c r="K151" s="242">
        <f>[9]B!AD1070</f>
        <v>0</v>
      </c>
      <c r="L151" s="242">
        <f>[9]B!AE1070</f>
        <v>0</v>
      </c>
      <c r="M151" s="242">
        <f>[9]B!AF1070</f>
        <v>0</v>
      </c>
      <c r="N151" s="242">
        <f>[9]B!AG1070</f>
        <v>0</v>
      </c>
      <c r="O151" s="242">
        <f>[9]B!AH1070</f>
        <v>0</v>
      </c>
      <c r="P151" s="242">
        <f>[9]B!AI1070</f>
        <v>0</v>
      </c>
      <c r="Q151" s="242">
        <f>[9]B!AJ1070</f>
        <v>0</v>
      </c>
      <c r="R151" s="243">
        <f>[9]B!AL1070</f>
        <v>0</v>
      </c>
      <c r="U151" s="235"/>
    </row>
    <row r="152" spans="1:24" x14ac:dyDescent="0.2">
      <c r="A152" s="683" t="s">
        <v>231</v>
      </c>
      <c r="B152" s="572"/>
      <c r="C152" s="244">
        <f>[9]B!C1080</f>
        <v>0</v>
      </c>
      <c r="D152" s="245">
        <f>[9]B!D1080</f>
        <v>0</v>
      </c>
      <c r="E152" s="245">
        <f>[9]B!E1080</f>
        <v>0</v>
      </c>
      <c r="F152" s="245">
        <f>[9]B!F1080</f>
        <v>0</v>
      </c>
      <c r="G152" s="245">
        <f>[9]B!G1080</f>
        <v>0</v>
      </c>
      <c r="H152" s="245">
        <f>[9]B!AA1080</f>
        <v>0</v>
      </c>
      <c r="I152" s="245">
        <f>[9]B!AB1080</f>
        <v>0</v>
      </c>
      <c r="J152" s="245">
        <f>[9]B!AC1080</f>
        <v>0</v>
      </c>
      <c r="K152" s="245">
        <f>[9]B!AD1080</f>
        <v>0</v>
      </c>
      <c r="L152" s="245">
        <f>[9]B!AE1080</f>
        <v>0</v>
      </c>
      <c r="M152" s="245">
        <f>[9]B!AF1080</f>
        <v>0</v>
      </c>
      <c r="N152" s="245">
        <f>[9]B!AG1080</f>
        <v>0</v>
      </c>
      <c r="O152" s="245">
        <f>[9]B!AH1080</f>
        <v>0</v>
      </c>
      <c r="P152" s="245">
        <f>[9]B!AI1080</f>
        <v>0</v>
      </c>
      <c r="Q152" s="245">
        <f>[9]B!AJ1080</f>
        <v>0</v>
      </c>
      <c r="R152" s="246">
        <f>[9]B!AL1080</f>
        <v>0</v>
      </c>
      <c r="U152" s="235"/>
    </row>
    <row r="153" spans="1:24" x14ac:dyDescent="0.2">
      <c r="A153" s="683" t="s">
        <v>232</v>
      </c>
      <c r="B153" s="572"/>
      <c r="C153" s="244">
        <f>[9]B!C1100</f>
        <v>0</v>
      </c>
      <c r="D153" s="245">
        <f>[9]B!D1100</f>
        <v>0</v>
      </c>
      <c r="E153" s="245">
        <f>[9]B!E1100</f>
        <v>0</v>
      </c>
      <c r="F153" s="245">
        <f>[9]B!F1100</f>
        <v>0</v>
      </c>
      <c r="G153" s="245">
        <f>[9]B!G1100</f>
        <v>0</v>
      </c>
      <c r="H153" s="245">
        <f>[9]B!AA1100</f>
        <v>0</v>
      </c>
      <c r="I153" s="245">
        <f>[9]B!AB1100</f>
        <v>0</v>
      </c>
      <c r="J153" s="245">
        <f>[9]B!AC1100</f>
        <v>0</v>
      </c>
      <c r="K153" s="245">
        <f>[9]B!AD1100</f>
        <v>0</v>
      </c>
      <c r="L153" s="245">
        <f>[9]B!AE1100</f>
        <v>0</v>
      </c>
      <c r="M153" s="245">
        <f>[9]B!AF1100</f>
        <v>0</v>
      </c>
      <c r="N153" s="245">
        <f>[9]B!AG1100</f>
        <v>0</v>
      </c>
      <c r="O153" s="245">
        <f>[9]B!AH1100</f>
        <v>0</v>
      </c>
      <c r="P153" s="245">
        <f>[9]B!AI1100</f>
        <v>0</v>
      </c>
      <c r="Q153" s="245">
        <f>[9]B!AJ1100</f>
        <v>0</v>
      </c>
      <c r="R153" s="246">
        <f>[9]B!AL1100</f>
        <v>0</v>
      </c>
      <c r="U153" s="235"/>
    </row>
    <row r="154" spans="1:24" x14ac:dyDescent="0.2">
      <c r="A154" s="683" t="s">
        <v>233</v>
      </c>
      <c r="B154" s="572"/>
      <c r="C154" s="247">
        <f>[9]B!C1103</f>
        <v>0</v>
      </c>
      <c r="D154" s="248">
        <f>[9]B!D1103</f>
        <v>0</v>
      </c>
      <c r="E154" s="248">
        <f>[9]B!E1103</f>
        <v>0</v>
      </c>
      <c r="F154" s="248">
        <f>[9]B!F1103</f>
        <v>0</v>
      </c>
      <c r="G154" s="248">
        <f>[9]B!G1103</f>
        <v>0</v>
      </c>
      <c r="H154" s="248">
        <f>[9]B!AA1103</f>
        <v>0</v>
      </c>
      <c r="I154" s="248">
        <f>[9]B!AB1103</f>
        <v>0</v>
      </c>
      <c r="J154" s="248">
        <f>[9]B!AC1103</f>
        <v>0</v>
      </c>
      <c r="K154" s="248">
        <f>[9]B!AD1103</f>
        <v>0</v>
      </c>
      <c r="L154" s="248">
        <f>[9]B!AE1103</f>
        <v>0</v>
      </c>
      <c r="M154" s="248">
        <f>[9]B!AF1103</f>
        <v>0</v>
      </c>
      <c r="N154" s="248">
        <f>[9]B!AG1103</f>
        <v>0</v>
      </c>
      <c r="O154" s="248">
        <f>[9]B!AH1103</f>
        <v>0</v>
      </c>
      <c r="P154" s="248">
        <f>[9]B!AI1103</f>
        <v>0</v>
      </c>
      <c r="Q154" s="248">
        <f>[9]B!AJ1103</f>
        <v>0</v>
      </c>
      <c r="R154" s="246">
        <f>[9]B!AL1103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18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[9]B!C2467</f>
        <v>55</v>
      </c>
      <c r="D160" s="421">
        <f>[9]B!D2467</f>
        <v>55</v>
      </c>
      <c r="E160" s="422">
        <f>[9]B!E2467</f>
        <v>55</v>
      </c>
      <c r="F160" s="422">
        <f>[9]B!F2467</f>
        <v>0</v>
      </c>
      <c r="G160" s="422">
        <f>[9]B!G2467</f>
        <v>0</v>
      </c>
      <c r="H160" s="423">
        <f>[9]B!AA2467</f>
        <v>55</v>
      </c>
      <c r="I160" s="423">
        <f>[9]B!AB2467</f>
        <v>0</v>
      </c>
      <c r="J160" s="423">
        <f>[9]B!AC2467</f>
        <v>0</v>
      </c>
      <c r="K160" s="423">
        <f>[9]B!AD2467</f>
        <v>0</v>
      </c>
      <c r="L160" s="423">
        <f>[9]B!AE2467</f>
        <v>0</v>
      </c>
      <c r="M160" s="423">
        <f>[9]B!AF2467</f>
        <v>0</v>
      </c>
      <c r="N160" s="423">
        <f>[9]B!AG2467</f>
        <v>0</v>
      </c>
      <c r="O160" s="423">
        <f>[9]B!AH2467</f>
        <v>0</v>
      </c>
      <c r="P160" s="423">
        <f>[9]B!AI2467</f>
        <v>0</v>
      </c>
      <c r="Q160" s="423">
        <f>[9]B!AJ2467</f>
        <v>0</v>
      </c>
      <c r="R160" s="47">
        <f>[9]B!AL2467</f>
        <v>3098700</v>
      </c>
    </row>
    <row r="161" spans="1:22" x14ac:dyDescent="0.2">
      <c r="A161" s="424">
        <v>1901024</v>
      </c>
      <c r="B161" s="425" t="s">
        <v>237</v>
      </c>
      <c r="C161" s="421">
        <f>[9]B!C2468</f>
        <v>0</v>
      </c>
      <c r="D161" s="421">
        <f>[9]B!D2468</f>
        <v>0</v>
      </c>
      <c r="E161" s="422">
        <f>[9]B!E2468</f>
        <v>0</v>
      </c>
      <c r="F161" s="422">
        <f>[9]B!F2468</f>
        <v>0</v>
      </c>
      <c r="G161" s="422">
        <f>[9]B!G2468</f>
        <v>0</v>
      </c>
      <c r="H161" s="423">
        <f>[9]B!AA2468</f>
        <v>0</v>
      </c>
      <c r="I161" s="423">
        <f>[9]B!AB2468</f>
        <v>0</v>
      </c>
      <c r="J161" s="423">
        <f>[9]B!AC2468</f>
        <v>0</v>
      </c>
      <c r="K161" s="423">
        <f>[9]B!AD2468</f>
        <v>0</v>
      </c>
      <c r="L161" s="423">
        <f>[9]B!AE2468</f>
        <v>0</v>
      </c>
      <c r="M161" s="423">
        <f>[9]B!AF2468</f>
        <v>0</v>
      </c>
      <c r="N161" s="423">
        <f>[9]B!AG2468</f>
        <v>0</v>
      </c>
      <c r="O161" s="423">
        <f>[9]B!AH2468</f>
        <v>0</v>
      </c>
      <c r="P161" s="423">
        <f>[9]B!AI2468</f>
        <v>0</v>
      </c>
      <c r="Q161" s="423">
        <f>[9]B!AJ2468</f>
        <v>0</v>
      </c>
      <c r="R161" s="48">
        <f>[9]B!AL2468</f>
        <v>0</v>
      </c>
    </row>
    <row r="162" spans="1:22" x14ac:dyDescent="0.2">
      <c r="A162" s="424">
        <v>1901025</v>
      </c>
      <c r="B162" s="425" t="s">
        <v>238</v>
      </c>
      <c r="C162" s="421">
        <f>[9]B!C2469</f>
        <v>0</v>
      </c>
      <c r="D162" s="421">
        <f>[9]B!D2469</f>
        <v>0</v>
      </c>
      <c r="E162" s="422">
        <f>[9]B!E2469</f>
        <v>0</v>
      </c>
      <c r="F162" s="422">
        <f>[9]B!F2469</f>
        <v>0</v>
      </c>
      <c r="G162" s="422">
        <f>[9]B!G2469</f>
        <v>0</v>
      </c>
      <c r="H162" s="423">
        <f>[9]B!AA2469</f>
        <v>0</v>
      </c>
      <c r="I162" s="423">
        <f>[9]B!AB2469</f>
        <v>0</v>
      </c>
      <c r="J162" s="423">
        <f>[9]B!AC2469</f>
        <v>0</v>
      </c>
      <c r="K162" s="423">
        <f>[9]B!AD2469</f>
        <v>0</v>
      </c>
      <c r="L162" s="423">
        <f>[9]B!AE2469</f>
        <v>0</v>
      </c>
      <c r="M162" s="423">
        <f>[9]B!AF2469</f>
        <v>0</v>
      </c>
      <c r="N162" s="423">
        <f>[9]B!AG2469</f>
        <v>0</v>
      </c>
      <c r="O162" s="423">
        <f>[9]B!AH2469</f>
        <v>0</v>
      </c>
      <c r="P162" s="423">
        <f>[9]B!AI2469</f>
        <v>0</v>
      </c>
      <c r="Q162" s="423">
        <f>[9]B!AJ2469</f>
        <v>0</v>
      </c>
      <c r="R162" s="48">
        <f>[9]B!AL2469</f>
        <v>0</v>
      </c>
    </row>
    <row r="163" spans="1:22" x14ac:dyDescent="0.2">
      <c r="A163" s="424">
        <v>1901026</v>
      </c>
      <c r="B163" s="425" t="s">
        <v>239</v>
      </c>
      <c r="C163" s="421">
        <f>[9]B!C2470</f>
        <v>0</v>
      </c>
      <c r="D163" s="421">
        <f>[9]B!D2470</f>
        <v>0</v>
      </c>
      <c r="E163" s="422">
        <f>[9]B!E2470</f>
        <v>0</v>
      </c>
      <c r="F163" s="422">
        <f>[9]B!F2470</f>
        <v>0</v>
      </c>
      <c r="G163" s="422">
        <f>[9]B!G2470</f>
        <v>0</v>
      </c>
      <c r="H163" s="423">
        <f>[9]B!AA2470</f>
        <v>0</v>
      </c>
      <c r="I163" s="423">
        <f>[9]B!AB2470</f>
        <v>0</v>
      </c>
      <c r="J163" s="423">
        <f>[9]B!AC2470</f>
        <v>0</v>
      </c>
      <c r="K163" s="423">
        <f>[9]B!AD2470</f>
        <v>0</v>
      </c>
      <c r="L163" s="423">
        <f>[9]B!AE2470</f>
        <v>0</v>
      </c>
      <c r="M163" s="423">
        <f>[9]B!AF2470</f>
        <v>0</v>
      </c>
      <c r="N163" s="423">
        <f>[9]B!AG2470</f>
        <v>0</v>
      </c>
      <c r="O163" s="423">
        <f>[9]B!AH2470</f>
        <v>0</v>
      </c>
      <c r="P163" s="423">
        <f>[9]B!AI2470</f>
        <v>0</v>
      </c>
      <c r="Q163" s="423">
        <f>[9]B!AJ2470</f>
        <v>0</v>
      </c>
      <c r="R163" s="48">
        <f>[9]B!AL2470</f>
        <v>0</v>
      </c>
    </row>
    <row r="164" spans="1:22" x14ac:dyDescent="0.2">
      <c r="A164" s="424">
        <v>1901126</v>
      </c>
      <c r="B164" s="425" t="s">
        <v>240</v>
      </c>
      <c r="C164" s="421">
        <f>[9]B!C2471</f>
        <v>0</v>
      </c>
      <c r="D164" s="421">
        <f>[9]B!D2471</f>
        <v>0</v>
      </c>
      <c r="E164" s="422">
        <f>[9]B!E2471</f>
        <v>0</v>
      </c>
      <c r="F164" s="422">
        <f>[9]B!F2471</f>
        <v>0</v>
      </c>
      <c r="G164" s="422">
        <f>[9]B!G2471</f>
        <v>0</v>
      </c>
      <c r="H164" s="423">
        <f>[9]B!AA2471</f>
        <v>0</v>
      </c>
      <c r="I164" s="423">
        <f>[9]B!AB2471</f>
        <v>0</v>
      </c>
      <c r="J164" s="423">
        <f>[9]B!AC2471</f>
        <v>0</v>
      </c>
      <c r="K164" s="423">
        <f>[9]B!AD2471</f>
        <v>0</v>
      </c>
      <c r="L164" s="423">
        <f>[9]B!AE2471</f>
        <v>0</v>
      </c>
      <c r="M164" s="423">
        <f>[9]B!AF2471</f>
        <v>0</v>
      </c>
      <c r="N164" s="423">
        <f>[9]B!AG2471</f>
        <v>0</v>
      </c>
      <c r="O164" s="423">
        <f>[9]B!AH2471</f>
        <v>0</v>
      </c>
      <c r="P164" s="423">
        <f>[9]B!AI2471</f>
        <v>0</v>
      </c>
      <c r="Q164" s="423">
        <f>[9]B!AJ2471</f>
        <v>0</v>
      </c>
      <c r="R164" s="48">
        <f>[9]B!AL2471</f>
        <v>0</v>
      </c>
    </row>
    <row r="165" spans="1:22" x14ac:dyDescent="0.2">
      <c r="A165" s="424">
        <v>1901027</v>
      </c>
      <c r="B165" s="425" t="s">
        <v>241</v>
      </c>
      <c r="C165" s="421">
        <f>[9]B!C2472</f>
        <v>0</v>
      </c>
      <c r="D165" s="421">
        <f>[9]B!D2472</f>
        <v>0</v>
      </c>
      <c r="E165" s="422">
        <f>[9]B!E2472</f>
        <v>0</v>
      </c>
      <c r="F165" s="422">
        <f>[9]B!F2472</f>
        <v>0</v>
      </c>
      <c r="G165" s="422">
        <f>[9]B!G2472</f>
        <v>0</v>
      </c>
      <c r="H165" s="423">
        <f>[9]B!AA2472</f>
        <v>0</v>
      </c>
      <c r="I165" s="423">
        <f>[9]B!AB2472</f>
        <v>0</v>
      </c>
      <c r="J165" s="423">
        <f>[9]B!AC2472</f>
        <v>0</v>
      </c>
      <c r="K165" s="423">
        <f>[9]B!AD2472</f>
        <v>0</v>
      </c>
      <c r="L165" s="423">
        <f>[9]B!AE2472</f>
        <v>0</v>
      </c>
      <c r="M165" s="423">
        <f>[9]B!AF2472</f>
        <v>0</v>
      </c>
      <c r="N165" s="423">
        <f>[9]B!AG2472</f>
        <v>0</v>
      </c>
      <c r="O165" s="423">
        <f>[9]B!AH2472</f>
        <v>0</v>
      </c>
      <c r="P165" s="423">
        <f>[9]B!AI2472</f>
        <v>0</v>
      </c>
      <c r="Q165" s="423">
        <f>[9]B!AJ2472</f>
        <v>0</v>
      </c>
      <c r="R165" s="48">
        <f>[9]B!AL2472</f>
        <v>0</v>
      </c>
    </row>
    <row r="166" spans="1:22" x14ac:dyDescent="0.2">
      <c r="A166" s="424">
        <v>1901028</v>
      </c>
      <c r="B166" s="425" t="s">
        <v>242</v>
      </c>
      <c r="C166" s="421">
        <f>[9]B!C2473</f>
        <v>0</v>
      </c>
      <c r="D166" s="421">
        <f>[9]B!D2473</f>
        <v>0</v>
      </c>
      <c r="E166" s="422">
        <f>[9]B!E2473</f>
        <v>0</v>
      </c>
      <c r="F166" s="422">
        <f>[9]B!F2473</f>
        <v>0</v>
      </c>
      <c r="G166" s="422">
        <f>[9]B!G2473</f>
        <v>0</v>
      </c>
      <c r="H166" s="423">
        <f>[9]B!AA2473</f>
        <v>0</v>
      </c>
      <c r="I166" s="423">
        <f>[9]B!AB2473</f>
        <v>0</v>
      </c>
      <c r="J166" s="423">
        <f>[9]B!AC2473</f>
        <v>0</v>
      </c>
      <c r="K166" s="423">
        <f>[9]B!AD2473</f>
        <v>0</v>
      </c>
      <c r="L166" s="423">
        <f>[9]B!AE2473</f>
        <v>0</v>
      </c>
      <c r="M166" s="423">
        <f>[9]B!AF2473</f>
        <v>0</v>
      </c>
      <c r="N166" s="423">
        <f>[9]B!AG2473</f>
        <v>0</v>
      </c>
      <c r="O166" s="423">
        <f>[9]B!AH2473</f>
        <v>0</v>
      </c>
      <c r="P166" s="423">
        <f>[9]B!AI2473</f>
        <v>0</v>
      </c>
      <c r="Q166" s="423">
        <f>[9]B!AJ2473</f>
        <v>0</v>
      </c>
      <c r="R166" s="48">
        <f>[9]B!AL2473</f>
        <v>0</v>
      </c>
    </row>
    <row r="167" spans="1:22" x14ac:dyDescent="0.2">
      <c r="A167" s="426">
        <v>1901029</v>
      </c>
      <c r="B167" s="427" t="s">
        <v>243</v>
      </c>
      <c r="C167" s="421">
        <f>[9]B!C2474</f>
        <v>0</v>
      </c>
      <c r="D167" s="421">
        <f>[9]B!D2474</f>
        <v>0</v>
      </c>
      <c r="E167" s="422">
        <f>[9]B!E2474</f>
        <v>0</v>
      </c>
      <c r="F167" s="422">
        <f>[9]B!F2474</f>
        <v>0</v>
      </c>
      <c r="G167" s="422">
        <f>[9]B!G2474</f>
        <v>0</v>
      </c>
      <c r="H167" s="423">
        <f>[9]B!AA2474</f>
        <v>0</v>
      </c>
      <c r="I167" s="423">
        <f>[9]B!AB2474</f>
        <v>0</v>
      </c>
      <c r="J167" s="423">
        <f>[9]B!AC2474</f>
        <v>0</v>
      </c>
      <c r="K167" s="423">
        <f>[9]B!AD2474</f>
        <v>0</v>
      </c>
      <c r="L167" s="423">
        <f>[9]B!AE2474</f>
        <v>0</v>
      </c>
      <c r="M167" s="423">
        <f>[9]B!AF2474</f>
        <v>0</v>
      </c>
      <c r="N167" s="423">
        <f>[9]B!AG2474</f>
        <v>0</v>
      </c>
      <c r="O167" s="423">
        <f>[9]B!AH2474</f>
        <v>0</v>
      </c>
      <c r="P167" s="423">
        <f>[9]B!AI2474</f>
        <v>0</v>
      </c>
      <c r="Q167" s="423">
        <f>[9]B!AJ2474</f>
        <v>0</v>
      </c>
      <c r="R167" s="48">
        <f>[9]B!AL2474</f>
        <v>0</v>
      </c>
    </row>
    <row r="168" spans="1:22" x14ac:dyDescent="0.2">
      <c r="A168" s="426">
        <v>1901031</v>
      </c>
      <c r="B168" s="427" t="s">
        <v>244</v>
      </c>
      <c r="C168" s="421">
        <f>[9]B!C2475</f>
        <v>0</v>
      </c>
      <c r="D168" s="421">
        <f>[9]B!D2475</f>
        <v>0</v>
      </c>
      <c r="E168" s="422">
        <f>[9]B!E2475</f>
        <v>0</v>
      </c>
      <c r="F168" s="422">
        <f>[9]B!F2475</f>
        <v>0</v>
      </c>
      <c r="G168" s="422">
        <f>[9]B!G2475</f>
        <v>0</v>
      </c>
      <c r="H168" s="423">
        <f>[9]B!AA2475</f>
        <v>0</v>
      </c>
      <c r="I168" s="423">
        <f>[9]B!AB2475</f>
        <v>0</v>
      </c>
      <c r="J168" s="423">
        <f>[9]B!AC2475</f>
        <v>0</v>
      </c>
      <c r="K168" s="423">
        <f>[9]B!AD2475</f>
        <v>0</v>
      </c>
      <c r="L168" s="423">
        <f>[9]B!AE2475</f>
        <v>0</v>
      </c>
      <c r="M168" s="423">
        <f>[9]B!AF2475</f>
        <v>0</v>
      </c>
      <c r="N168" s="423">
        <f>[9]B!AG2475</f>
        <v>0</v>
      </c>
      <c r="O168" s="423">
        <f>[9]B!AH2475</f>
        <v>0</v>
      </c>
      <c r="P168" s="423">
        <f>[9]B!AI2475</f>
        <v>0</v>
      </c>
      <c r="Q168" s="423">
        <f>[9]B!AJ2475</f>
        <v>0</v>
      </c>
      <c r="R168" s="48">
        <f>[9]B!AL2475</f>
        <v>0</v>
      </c>
    </row>
    <row r="169" spans="1:22" x14ac:dyDescent="0.2">
      <c r="A169" s="426" t="s">
        <v>245</v>
      </c>
      <c r="B169" s="427" t="s">
        <v>246</v>
      </c>
      <c r="C169" s="421">
        <f>[9]B!C2476</f>
        <v>0</v>
      </c>
      <c r="D169" s="421">
        <f>[9]B!D2476</f>
        <v>0</v>
      </c>
      <c r="E169" s="422">
        <f>[9]B!E2476</f>
        <v>0</v>
      </c>
      <c r="F169" s="422">
        <f>[9]B!F2476</f>
        <v>0</v>
      </c>
      <c r="G169" s="422">
        <f>[9]B!G2476</f>
        <v>0</v>
      </c>
      <c r="H169" s="423">
        <f>[9]B!AA2476</f>
        <v>0</v>
      </c>
      <c r="I169" s="423">
        <f>[9]B!AB2476</f>
        <v>0</v>
      </c>
      <c r="J169" s="423">
        <f>[9]B!AC2476</f>
        <v>0</v>
      </c>
      <c r="K169" s="423">
        <f>[9]B!AD2476</f>
        <v>0</v>
      </c>
      <c r="L169" s="423">
        <f>[9]B!AE2476</f>
        <v>0</v>
      </c>
      <c r="M169" s="423">
        <f>[9]B!AF2476</f>
        <v>0</v>
      </c>
      <c r="N169" s="423">
        <f>[9]B!AG2476</f>
        <v>0</v>
      </c>
      <c r="O169" s="423">
        <f>[9]B!AH2476</f>
        <v>0</v>
      </c>
      <c r="P169" s="423">
        <f>[9]B!AI2476</f>
        <v>0</v>
      </c>
      <c r="Q169" s="423">
        <f>[9]B!AJ2476</f>
        <v>0</v>
      </c>
      <c r="R169" s="48">
        <f>[9]B!AL2476</f>
        <v>0</v>
      </c>
    </row>
    <row r="170" spans="1:22" x14ac:dyDescent="0.2">
      <c r="A170" s="428">
        <v>1901033</v>
      </c>
      <c r="B170" s="429" t="s">
        <v>247</v>
      </c>
      <c r="C170" s="421">
        <f>[9]B!C2477</f>
        <v>0</v>
      </c>
      <c r="D170" s="421">
        <f>[9]B!D2477</f>
        <v>0</v>
      </c>
      <c r="E170" s="422">
        <f>[9]B!E2477</f>
        <v>0</v>
      </c>
      <c r="F170" s="422">
        <f>[9]B!F2477</f>
        <v>0</v>
      </c>
      <c r="G170" s="422">
        <f>[9]B!G2477</f>
        <v>0</v>
      </c>
      <c r="H170" s="423">
        <f>[9]B!AA2477</f>
        <v>0</v>
      </c>
      <c r="I170" s="423">
        <f>[9]B!AB2477</f>
        <v>0</v>
      </c>
      <c r="J170" s="423">
        <f>[9]B!AC2477</f>
        <v>0</v>
      </c>
      <c r="K170" s="423">
        <f>[9]B!AD2477</f>
        <v>0</v>
      </c>
      <c r="L170" s="423">
        <f>[9]B!AE2477</f>
        <v>0</v>
      </c>
      <c r="M170" s="423">
        <f>[9]B!AF2477</f>
        <v>0</v>
      </c>
      <c r="N170" s="423">
        <f>[9]B!AG2477</f>
        <v>0</v>
      </c>
      <c r="O170" s="423">
        <f>[9]B!AH2477</f>
        <v>0</v>
      </c>
      <c r="P170" s="423">
        <f>[9]B!AI2477</f>
        <v>0</v>
      </c>
      <c r="Q170" s="423">
        <f>[9]B!AJ2477</f>
        <v>0</v>
      </c>
      <c r="R170" s="129">
        <f>[9]B!AL2477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55</v>
      </c>
      <c r="D171" s="430">
        <f t="shared" ref="D171:Q171" si="5">SUM(D160:D170)</f>
        <v>55</v>
      </c>
      <c r="E171" s="430">
        <f t="shared" si="5"/>
        <v>55</v>
      </c>
      <c r="F171" s="430">
        <f t="shared" si="5"/>
        <v>0</v>
      </c>
      <c r="G171" s="430">
        <f t="shared" si="5"/>
        <v>0</v>
      </c>
      <c r="H171" s="430">
        <f t="shared" si="5"/>
        <v>55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3098700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[9]B!$C$1408</f>
        <v>9</v>
      </c>
      <c r="D176" s="432">
        <f>[9]B!H1408</f>
        <v>8</v>
      </c>
      <c r="E176" s="433">
        <f>[9]B!I1408</f>
        <v>8</v>
      </c>
      <c r="F176" s="433">
        <f>[9]B!J1408</f>
        <v>0</v>
      </c>
      <c r="G176" s="433">
        <f>[9]B!K1408</f>
        <v>1</v>
      </c>
      <c r="H176" s="433">
        <f>[9]B!L1408</f>
        <v>0</v>
      </c>
      <c r="I176" s="433">
        <f>[9]B!M1408</f>
        <v>0</v>
      </c>
      <c r="J176" s="433">
        <f>[9]B!N1408</f>
        <v>0</v>
      </c>
      <c r="K176" s="434">
        <v>0</v>
      </c>
      <c r="L176" s="433">
        <f>[9]B!AD1408</f>
        <v>0</v>
      </c>
      <c r="M176" s="433">
        <f>[9]B!AE1408</f>
        <v>0</v>
      </c>
      <c r="N176" s="433">
        <f>[9]B!AF1408</f>
        <v>0</v>
      </c>
      <c r="O176" s="433">
        <f>[9]B!AG1408</f>
        <v>0</v>
      </c>
      <c r="P176" s="433">
        <f>[9]B!AH1408</f>
        <v>0</v>
      </c>
      <c r="Q176" s="433">
        <f>[9]B!AI1408</f>
        <v>0</v>
      </c>
      <c r="R176" s="433">
        <f>[9]B!AJ1408</f>
        <v>0</v>
      </c>
      <c r="S176" s="21">
        <f>[9]B!$I$1408</f>
        <v>8</v>
      </c>
      <c r="T176" s="21">
        <f>[9]B!$L$1408</f>
        <v>0</v>
      </c>
      <c r="U176" s="278"/>
      <c r="V176" s="155">
        <f>[9]B!AL1408</f>
        <v>1619520</v>
      </c>
    </row>
    <row r="177" spans="1:22" x14ac:dyDescent="0.2">
      <c r="A177" s="279" t="s">
        <v>259</v>
      </c>
      <c r="B177" s="280" t="s">
        <v>260</v>
      </c>
      <c r="C177" s="432">
        <f>[9]B!C1542</f>
        <v>235</v>
      </c>
      <c r="D177" s="432">
        <f>[9]B!H1542</f>
        <v>204</v>
      </c>
      <c r="E177" s="434">
        <f>[9]B!I1542</f>
        <v>188</v>
      </c>
      <c r="F177" s="434">
        <f>[9]B!J1542</f>
        <v>16</v>
      </c>
      <c r="G177" s="434">
        <f>[9]B!K1542</f>
        <v>2</v>
      </c>
      <c r="H177" s="434">
        <f>[9]B!L1542</f>
        <v>22</v>
      </c>
      <c r="I177" s="434">
        <f>[9]B!M1542</f>
        <v>6</v>
      </c>
      <c r="J177" s="434">
        <f>[9]B!N1542</f>
        <v>1</v>
      </c>
      <c r="K177" s="434">
        <v>53</v>
      </c>
      <c r="L177" s="434">
        <f>[9]B!AD1542</f>
        <v>40</v>
      </c>
      <c r="M177" s="434">
        <f>[9]B!AE1542</f>
        <v>128</v>
      </c>
      <c r="N177" s="434">
        <f>[9]B!AF1542</f>
        <v>0</v>
      </c>
      <c r="O177" s="434">
        <f>[9]B!AG1542</f>
        <v>0</v>
      </c>
      <c r="P177" s="434">
        <f>[9]B!AH1542</f>
        <v>0</v>
      </c>
      <c r="Q177" s="434">
        <f>[9]B!AI1542</f>
        <v>0</v>
      </c>
      <c r="R177" s="434">
        <f>[9]B!AJ1542</f>
        <v>0</v>
      </c>
      <c r="S177" s="21">
        <f>[9]B!$I$1542</f>
        <v>188</v>
      </c>
      <c r="T177" s="21">
        <f>[9]B!$L$1542</f>
        <v>22</v>
      </c>
      <c r="U177" s="278"/>
      <c r="V177" s="155">
        <f>[9]B!$AL$1542</f>
        <v>111669130</v>
      </c>
    </row>
    <row r="178" spans="1:22" x14ac:dyDescent="0.2">
      <c r="A178" s="279" t="s">
        <v>194</v>
      </c>
      <c r="B178" s="280" t="s">
        <v>261</v>
      </c>
      <c r="C178" s="432">
        <f>[9]B!C1723</f>
        <v>77</v>
      </c>
      <c r="D178" s="432">
        <f>[9]B!H1723</f>
        <v>54</v>
      </c>
      <c r="E178" s="434">
        <f>[9]B!I1723</f>
        <v>35</v>
      </c>
      <c r="F178" s="434">
        <f>[9]B!J1723</f>
        <v>19</v>
      </c>
      <c r="G178" s="434">
        <f>[9]B!K1723</f>
        <v>4</v>
      </c>
      <c r="H178" s="434">
        <f>[9]B!L1723</f>
        <v>19</v>
      </c>
      <c r="I178" s="434">
        <f>[9]B!M1723</f>
        <v>0</v>
      </c>
      <c r="J178" s="434">
        <f>[9]B!N1723</f>
        <v>0</v>
      </c>
      <c r="K178" s="434">
        <v>30</v>
      </c>
      <c r="L178" s="434">
        <f>[9]B!AD1723</f>
        <v>0</v>
      </c>
      <c r="M178" s="434">
        <f>[9]B!AE1723</f>
        <v>0</v>
      </c>
      <c r="N178" s="434">
        <f>[9]B!AF1723</f>
        <v>0</v>
      </c>
      <c r="O178" s="434">
        <f>[9]B!AG1723</f>
        <v>0</v>
      </c>
      <c r="P178" s="434">
        <f>[9]B!AH1723</f>
        <v>0</v>
      </c>
      <c r="Q178" s="434">
        <f>[9]B!AI1723</f>
        <v>0</v>
      </c>
      <c r="R178" s="434">
        <f>[9]B!AJ1723</f>
        <v>0</v>
      </c>
      <c r="S178" s="21">
        <f>[9]B!$I$1723</f>
        <v>35</v>
      </c>
      <c r="T178" s="21">
        <f>[9]B!$L$1723</f>
        <v>19</v>
      </c>
      <c r="U178" s="278"/>
      <c r="V178" s="155">
        <f>[9]B!AL1723</f>
        <v>4591670</v>
      </c>
    </row>
    <row r="179" spans="1:22" x14ac:dyDescent="0.2">
      <c r="A179" s="279" t="s">
        <v>196</v>
      </c>
      <c r="B179" s="280" t="s">
        <v>262</v>
      </c>
      <c r="C179" s="432">
        <f>[9]B!C1787</f>
        <v>5</v>
      </c>
      <c r="D179" s="432">
        <f>[9]B!H1787</f>
        <v>1</v>
      </c>
      <c r="E179" s="434">
        <f>[9]B!I1787</f>
        <v>1</v>
      </c>
      <c r="F179" s="434">
        <f>[9]B!J1787</f>
        <v>0</v>
      </c>
      <c r="G179" s="434">
        <f>[9]B!K1787</f>
        <v>1</v>
      </c>
      <c r="H179" s="434">
        <f>[9]B!L1787</f>
        <v>3</v>
      </c>
      <c r="I179" s="434">
        <f>[9]B!M1787</f>
        <v>0</v>
      </c>
      <c r="J179" s="434">
        <f>[9]B!N1787</f>
        <v>0</v>
      </c>
      <c r="K179" s="434">
        <v>1</v>
      </c>
      <c r="L179" s="434">
        <f>[9]B!AD1787</f>
        <v>0</v>
      </c>
      <c r="M179" s="434">
        <f>[9]B!AE1787</f>
        <v>0</v>
      </c>
      <c r="N179" s="434">
        <f>[9]B!AF1787</f>
        <v>0</v>
      </c>
      <c r="O179" s="434">
        <f>[9]B!AG1787</f>
        <v>0</v>
      </c>
      <c r="P179" s="434">
        <f>[9]B!AH1787</f>
        <v>0</v>
      </c>
      <c r="Q179" s="434">
        <f>[9]B!AI1787</f>
        <v>0</v>
      </c>
      <c r="R179" s="434">
        <f>[9]B!AJ1787</f>
        <v>0</v>
      </c>
      <c r="S179" s="21">
        <f>[9]B!$I$1787</f>
        <v>1</v>
      </c>
      <c r="T179" s="21">
        <f>[9]B!$L$1787</f>
        <v>3</v>
      </c>
      <c r="U179" s="278"/>
      <c r="V179" s="155">
        <f>[9]B!AL1787</f>
        <v>426130</v>
      </c>
    </row>
    <row r="180" spans="1:22" x14ac:dyDescent="0.2">
      <c r="A180" s="279" t="s">
        <v>198</v>
      </c>
      <c r="B180" s="280" t="s">
        <v>263</v>
      </c>
      <c r="C180" s="432">
        <f>[9]B!C1861</f>
        <v>42</v>
      </c>
      <c r="D180" s="432">
        <f>[9]B!H1861</f>
        <v>33</v>
      </c>
      <c r="E180" s="434">
        <f>[9]B!I1861</f>
        <v>33</v>
      </c>
      <c r="F180" s="434">
        <f>[9]B!J1861</f>
        <v>0</v>
      </c>
      <c r="G180" s="434">
        <f>[9]B!K1861</f>
        <v>3</v>
      </c>
      <c r="H180" s="434">
        <f>[9]B!L1861</f>
        <v>5</v>
      </c>
      <c r="I180" s="434">
        <f>[9]B!M1861</f>
        <v>0</v>
      </c>
      <c r="J180" s="434">
        <f>[9]B!N1861</f>
        <v>1</v>
      </c>
      <c r="K180" s="434">
        <v>31</v>
      </c>
      <c r="L180" s="434">
        <f>[9]B!AD1861</f>
        <v>0</v>
      </c>
      <c r="M180" s="434">
        <f>[9]B!AE1861</f>
        <v>0</v>
      </c>
      <c r="N180" s="434">
        <f>[9]B!AF1861</f>
        <v>0</v>
      </c>
      <c r="O180" s="434">
        <f>[9]B!AG1861</f>
        <v>0</v>
      </c>
      <c r="P180" s="434">
        <f>[9]B!AH1861</f>
        <v>0</v>
      </c>
      <c r="Q180" s="434">
        <f>[9]B!AI1861</f>
        <v>0</v>
      </c>
      <c r="R180" s="434">
        <f>[9]B!AJ1861</f>
        <v>0</v>
      </c>
      <c r="S180" s="21">
        <f>[9]B!$I$1861</f>
        <v>33</v>
      </c>
      <c r="T180" s="21">
        <f>[9]B!$L$1861</f>
        <v>5</v>
      </c>
      <c r="U180" s="278"/>
      <c r="V180" s="155">
        <f>[9]B!AL1861</f>
        <v>2889555</v>
      </c>
    </row>
    <row r="181" spans="1:22" x14ac:dyDescent="0.2">
      <c r="A181" s="279" t="s">
        <v>264</v>
      </c>
      <c r="B181" s="280" t="s">
        <v>265</v>
      </c>
      <c r="C181" s="432">
        <f>[9]B!C1904</f>
        <v>55</v>
      </c>
      <c r="D181" s="432">
        <f>[9]B!H1904</f>
        <v>44</v>
      </c>
      <c r="E181" s="434">
        <f>[9]B!I1904</f>
        <v>44</v>
      </c>
      <c r="F181" s="434">
        <f>[9]B!J1904</f>
        <v>0</v>
      </c>
      <c r="G181" s="434">
        <f>[9]B!K1904</f>
        <v>3</v>
      </c>
      <c r="H181" s="434">
        <f>[9]B!L1904</f>
        <v>8</v>
      </c>
      <c r="I181" s="434">
        <f>[9]B!M1904</f>
        <v>0</v>
      </c>
      <c r="J181" s="434">
        <f>[9]B!N1904</f>
        <v>0</v>
      </c>
      <c r="K181" s="434">
        <v>55</v>
      </c>
      <c r="L181" s="434">
        <f>[9]B!AD1904</f>
        <v>0</v>
      </c>
      <c r="M181" s="434">
        <f>[9]B!AE1904</f>
        <v>0</v>
      </c>
      <c r="N181" s="434">
        <f>[9]B!AF1904</f>
        <v>0</v>
      </c>
      <c r="O181" s="434">
        <f>[9]B!AG1904</f>
        <v>0</v>
      </c>
      <c r="P181" s="434">
        <f>[9]B!AH1904</f>
        <v>0</v>
      </c>
      <c r="Q181" s="434">
        <f>[9]B!AI1904</f>
        <v>0</v>
      </c>
      <c r="R181" s="434">
        <f>[9]B!AJ1904</f>
        <v>0</v>
      </c>
      <c r="S181" s="21">
        <f>[9]B!$I$1904</f>
        <v>44</v>
      </c>
      <c r="T181" s="21">
        <f>[9]B!$L$1904</f>
        <v>8</v>
      </c>
      <c r="U181" s="278"/>
      <c r="V181" s="155">
        <f>[9]B!AL1904</f>
        <v>3323710</v>
      </c>
    </row>
    <row r="182" spans="1:22" x14ac:dyDescent="0.2">
      <c r="A182" s="279" t="s">
        <v>205</v>
      </c>
      <c r="B182" s="280" t="s">
        <v>266</v>
      </c>
      <c r="C182" s="435">
        <f>[9]B!C2063</f>
        <v>5</v>
      </c>
      <c r="D182" s="435">
        <f>[9]B!H2063</f>
        <v>3</v>
      </c>
      <c r="E182" s="434">
        <f>[9]B!I2063</f>
        <v>3</v>
      </c>
      <c r="F182" s="434">
        <f>[9]B!J2063</f>
        <v>0</v>
      </c>
      <c r="G182" s="434">
        <f>[9]B!K2063</f>
        <v>1</v>
      </c>
      <c r="H182" s="434">
        <f>[9]B!L2063</f>
        <v>0</v>
      </c>
      <c r="I182" s="434">
        <f>[9]B!M2063</f>
        <v>0</v>
      </c>
      <c r="J182" s="434">
        <f>[9]B!N2063</f>
        <v>1</v>
      </c>
      <c r="K182" s="434">
        <v>0</v>
      </c>
      <c r="L182" s="434">
        <f>[9]B!AD2063</f>
        <v>0</v>
      </c>
      <c r="M182" s="434">
        <f>[9]B!AE2063</f>
        <v>0</v>
      </c>
      <c r="N182" s="434">
        <f>[9]B!AF2063</f>
        <v>0</v>
      </c>
      <c r="O182" s="434">
        <f>[9]B!AG2063</f>
        <v>0</v>
      </c>
      <c r="P182" s="434">
        <f>[9]B!AH2063</f>
        <v>0</v>
      </c>
      <c r="Q182" s="434">
        <f>[9]B!AI2063</f>
        <v>0</v>
      </c>
      <c r="R182" s="434">
        <f>[9]B!AJ2063</f>
        <v>0</v>
      </c>
      <c r="S182" s="21">
        <f>[9]B!$I$2063</f>
        <v>3</v>
      </c>
      <c r="T182" s="21">
        <f>[9]B!$L$2063</f>
        <v>0</v>
      </c>
      <c r="U182" s="278"/>
      <c r="V182" s="155">
        <f>[9]B!AL2063</f>
        <v>1029810</v>
      </c>
    </row>
    <row r="183" spans="1:22" x14ac:dyDescent="0.2">
      <c r="A183" s="279" t="s">
        <v>267</v>
      </c>
      <c r="B183" s="280" t="s">
        <v>268</v>
      </c>
      <c r="C183" s="435">
        <f>[9]B!C2165</f>
        <v>7</v>
      </c>
      <c r="D183" s="435">
        <f>[9]B!H2165</f>
        <v>5</v>
      </c>
      <c r="E183" s="434">
        <f>[9]B!I2165</f>
        <v>5</v>
      </c>
      <c r="F183" s="434">
        <f>[9]B!J2165</f>
        <v>0</v>
      </c>
      <c r="G183" s="434">
        <f>[9]B!K2165</f>
        <v>0</v>
      </c>
      <c r="H183" s="434">
        <f>[9]B!L2165</f>
        <v>2</v>
      </c>
      <c r="I183" s="434">
        <f>[9]B!M2165</f>
        <v>0</v>
      </c>
      <c r="J183" s="434">
        <f>[9]B!N2165</f>
        <v>0</v>
      </c>
      <c r="K183" s="434">
        <v>5</v>
      </c>
      <c r="L183" s="434">
        <f>[9]B!AD2165</f>
        <v>0</v>
      </c>
      <c r="M183" s="434">
        <f>[9]B!AE2165</f>
        <v>0</v>
      </c>
      <c r="N183" s="434">
        <f>[9]B!AF2165</f>
        <v>0</v>
      </c>
      <c r="O183" s="434">
        <f>[9]B!AG2165</f>
        <v>0</v>
      </c>
      <c r="P183" s="434">
        <f>[9]B!AH2165</f>
        <v>0</v>
      </c>
      <c r="Q183" s="434">
        <f>[9]B!AI2165</f>
        <v>0</v>
      </c>
      <c r="R183" s="434">
        <f>[9]B!AJ2165</f>
        <v>0</v>
      </c>
      <c r="S183" s="21">
        <f>[9]B!$I$2165</f>
        <v>5</v>
      </c>
      <c r="T183" s="21">
        <f>[9]B!$L$2165</f>
        <v>2</v>
      </c>
      <c r="U183" s="278"/>
      <c r="V183" s="155">
        <f>[9]B!AL2165</f>
        <v>814660</v>
      </c>
    </row>
    <row r="184" spans="1:22" x14ac:dyDescent="0.2">
      <c r="A184" s="279" t="s">
        <v>269</v>
      </c>
      <c r="B184" s="280" t="s">
        <v>270</v>
      </c>
      <c r="C184" s="435">
        <f>[9]B!C2396</f>
        <v>309</v>
      </c>
      <c r="D184" s="435">
        <f>[9]B!H2396</f>
        <v>258</v>
      </c>
      <c r="E184" s="434">
        <f>[9]B!I2396</f>
        <v>228</v>
      </c>
      <c r="F184" s="434">
        <f>[9]B!J2396</f>
        <v>30</v>
      </c>
      <c r="G184" s="434">
        <f>[9]B!K2396</f>
        <v>12</v>
      </c>
      <c r="H184" s="434">
        <f>[9]B!L2396</f>
        <v>39</v>
      </c>
      <c r="I184" s="434">
        <f>[9]B!M2396</f>
        <v>0</v>
      </c>
      <c r="J184" s="434">
        <f>[9]B!N2396</f>
        <v>0</v>
      </c>
      <c r="K184" s="436"/>
      <c r="L184" s="434">
        <f>[9]B!AD2396</f>
        <v>24</v>
      </c>
      <c r="M184" s="434">
        <f>[9]B!AE2396</f>
        <v>19</v>
      </c>
      <c r="N184" s="434">
        <f>[9]B!AF2396</f>
        <v>0</v>
      </c>
      <c r="O184" s="434">
        <f>[9]B!AG2396</f>
        <v>0</v>
      </c>
      <c r="P184" s="434">
        <f>[9]B!AH2396</f>
        <v>0</v>
      </c>
      <c r="Q184" s="434">
        <f>[9]B!AI2396</f>
        <v>0</v>
      </c>
      <c r="R184" s="434">
        <f>[9]B!AJ2396</f>
        <v>0</v>
      </c>
      <c r="S184" s="21">
        <f>[9]B!$I$2396</f>
        <v>228</v>
      </c>
      <c r="T184" s="21">
        <f>[9]B!$L$2396</f>
        <v>39</v>
      </c>
      <c r="U184" s="278"/>
      <c r="V184" s="155">
        <f>[9]B!AL2396</f>
        <v>91363075</v>
      </c>
    </row>
    <row r="185" spans="1:22" x14ac:dyDescent="0.2">
      <c r="A185" s="279" t="s">
        <v>271</v>
      </c>
      <c r="B185" s="280" t="s">
        <v>272</v>
      </c>
      <c r="C185" s="432">
        <f>[9]B!C2436</f>
        <v>13</v>
      </c>
      <c r="D185" s="432">
        <f>[9]B!H2436</f>
        <v>9</v>
      </c>
      <c r="E185" s="434">
        <f>[9]B!I2436</f>
        <v>7</v>
      </c>
      <c r="F185" s="434">
        <f>[9]B!J2436</f>
        <v>2</v>
      </c>
      <c r="G185" s="434">
        <f>[9]B!K2436</f>
        <v>4</v>
      </c>
      <c r="H185" s="434">
        <f>[9]B!L2436</f>
        <v>0</v>
      </c>
      <c r="I185" s="434">
        <f>[9]B!M2436</f>
        <v>0</v>
      </c>
      <c r="J185" s="434">
        <f>[9]B!N2436</f>
        <v>0</v>
      </c>
      <c r="K185" s="434">
        <v>2</v>
      </c>
      <c r="L185" s="434">
        <f>[9]B!AD2436</f>
        <v>0</v>
      </c>
      <c r="M185" s="434">
        <f>[9]B!AE2436</f>
        <v>0</v>
      </c>
      <c r="N185" s="434">
        <f>[9]B!AF2436</f>
        <v>0</v>
      </c>
      <c r="O185" s="434">
        <f>[9]B!AG2436</f>
        <v>0</v>
      </c>
      <c r="P185" s="434">
        <f>[9]B!AH2436</f>
        <v>0</v>
      </c>
      <c r="Q185" s="434">
        <f>[9]B!AI2436</f>
        <v>0</v>
      </c>
      <c r="R185" s="434">
        <f>[9]B!AJ2436</f>
        <v>0</v>
      </c>
      <c r="S185" s="21">
        <f>[9]B!$I$2436</f>
        <v>7</v>
      </c>
      <c r="T185" s="21">
        <f>[9]B!$L$2436</f>
        <v>0</v>
      </c>
      <c r="U185" s="278"/>
      <c r="V185" s="155">
        <f>[9]B!AL2436</f>
        <v>1507380</v>
      </c>
    </row>
    <row r="186" spans="1:22" x14ac:dyDescent="0.2">
      <c r="A186" s="279" t="s">
        <v>273</v>
      </c>
      <c r="B186" s="280" t="s">
        <v>274</v>
      </c>
      <c r="C186" s="432">
        <f>[9]B!C2559</f>
        <v>79</v>
      </c>
      <c r="D186" s="432">
        <f>[9]B!H2559</f>
        <v>67</v>
      </c>
      <c r="E186" s="434">
        <f>[9]B!I2559</f>
        <v>57</v>
      </c>
      <c r="F186" s="434">
        <f>[9]B!J2559</f>
        <v>10</v>
      </c>
      <c r="G186" s="434">
        <f>[9]B!K2559</f>
        <v>3</v>
      </c>
      <c r="H186" s="434">
        <f>[9]B!L2559</f>
        <v>5</v>
      </c>
      <c r="I186" s="434">
        <f>[9]B!M2559</f>
        <v>4</v>
      </c>
      <c r="J186" s="434">
        <f>[9]B!N2559</f>
        <v>0</v>
      </c>
      <c r="K186" s="433">
        <v>0</v>
      </c>
      <c r="L186" s="434">
        <f>[9]B!AD2559</f>
        <v>21</v>
      </c>
      <c r="M186" s="434">
        <f>[9]B!AE2559</f>
        <v>0</v>
      </c>
      <c r="N186" s="434">
        <f>[9]B!AF2559</f>
        <v>0</v>
      </c>
      <c r="O186" s="434">
        <f>[9]B!AG2559</f>
        <v>0</v>
      </c>
      <c r="P186" s="434">
        <f>[9]B!AH2559</f>
        <v>0</v>
      </c>
      <c r="Q186" s="434">
        <f>[9]B!AI2559</f>
        <v>0</v>
      </c>
      <c r="R186" s="434">
        <f>[9]B!AJ2559</f>
        <v>0</v>
      </c>
      <c r="S186" s="21">
        <f>[9]B!$I$2559</f>
        <v>57</v>
      </c>
      <c r="T186" s="21">
        <f>[9]B!$L$2559</f>
        <v>5</v>
      </c>
      <c r="U186" s="278"/>
      <c r="V186" s="155">
        <f>[9]B!AL2559</f>
        <v>11683790</v>
      </c>
    </row>
    <row r="187" spans="1:22" x14ac:dyDescent="0.2">
      <c r="A187" s="279" t="s">
        <v>275</v>
      </c>
      <c r="B187" s="280" t="s">
        <v>276</v>
      </c>
      <c r="C187" s="432">
        <f>[9]B!C2598</f>
        <v>24</v>
      </c>
      <c r="D187" s="432">
        <f>[9]B!H2598</f>
        <v>21</v>
      </c>
      <c r="E187" s="434">
        <f>[9]B!I2598</f>
        <v>21</v>
      </c>
      <c r="F187" s="434">
        <f>[9]B!J2598</f>
        <v>0</v>
      </c>
      <c r="G187" s="434">
        <f>[9]B!K2598</f>
        <v>1</v>
      </c>
      <c r="H187" s="434">
        <f>[9]B!L2598</f>
        <v>2</v>
      </c>
      <c r="I187" s="434">
        <f>[9]B!M2598</f>
        <v>0</v>
      </c>
      <c r="J187" s="434">
        <f>[9]B!N2598</f>
        <v>0</v>
      </c>
      <c r="K187" s="433">
        <v>4</v>
      </c>
      <c r="L187" s="434">
        <f>[9]B!AD2598</f>
        <v>0</v>
      </c>
      <c r="M187" s="434">
        <f>[9]B!AE2598</f>
        <v>5</v>
      </c>
      <c r="N187" s="434">
        <f>[9]B!AF2598</f>
        <v>0</v>
      </c>
      <c r="O187" s="434">
        <f>[9]B!AG2598</f>
        <v>0</v>
      </c>
      <c r="P187" s="434">
        <f>[9]B!AH2598</f>
        <v>0</v>
      </c>
      <c r="Q187" s="434">
        <f>[9]B!AI2598</f>
        <v>0</v>
      </c>
      <c r="R187" s="434">
        <f>[9]B!AJ2598</f>
        <v>0</v>
      </c>
      <c r="S187" s="21">
        <f>[9]B!$I$2598</f>
        <v>21</v>
      </c>
      <c r="T187" s="21">
        <f>[9]B!$L$2598</f>
        <v>2</v>
      </c>
      <c r="U187" s="278"/>
      <c r="V187" s="155">
        <f>[9]B!AL2598</f>
        <v>4461455</v>
      </c>
    </row>
    <row r="188" spans="1:22" x14ac:dyDescent="0.2">
      <c r="A188" s="279" t="s">
        <v>277</v>
      </c>
      <c r="B188" s="280" t="s">
        <v>278</v>
      </c>
      <c r="C188" s="432">
        <f>[9]B!C2639</f>
        <v>71</v>
      </c>
      <c r="D188" s="432">
        <f>[9]B!H2639</f>
        <v>58</v>
      </c>
      <c r="E188" s="434">
        <f>[9]B!I2639</f>
        <v>44</v>
      </c>
      <c r="F188" s="434">
        <f>[9]B!J2639</f>
        <v>14</v>
      </c>
      <c r="G188" s="434">
        <f>[9]B!K2639</f>
        <v>4</v>
      </c>
      <c r="H188" s="434">
        <f>[9]B!L2639</f>
        <v>8</v>
      </c>
      <c r="I188" s="434">
        <f>[9]B!M2639</f>
        <v>1</v>
      </c>
      <c r="J188" s="434">
        <f>[9]B!N2639</f>
        <v>0</v>
      </c>
      <c r="K188" s="433">
        <v>4</v>
      </c>
      <c r="L188" s="434">
        <f>[9]B!AD2639</f>
        <v>0</v>
      </c>
      <c r="M188" s="434">
        <f>[9]B!AE2639</f>
        <v>0</v>
      </c>
      <c r="N188" s="434">
        <f>[9]B!AF2639</f>
        <v>0</v>
      </c>
      <c r="O188" s="434">
        <f>[9]B!AG2639</f>
        <v>0</v>
      </c>
      <c r="P188" s="434">
        <f>[9]B!AH2639</f>
        <v>0</v>
      </c>
      <c r="Q188" s="434">
        <f>[9]B!AI2639</f>
        <v>0</v>
      </c>
      <c r="R188" s="434">
        <f>[9]B!AJ2639</f>
        <v>0</v>
      </c>
      <c r="S188" s="21">
        <f>[9]B!$I$2639</f>
        <v>44</v>
      </c>
      <c r="T188" s="21">
        <f>[9]B!$L$2639</f>
        <v>8</v>
      </c>
      <c r="U188" s="278"/>
      <c r="V188" s="155">
        <f>[9]B!AL2639</f>
        <v>9368450</v>
      </c>
    </row>
    <row r="189" spans="1:22" x14ac:dyDescent="0.2">
      <c r="A189" s="281" t="s">
        <v>279</v>
      </c>
      <c r="B189" s="280" t="s">
        <v>280</v>
      </c>
      <c r="C189" s="432">
        <f>SUM(C190:C192)</f>
        <v>80</v>
      </c>
      <c r="D189" s="432">
        <f t="shared" ref="D189:Q189" si="6">SUM(D190:D192)</f>
        <v>79</v>
      </c>
      <c r="E189" s="432">
        <f>SUM(E190:E192)</f>
        <v>22</v>
      </c>
      <c r="F189" s="432">
        <f>SUM(F190:F192)</f>
        <v>57</v>
      </c>
      <c r="G189" s="432">
        <f t="shared" si="6"/>
        <v>1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22</v>
      </c>
      <c r="T189" s="432">
        <f>SUM(T190:T192)</f>
        <v>0</v>
      </c>
      <c r="U189" s="278"/>
      <c r="V189" s="432">
        <f>SUM(V190:V192)</f>
        <v>3843620</v>
      </c>
    </row>
    <row r="190" spans="1:22" x14ac:dyDescent="0.2">
      <c r="A190" s="282"/>
      <c r="B190" s="283" t="s">
        <v>281</v>
      </c>
      <c r="C190" s="433">
        <f>[9]B!C2645</f>
        <v>80</v>
      </c>
      <c r="D190" s="433">
        <f>[9]B!H2645</f>
        <v>79</v>
      </c>
      <c r="E190" s="433">
        <f>[9]B!I2645</f>
        <v>22</v>
      </c>
      <c r="F190" s="433">
        <f>[9]B!J2645</f>
        <v>57</v>
      </c>
      <c r="G190" s="433">
        <f>[9]B!K2645</f>
        <v>1</v>
      </c>
      <c r="H190" s="433">
        <f>[9]B!L2645</f>
        <v>0</v>
      </c>
      <c r="I190" s="433">
        <f>[9]B!M2645</f>
        <v>0</v>
      </c>
      <c r="J190" s="433">
        <f>[9]B!N2645</f>
        <v>0</v>
      </c>
      <c r="K190" s="436"/>
      <c r="L190" s="433">
        <f>[9]B!AD2645</f>
        <v>0</v>
      </c>
      <c r="M190" s="433">
        <f>[9]B!AE2645</f>
        <v>0</v>
      </c>
      <c r="N190" s="433">
        <f>[9]B!AF2645</f>
        <v>0</v>
      </c>
      <c r="O190" s="433">
        <f>[9]B!AG2645</f>
        <v>0</v>
      </c>
      <c r="P190" s="433">
        <f>[9]B!AH2645</f>
        <v>0</v>
      </c>
      <c r="Q190" s="433">
        <f>[9]B!AI2645</f>
        <v>0</v>
      </c>
      <c r="R190" s="433">
        <f>[9]B!AJ2645</f>
        <v>0</v>
      </c>
      <c r="S190" s="21">
        <f>[9]B!$I$2645</f>
        <v>22</v>
      </c>
      <c r="T190" s="21">
        <f>[9]B!$L$2645</f>
        <v>0</v>
      </c>
      <c r="U190" s="284"/>
      <c r="V190" s="155">
        <f>[9]B!AL2645</f>
        <v>3843620</v>
      </c>
    </row>
    <row r="191" spans="1:22" x14ac:dyDescent="0.2">
      <c r="A191" s="282"/>
      <c r="B191" s="283" t="s">
        <v>282</v>
      </c>
      <c r="C191" s="433">
        <f>[9]B!C2646</f>
        <v>0</v>
      </c>
      <c r="D191" s="433">
        <f>[9]B!H2646</f>
        <v>0</v>
      </c>
      <c r="E191" s="433">
        <f>[9]B!I2646</f>
        <v>0</v>
      </c>
      <c r="F191" s="433">
        <f>[9]B!J2646</f>
        <v>0</v>
      </c>
      <c r="G191" s="433">
        <f>[9]B!K2646</f>
        <v>0</v>
      </c>
      <c r="H191" s="433">
        <f>[9]B!L2646</f>
        <v>0</v>
      </c>
      <c r="I191" s="433">
        <f>[9]B!M2646</f>
        <v>0</v>
      </c>
      <c r="J191" s="433">
        <f>[9]B!N2646</f>
        <v>0</v>
      </c>
      <c r="K191" s="436"/>
      <c r="L191" s="433">
        <f>[9]B!AD2646</f>
        <v>0</v>
      </c>
      <c r="M191" s="433">
        <f>[9]B!AE2646</f>
        <v>0</v>
      </c>
      <c r="N191" s="433">
        <f>[9]B!AF2646</f>
        <v>0</v>
      </c>
      <c r="O191" s="433">
        <f>[9]B!AG2646</f>
        <v>0</v>
      </c>
      <c r="P191" s="433">
        <f>[9]B!AH2646</f>
        <v>0</v>
      </c>
      <c r="Q191" s="433">
        <f>[9]B!AI2646</f>
        <v>0</v>
      </c>
      <c r="R191" s="433">
        <f>[9]B!AJ2646</f>
        <v>0</v>
      </c>
      <c r="S191" s="21">
        <f>[9]B!$I$2646</f>
        <v>0</v>
      </c>
      <c r="T191" s="21">
        <f>[9]B!$L$2646</f>
        <v>0</v>
      </c>
      <c r="U191" s="284"/>
      <c r="V191" s="155">
        <f>[9]B!AL2646</f>
        <v>0</v>
      </c>
    </row>
    <row r="192" spans="1:22" x14ac:dyDescent="0.2">
      <c r="A192" s="282"/>
      <c r="B192" s="283" t="s">
        <v>283</v>
      </c>
      <c r="C192" s="433">
        <f>SUM([9]B!C2647:C2651)</f>
        <v>0</v>
      </c>
      <c r="D192" s="433">
        <f>SUM([9]B!H2647:H2651)</f>
        <v>0</v>
      </c>
      <c r="E192" s="433">
        <f>SUM([9]B!I2647:I2651)</f>
        <v>0</v>
      </c>
      <c r="F192" s="433">
        <f>SUM([9]B!J2647:J2651)</f>
        <v>0</v>
      </c>
      <c r="G192" s="433">
        <f>SUM([9]B!K2647:K2651)</f>
        <v>0</v>
      </c>
      <c r="H192" s="433">
        <f>SUM([9]B!L2647:L2651)</f>
        <v>0</v>
      </c>
      <c r="I192" s="433">
        <f>SUM([9]B!M2647:M2651)</f>
        <v>0</v>
      </c>
      <c r="J192" s="433">
        <f>SUM([9]B!N2647:N2651)</f>
        <v>0</v>
      </c>
      <c r="K192" s="436"/>
      <c r="L192" s="433">
        <f>SUM([9]B!AD2647:AD2651)</f>
        <v>0</v>
      </c>
      <c r="M192" s="433">
        <f>SUM([9]B!AE2647:AE2651)</f>
        <v>0</v>
      </c>
      <c r="N192" s="433">
        <f>SUM([9]B!AF2647:AF2651)</f>
        <v>0</v>
      </c>
      <c r="O192" s="433">
        <f>SUM([9]B!AG2647:AG2651)</f>
        <v>0</v>
      </c>
      <c r="P192" s="433">
        <f>SUM([9]B!AH2647:AH2651)</f>
        <v>0</v>
      </c>
      <c r="Q192" s="433">
        <f>SUM([9]B!AI2647:AI2651)</f>
        <v>0</v>
      </c>
      <c r="R192" s="433">
        <f>SUM([9]B!AJ2647:AJ2651)</f>
        <v>0</v>
      </c>
      <c r="S192" s="433">
        <f>SUM([9]B!I2647:I2651)</f>
        <v>0</v>
      </c>
      <c r="T192" s="433">
        <f>SUM([9]B!L2647:L2651)</f>
        <v>0</v>
      </c>
      <c r="U192" s="284"/>
      <c r="V192" s="433">
        <f>SUM([9]B!AL2647:AL2651)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+[9]B!C2889</f>
        <v>162</v>
      </c>
      <c r="D193" s="432">
        <f>+[9]B!H2889</f>
        <v>126</v>
      </c>
      <c r="E193" s="437">
        <f>+[9]B!I2889</f>
        <v>126</v>
      </c>
      <c r="F193" s="437">
        <f>+[9]B!J2889</f>
        <v>0</v>
      </c>
      <c r="G193" s="437">
        <f>+[9]B!K2889</f>
        <v>19</v>
      </c>
      <c r="H193" s="437">
        <f>+[9]B!L2889</f>
        <v>16</v>
      </c>
      <c r="I193" s="437">
        <f>+[9]B!M2889</f>
        <v>0</v>
      </c>
      <c r="J193" s="437">
        <f>+[9]B!N2889</f>
        <v>1</v>
      </c>
      <c r="K193" s="433">
        <v>11</v>
      </c>
      <c r="L193" s="434">
        <f>+[9]B!AD2889</f>
        <v>11</v>
      </c>
      <c r="M193" s="434">
        <f>+[9]B!AE2889</f>
        <v>0</v>
      </c>
      <c r="N193" s="434">
        <f>+[9]B!AF2889</f>
        <v>0</v>
      </c>
      <c r="O193" s="434">
        <f>+[9]B!AG2889</f>
        <v>0</v>
      </c>
      <c r="P193" s="434">
        <f>+[9]B!AH2889</f>
        <v>0</v>
      </c>
      <c r="Q193" s="434">
        <f>+[9]B!AI2889</f>
        <v>0</v>
      </c>
      <c r="R193" s="434">
        <f>+[9]B!AJ2889</f>
        <v>0</v>
      </c>
      <c r="S193" s="21">
        <f>[9]B!$I$2889</f>
        <v>126</v>
      </c>
      <c r="T193" s="21">
        <f>[9]B!$L$2889</f>
        <v>16</v>
      </c>
      <c r="U193" s="284"/>
      <c r="V193" s="156">
        <f>[9]B!$AL$2889</f>
        <v>45461290</v>
      </c>
    </row>
    <row r="194" spans="1:28" x14ac:dyDescent="0.2">
      <c r="A194" s="279" t="s">
        <v>286</v>
      </c>
      <c r="B194" s="280" t="s">
        <v>287</v>
      </c>
      <c r="C194" s="435">
        <f>+[9]B!C3105</f>
        <v>118</v>
      </c>
      <c r="D194" s="435">
        <f>+[9]B!H3105</f>
        <v>33</v>
      </c>
      <c r="E194" s="434">
        <f>+[9]B!I3105</f>
        <v>33</v>
      </c>
      <c r="F194" s="434">
        <f>+[9]B!J3105</f>
        <v>0</v>
      </c>
      <c r="G194" s="434">
        <f>+[9]B!K3105</f>
        <v>1</v>
      </c>
      <c r="H194" s="434">
        <f>+[9]B!L3105</f>
        <v>83</v>
      </c>
      <c r="I194" s="434">
        <f>+[9]B!M3105</f>
        <v>0</v>
      </c>
      <c r="J194" s="434">
        <f>+[9]B!N3105</f>
        <v>1</v>
      </c>
      <c r="K194" s="434">
        <v>118</v>
      </c>
      <c r="L194" s="434">
        <f>+[9]B!AD3094</f>
        <v>0</v>
      </c>
      <c r="M194" s="434">
        <f>+[9]B!AE3094</f>
        <v>0</v>
      </c>
      <c r="N194" s="434">
        <f>+[9]B!AF3094</f>
        <v>0</v>
      </c>
      <c r="O194" s="434">
        <f>+[9]B!AG3094</f>
        <v>0</v>
      </c>
      <c r="P194" s="434">
        <f>+[9]B!AH3094</f>
        <v>0</v>
      </c>
      <c r="Q194" s="434">
        <f>+[9]B!AI3094</f>
        <v>0</v>
      </c>
      <c r="R194" s="434">
        <f>+[9]B!AJ3094</f>
        <v>0</v>
      </c>
      <c r="S194" s="434">
        <f>+[9]B!I3094</f>
        <v>33</v>
      </c>
      <c r="T194" s="434">
        <f>+[9]B!L3094</f>
        <v>83</v>
      </c>
      <c r="U194" s="284"/>
      <c r="V194" s="434">
        <f>+[9]B!AL3094</f>
        <v>1090360</v>
      </c>
    </row>
    <row r="195" spans="1:28" x14ac:dyDescent="0.2">
      <c r="A195" s="285" t="s">
        <v>286</v>
      </c>
      <c r="B195" s="286" t="s">
        <v>288</v>
      </c>
      <c r="C195" s="438">
        <f>+[9]B!C2894</f>
        <v>13</v>
      </c>
      <c r="D195" s="432">
        <f>+[9]B!H2894</f>
        <v>9</v>
      </c>
      <c r="E195" s="433">
        <f>+[9]B!I2894</f>
        <v>9</v>
      </c>
      <c r="F195" s="433">
        <f>+[9]B!J2894</f>
        <v>0</v>
      </c>
      <c r="G195" s="433">
        <f>+[9]B!K2894</f>
        <v>0</v>
      </c>
      <c r="H195" s="433">
        <f>+[9]B!L2894</f>
        <v>4</v>
      </c>
      <c r="I195" s="433">
        <f>+[9]B!M2894</f>
        <v>0</v>
      </c>
      <c r="J195" s="433">
        <f>+[9]B!N2894</f>
        <v>0</v>
      </c>
      <c r="K195" s="439"/>
      <c r="L195" s="440">
        <f>+[9]B!AD2894</f>
        <v>1</v>
      </c>
      <c r="M195" s="440">
        <f>+[9]B!AE2894</f>
        <v>0</v>
      </c>
      <c r="N195" s="440">
        <f>+[9]B!AF2894</f>
        <v>0</v>
      </c>
      <c r="O195" s="440">
        <f>+[9]B!AG2894</f>
        <v>0</v>
      </c>
      <c r="P195" s="440">
        <f>+[9]B!AH2894</f>
        <v>0</v>
      </c>
      <c r="Q195" s="440">
        <f>+[9]B!AI2894</f>
        <v>0</v>
      </c>
      <c r="R195" s="440">
        <f>+[9]B!AJ2894</f>
        <v>0</v>
      </c>
      <c r="S195" s="278"/>
      <c r="T195" s="278"/>
      <c r="U195" s="60">
        <f>+[9]B!C2894</f>
        <v>13</v>
      </c>
      <c r="V195" s="287">
        <f>+[9]B!AL2894*0.75</f>
        <v>657045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1304</v>
      </c>
      <c r="D196" s="441">
        <f t="shared" si="7"/>
        <v>1012</v>
      </c>
      <c r="E196" s="441">
        <f t="shared" si="7"/>
        <v>864</v>
      </c>
      <c r="F196" s="441">
        <f t="shared" si="7"/>
        <v>148</v>
      </c>
      <c r="G196" s="441">
        <f t="shared" si="7"/>
        <v>60</v>
      </c>
      <c r="H196" s="441">
        <f t="shared" si="7"/>
        <v>216</v>
      </c>
      <c r="I196" s="441">
        <f t="shared" si="7"/>
        <v>11</v>
      </c>
      <c r="J196" s="441">
        <f t="shared" si="7"/>
        <v>5</v>
      </c>
      <c r="K196" s="441">
        <f t="shared" ref="K196" si="8">SUM(K176:K195)</f>
        <v>314</v>
      </c>
      <c r="L196" s="441">
        <f t="shared" ref="L196:R196" si="9">SUM(L176:L189)+L193+L194+L195</f>
        <v>97</v>
      </c>
      <c r="M196" s="441">
        <f t="shared" si="9"/>
        <v>152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855</v>
      </c>
      <c r="T196" s="441">
        <f>SUM(T176:T189)+T193+T194</f>
        <v>212</v>
      </c>
      <c r="U196" s="441">
        <f>SUM(U195)</f>
        <v>13</v>
      </c>
      <c r="V196" s="441">
        <f>SUM(V176:V189)+V193+V194+V195</f>
        <v>295800650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393</v>
      </c>
      <c r="D200" s="444">
        <v>253</v>
      </c>
      <c r="E200" s="445">
        <f>SUM([9]B!P1408,[9]B!P1542,[9]B!P1723,[9]B!P1787,[9]B!P1861,[9]B!P1904,[9]B!P2052,[9]B!P2062,[9]B!P2162,[9]B!P2164,[9]B!P2389,[9]B!P2395,[9]B!P2436,[9]B!P2559,[9]B!P2598,[9]B!P2639,[9]B!P2654,[9]B!P2882,[9]B!P2894,[9]B!P3094)</f>
        <v>58</v>
      </c>
      <c r="F200" s="446">
        <f>SUM([9]B!Q1408,[9]B!Q1542,[9]B!Q1723,[9]B!Q1787,[9]B!Q1861,[9]B!Q1904,[9]B!Q2052,[9]B!Q2062,[9]B!Q2162,[9]B!Q2164,[9]B!Q2389,[9]B!Q2395,[9]B!Q2436,[9]B!Q2559,[9]B!Q2598,[9]B!Q2639,[9]B!Q2654,[9]B!Q2882,[9]B!Q2894,[9]B!Q3094)</f>
        <v>335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398</v>
      </c>
      <c r="D201" s="449">
        <v>350</v>
      </c>
      <c r="E201" s="450">
        <f>SUM([9]B!S1408,[9]B!S1542,[9]B!S1723,[9]B!S1787,[9]B!S1861,[9]B!S1904,[9]B!S2052,[9]B!S2062,[9]B!S2162,[9]B!S2164,[9]B!S2389,[9]B!S2395,[9]B!S2436,[9]B!S2559,[9]B!S2598,[9]B!S2639,[9]B!S2654,[9]B!S2882,[9]B!S2894,[9]B!S3094)</f>
        <v>64</v>
      </c>
      <c r="F201" s="451">
        <f>SUM([9]B!T1408,[9]B!T1542,[9]B!T1723,[9]B!T1787,[9]B!T1861,[9]B!T1904,[9]B!T2052,[9]B!T2062,[9]B!T2162,[9]B!T2164,[9]B!T2389,[9]B!T2395,[9]B!T2436,[9]B!T2559,[9]B!T2598,[9]B!T2639,[9]B!T2654,[9]B!T2882,[9]B!T2894,[9]B!T3094)</f>
        <v>334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195</v>
      </c>
      <c r="D202" s="453">
        <v>178</v>
      </c>
      <c r="E202" s="454">
        <f>SUM([9]B!Y1408,[9]B!Y1542,[9]B!Y1723,[9]B!Y1787,[9]B!Y1861,[9]B!Y1904,[9]B!Y2052,[9]B!Y2062,[9]B!Y2162,[9]B!Y2164,[9]B!Y2389,[9]B!Y2395,[9]B!Y2436,[9]B!Y2559,[9]B!Y2598,[9]B!Y2639,[9]B!Y2654,[9]B!Y2882,[9]B!Y2894,[9]B!Y3094)</f>
        <v>17</v>
      </c>
      <c r="F202" s="454">
        <f>SUM([9]B!Z1408,[9]B!Z1542,[9]B!Z1723,[9]B!Z1787,[9]B!Z1861,[9]B!Z1904,[9]B!Z2052,[9]B!Z2062,[9]B!Z2162,[9]B!Z2164,[9]B!Z2389,[9]B!Z2395,[9]B!Z2436,[9]B!Z2559,[9]B!Z2598,[9]B!Z2639,[9]B!Z2654,[9]B!Z2882,[9]B!Z2894,[9]B!Z3094)</f>
        <v>178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4</v>
      </c>
      <c r="D203" s="455">
        <v>4</v>
      </c>
      <c r="E203" s="456">
        <f>SUM([9]B!V1408,[9]B!V1542,[9]B!V1723,[9]B!V1787,[9]B!V1861,[9]B!V1904,[9]B!V2052,[9]B!V2062,[9]B!V2162,[9]B!V2164,[9]B!V2389,[9]B!V2395,[9]B!V2436,[9]B!V2559,[9]B!V2598,[9]B!V2639,[9]B!V2654,[9]B!V2882,[9]B!V2894,[9]B!V3094)</f>
        <v>0</v>
      </c>
      <c r="F203" s="456">
        <f>SUM([9]B!W1408,[9]B!W1542,[9]B!W1723,[9]B!W1787,[9]B!W1861,[9]B!W1904,[9]B!W2052,[9]B!W2062,[9]B!W2162,[9]B!W2164,[9]B!W2389,[9]B!W2395,[9]B!W2436,[9]B!W2559,[9]B!W2598,[9]B!W2639,[9]B!W2654,[9]B!W2882,[9]B!W2894,[9]B!W3094)</f>
        <v>4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[9]B!C2886</f>
        <v>8</v>
      </c>
      <c r="D207" s="299">
        <f>[9]B!I2886</f>
        <v>8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SUM([9]B!C2885+[9]B!C2887)</f>
        <v>10</v>
      </c>
      <c r="D208" s="301">
        <f>[9]B!I2885+[9]B!I2887</f>
        <v>10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+[9]B!C1325</f>
        <v>12</v>
      </c>
      <c r="D213" s="305">
        <f>+[9]B!D1325</f>
        <v>12</v>
      </c>
      <c r="E213" s="305">
        <f>+[9]B!E1325</f>
        <v>12</v>
      </c>
      <c r="F213" s="305">
        <f>+[9]B!F1325</f>
        <v>0</v>
      </c>
      <c r="G213" s="305">
        <f>+[9]B!G1325</f>
        <v>0</v>
      </c>
      <c r="H213" s="305">
        <f>+[9]B!AA1325</f>
        <v>7</v>
      </c>
      <c r="I213" s="305">
        <f>+[9]B!AB1325</f>
        <v>5</v>
      </c>
      <c r="J213" s="305">
        <f>+[9]B!AC1325</f>
        <v>0</v>
      </c>
      <c r="K213" s="305">
        <f>+[9]B!AD1325</f>
        <v>0</v>
      </c>
      <c r="L213" s="305">
        <f>+[9]B!AE1325</f>
        <v>0</v>
      </c>
      <c r="M213" s="305">
        <f>+[9]B!AF1325</f>
        <v>0</v>
      </c>
      <c r="N213" s="305">
        <f>+[9]B!AG1325</f>
        <v>0</v>
      </c>
      <c r="O213" s="305">
        <f>+[9]B!AH1325</f>
        <v>0</v>
      </c>
      <c r="P213" s="305">
        <f>+[9]B!AI1325</f>
        <v>0</v>
      </c>
      <c r="Q213" s="305">
        <f>+[9]B!AJ1325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+[9]B!C1457</f>
        <v>838</v>
      </c>
      <c r="D214" s="307">
        <f>+[9]B!D1457</f>
        <v>836</v>
      </c>
      <c r="E214" s="307">
        <f>+[9]B!E1457</f>
        <v>836</v>
      </c>
      <c r="F214" s="307">
        <f>+[9]B!F1457</f>
        <v>0</v>
      </c>
      <c r="G214" s="307">
        <f>+[9]B!G1457</f>
        <v>2</v>
      </c>
      <c r="H214" s="459">
        <f>+[9]B!AA1457</f>
        <v>56</v>
      </c>
      <c r="I214" s="459">
        <f>+[9]B!AB1457</f>
        <v>782</v>
      </c>
      <c r="J214" s="459">
        <f>+[9]B!AC1457</f>
        <v>0</v>
      </c>
      <c r="K214" s="459">
        <f>+[9]B!AD1457</f>
        <v>0</v>
      </c>
      <c r="L214" s="459">
        <f>+[9]B!AE1457</f>
        <v>216</v>
      </c>
      <c r="M214" s="459">
        <f>+[9]B!AF1457</f>
        <v>0</v>
      </c>
      <c r="N214" s="459">
        <f>+[9]B!AG1457</f>
        <v>0</v>
      </c>
      <c r="O214" s="459">
        <f>+[9]B!AH1457</f>
        <v>0</v>
      </c>
      <c r="P214" s="459">
        <f>+[9]B!AI1457</f>
        <v>0</v>
      </c>
      <c r="Q214" s="460">
        <f>+[9]B!AJ1457</f>
        <v>0</v>
      </c>
    </row>
    <row r="215" spans="1:22" x14ac:dyDescent="0.2">
      <c r="A215" s="585" t="s">
        <v>310</v>
      </c>
      <c r="B215" s="586"/>
      <c r="C215" s="306">
        <f>+[9]B!C1613</f>
        <v>632</v>
      </c>
      <c r="D215" s="307">
        <f>+[9]B!D1613</f>
        <v>626</v>
      </c>
      <c r="E215" s="307">
        <f>+[9]B!E1613</f>
        <v>626</v>
      </c>
      <c r="F215" s="307">
        <f>+[9]B!F1613</f>
        <v>0</v>
      </c>
      <c r="G215" s="307">
        <f>+[9]B!G1613</f>
        <v>6</v>
      </c>
      <c r="H215" s="459">
        <f>+[9]B!AA1613</f>
        <v>341</v>
      </c>
      <c r="I215" s="459">
        <f>+[9]B!AB1613</f>
        <v>289</v>
      </c>
      <c r="J215" s="459">
        <f>+[9]B!AC1613</f>
        <v>2</v>
      </c>
      <c r="K215" s="459">
        <f>+[9]B!AD1613</f>
        <v>0</v>
      </c>
      <c r="L215" s="459">
        <f>+[9]B!AE1613</f>
        <v>38</v>
      </c>
      <c r="M215" s="459">
        <f>+[9]B!AF1613</f>
        <v>0</v>
      </c>
      <c r="N215" s="459">
        <f>+[9]B!AG1613</f>
        <v>0</v>
      </c>
      <c r="O215" s="459">
        <f>+[9]B!AH1613</f>
        <v>0</v>
      </c>
      <c r="P215" s="459">
        <f>+[9]B!AI1613</f>
        <v>0</v>
      </c>
      <c r="Q215" s="460">
        <f>+[9]B!AJ1613</f>
        <v>0</v>
      </c>
    </row>
    <row r="216" spans="1:22" x14ac:dyDescent="0.2">
      <c r="A216" s="585" t="s">
        <v>311</v>
      </c>
      <c r="B216" s="586"/>
      <c r="C216" s="306">
        <f>[9]B!C1725</f>
        <v>9</v>
      </c>
      <c r="D216" s="307">
        <f>[9]B!D1725</f>
        <v>9</v>
      </c>
      <c r="E216" s="307">
        <f>[9]B!E1725</f>
        <v>9</v>
      </c>
      <c r="F216" s="307">
        <f>[9]B!F1725</f>
        <v>0</v>
      </c>
      <c r="G216" s="307">
        <f>[9]B!G1725</f>
        <v>0</v>
      </c>
      <c r="H216" s="459">
        <f>[9]B!AA1725</f>
        <v>0</v>
      </c>
      <c r="I216" s="459">
        <f>[9]B!AB1725</f>
        <v>9</v>
      </c>
      <c r="J216" s="459">
        <f>[9]B!AC1725</f>
        <v>0</v>
      </c>
      <c r="K216" s="459">
        <f>[9]B!AD1725</f>
        <v>7</v>
      </c>
      <c r="L216" s="459">
        <f>[9]B!AE1725</f>
        <v>0</v>
      </c>
      <c r="M216" s="459">
        <f>[9]B!AF1725</f>
        <v>0</v>
      </c>
      <c r="N216" s="459">
        <f>[9]B!AG1725</f>
        <v>0</v>
      </c>
      <c r="O216" s="459">
        <f>[9]B!AH1725</f>
        <v>0</v>
      </c>
      <c r="P216" s="459">
        <f>[9]B!AI1725</f>
        <v>0</v>
      </c>
      <c r="Q216" s="460">
        <f>[9]B!AJ1725</f>
        <v>0</v>
      </c>
    </row>
    <row r="217" spans="1:22" x14ac:dyDescent="0.2">
      <c r="A217" s="585" t="s">
        <v>312</v>
      </c>
      <c r="B217" s="586"/>
      <c r="C217" s="306">
        <f>[9]B!C1878</f>
        <v>4</v>
      </c>
      <c r="D217" s="307">
        <f>[9]B!D1878</f>
        <v>4</v>
      </c>
      <c r="E217" s="307">
        <f>[9]B!E1878</f>
        <v>4</v>
      </c>
      <c r="F217" s="307">
        <f>[9]B!F1878</f>
        <v>0</v>
      </c>
      <c r="G217" s="307">
        <f>[9]B!G1878</f>
        <v>0</v>
      </c>
      <c r="H217" s="459">
        <f>[9]B!AA1878</f>
        <v>0</v>
      </c>
      <c r="I217" s="459">
        <f>[9]B!AB1878</f>
        <v>4</v>
      </c>
      <c r="J217" s="459">
        <f>[9]B!AC1878</f>
        <v>0</v>
      </c>
      <c r="K217" s="459">
        <f>[9]B!AD1878</f>
        <v>0</v>
      </c>
      <c r="L217" s="459">
        <f>[9]B!AE1878</f>
        <v>0</v>
      </c>
      <c r="M217" s="459">
        <f>[9]B!AF1878</f>
        <v>0</v>
      </c>
      <c r="N217" s="459">
        <f>[9]B!AG1878</f>
        <v>0</v>
      </c>
      <c r="O217" s="459">
        <f>[9]B!AH1878</f>
        <v>0</v>
      </c>
      <c r="P217" s="459">
        <f>[9]B!AI1878</f>
        <v>0</v>
      </c>
      <c r="Q217" s="460">
        <f>[9]B!AJ1878</f>
        <v>0</v>
      </c>
    </row>
    <row r="218" spans="1:22" x14ac:dyDescent="0.2">
      <c r="A218" s="585" t="s">
        <v>313</v>
      </c>
      <c r="B218" s="586"/>
      <c r="C218" s="306">
        <f>+[9]B!C1978</f>
        <v>2446</v>
      </c>
      <c r="D218" s="307">
        <f>+[9]B!D1978</f>
        <v>2428</v>
      </c>
      <c r="E218" s="307">
        <f>+[9]B!E1978</f>
        <v>2422</v>
      </c>
      <c r="F218" s="307">
        <f>+[9]B!F1978</f>
        <v>6</v>
      </c>
      <c r="G218" s="307">
        <f>+[9]B!G1978</f>
        <v>18</v>
      </c>
      <c r="H218" s="459">
        <f>+[9]B!AA1978</f>
        <v>1564</v>
      </c>
      <c r="I218" s="459">
        <f>+[9]B!AB1978</f>
        <v>585</v>
      </c>
      <c r="J218" s="459">
        <f>+[9]B!AC1978</f>
        <v>297</v>
      </c>
      <c r="K218" s="459">
        <f>+[9]B!AD1978</f>
        <v>68</v>
      </c>
      <c r="L218" s="459">
        <f>+[9]B!AE1978</f>
        <v>0</v>
      </c>
      <c r="M218" s="459">
        <f>+[9]B!AF1978</f>
        <v>0</v>
      </c>
      <c r="N218" s="459">
        <f>+[9]B!AG1978</f>
        <v>0</v>
      </c>
      <c r="O218" s="459">
        <f>+[9]B!AH1978</f>
        <v>0</v>
      </c>
      <c r="P218" s="459">
        <f>+[9]B!AI1978</f>
        <v>1</v>
      </c>
      <c r="Q218" s="460">
        <f>+[9]B!AJ1978</f>
        <v>0</v>
      </c>
    </row>
    <row r="219" spans="1:22" x14ac:dyDescent="0.2">
      <c r="A219" s="585" t="s">
        <v>314</v>
      </c>
      <c r="B219" s="586"/>
      <c r="C219" s="306">
        <f>+[9]B!C2207</f>
        <v>21465</v>
      </c>
      <c r="D219" s="307">
        <f>+[9]B!D2207</f>
        <v>21399</v>
      </c>
      <c r="E219" s="307">
        <f>+[9]B!E2207</f>
        <v>21098</v>
      </c>
      <c r="F219" s="307">
        <f>+[9]B!F2207</f>
        <v>301</v>
      </c>
      <c r="G219" s="307">
        <f>+[9]B!G2207</f>
        <v>66</v>
      </c>
      <c r="H219" s="459">
        <f>+[9]B!AA2207</f>
        <v>19194</v>
      </c>
      <c r="I219" s="459">
        <f>+[9]B!AB2207</f>
        <v>1146</v>
      </c>
      <c r="J219" s="459">
        <f>+[9]B!AC2207</f>
        <v>1125</v>
      </c>
      <c r="K219" s="459">
        <f>+[9]B!AD2207</f>
        <v>0</v>
      </c>
      <c r="L219" s="459">
        <f>+[9]B!AE2207</f>
        <v>0</v>
      </c>
      <c r="M219" s="459">
        <f>+[9]B!AF2207</f>
        <v>0</v>
      </c>
      <c r="N219" s="459">
        <f>+[9]B!AG2207</f>
        <v>0</v>
      </c>
      <c r="O219" s="459">
        <f>+[9]B!AH2207</f>
        <v>0</v>
      </c>
      <c r="P219" s="459">
        <f>+[9]B!AI2207</f>
        <v>0</v>
      </c>
      <c r="Q219" s="460">
        <f>+[9]B!AJ2207</f>
        <v>0</v>
      </c>
    </row>
    <row r="220" spans="1:22" x14ac:dyDescent="0.2">
      <c r="A220" s="585" t="s">
        <v>315</v>
      </c>
      <c r="B220" s="586"/>
      <c r="C220" s="306">
        <f>+[9]B!C2277</f>
        <v>401</v>
      </c>
      <c r="D220" s="307">
        <f>+[9]B!D2277</f>
        <v>400</v>
      </c>
      <c r="E220" s="307">
        <f>+[9]B!E2277</f>
        <v>400</v>
      </c>
      <c r="F220" s="307">
        <f>+[9]B!F2277</f>
        <v>0</v>
      </c>
      <c r="G220" s="307">
        <f>+[9]B!G2277</f>
        <v>1</v>
      </c>
      <c r="H220" s="459">
        <f>+[9]B!AA2277</f>
        <v>126</v>
      </c>
      <c r="I220" s="459">
        <f>+[9]B!AB2277</f>
        <v>253</v>
      </c>
      <c r="J220" s="459">
        <f>+[9]B!AC2277</f>
        <v>22</v>
      </c>
      <c r="K220" s="459">
        <f>+[9]B!AD2277</f>
        <v>0</v>
      </c>
      <c r="L220" s="459">
        <f>+[9]B!AE2277</f>
        <v>0</v>
      </c>
      <c r="M220" s="459">
        <f>+[9]B!AF2277</f>
        <v>0</v>
      </c>
      <c r="N220" s="459">
        <f>+[9]B!AG2277</f>
        <v>0</v>
      </c>
      <c r="O220" s="459">
        <f>+[9]B!AH2277</f>
        <v>0</v>
      </c>
      <c r="P220" s="459">
        <f>+[9]B!AI2277</f>
        <v>94</v>
      </c>
      <c r="Q220" s="460">
        <f>+[9]B!AJ2277</f>
        <v>0</v>
      </c>
    </row>
    <row r="221" spans="1:22" x14ac:dyDescent="0.2">
      <c r="A221" s="585" t="s">
        <v>316</v>
      </c>
      <c r="B221" s="586"/>
      <c r="C221" s="306">
        <f>+[9]B!C2464</f>
        <v>474</v>
      </c>
      <c r="D221" s="307">
        <f>+[9]B!D2464</f>
        <v>464</v>
      </c>
      <c r="E221" s="307">
        <f>+[9]B!E2464</f>
        <v>399</v>
      </c>
      <c r="F221" s="307">
        <f>+[9]B!F2464</f>
        <v>65</v>
      </c>
      <c r="G221" s="307">
        <f>+[9]B!G2464</f>
        <v>10</v>
      </c>
      <c r="H221" s="459">
        <f>+[9]B!AA2464</f>
        <v>341</v>
      </c>
      <c r="I221" s="459">
        <f>+[9]B!AB2464</f>
        <v>16</v>
      </c>
      <c r="J221" s="459">
        <f>+[9]B!AC2464</f>
        <v>117</v>
      </c>
      <c r="K221" s="459">
        <f>+[9]B!AD2464</f>
        <v>0</v>
      </c>
      <c r="L221" s="459">
        <f>+[9]B!AE2464</f>
        <v>0</v>
      </c>
      <c r="M221" s="459">
        <f>+[9]B!AF2464</f>
        <v>0</v>
      </c>
      <c r="N221" s="459">
        <f>+[9]B!AG2464</f>
        <v>0</v>
      </c>
      <c r="O221" s="459">
        <f>+[9]B!AH2464</f>
        <v>0</v>
      </c>
      <c r="P221" s="459">
        <f>+[9]B!AI2464</f>
        <v>0</v>
      </c>
      <c r="Q221" s="460">
        <f>+[9]B!AJ2464</f>
        <v>0</v>
      </c>
    </row>
    <row r="222" spans="1:22" x14ac:dyDescent="0.2">
      <c r="A222" s="585" t="s">
        <v>317</v>
      </c>
      <c r="B222" s="586"/>
      <c r="C222" s="306">
        <f>SUM([9]B!C2641:C2643)+[9]B!C2591</f>
        <v>897</v>
      </c>
      <c r="D222" s="307">
        <f>SUM([9]B!D2641:D2643)+[9]B!D2591</f>
        <v>896</v>
      </c>
      <c r="E222" s="307">
        <f>SUM([9]B!E2641:E2643)+[9]B!E2591</f>
        <v>653</v>
      </c>
      <c r="F222" s="307">
        <f>SUM([9]B!F2641:F2643)+[9]B!F2591</f>
        <v>243</v>
      </c>
      <c r="G222" s="307">
        <f>SUM([9]B!G2641:G2643)+[9]B!G2591</f>
        <v>1</v>
      </c>
      <c r="H222" s="307">
        <f>SUM([9]B!AA2641:AA2643)+[9]B!AA2591</f>
        <v>713</v>
      </c>
      <c r="I222" s="307">
        <f>SUM([9]B!AB2641:AB2643)+[9]B!AB2591</f>
        <v>130</v>
      </c>
      <c r="J222" s="307">
        <f>SUM([9]B!AC2641:AC2643)+[9]B!AC2591</f>
        <v>54</v>
      </c>
      <c r="K222" s="307">
        <f>SUM([9]B!AD2641:AD2643)+[9]B!AD2591</f>
        <v>0</v>
      </c>
      <c r="L222" s="307">
        <f>SUM([9]B!AE2641:AE2643)+[9]B!AE2591</f>
        <v>0</v>
      </c>
      <c r="M222" s="307">
        <f>SUM([9]B!AF2641:AF2643)+[9]B!AF2591</f>
        <v>0</v>
      </c>
      <c r="N222" s="307">
        <f>SUM([9]B!AG2641:AG2643)+[9]B!AG2591</f>
        <v>0</v>
      </c>
      <c r="O222" s="307">
        <f>SUM([9]B!AH2641:AH2643)+[9]B!AH2591</f>
        <v>0</v>
      </c>
      <c r="P222" s="307">
        <f>SUM([9]B!AI2641:AI2643)+[9]B!AI2591</f>
        <v>1</v>
      </c>
      <c r="Q222" s="307">
        <f>SUM([9]B!AJ2641:AJ2643)+[9]B!AJ2591</f>
        <v>0</v>
      </c>
    </row>
    <row r="223" spans="1:22" x14ac:dyDescent="0.2">
      <c r="A223" s="585" t="s">
        <v>285</v>
      </c>
      <c r="B223" s="586"/>
      <c r="C223" s="306">
        <f>+[9]B!C2673</f>
        <v>408</v>
      </c>
      <c r="D223" s="307">
        <f>+[9]B!D2673</f>
        <v>406</v>
      </c>
      <c r="E223" s="307">
        <f>+[9]B!E2673</f>
        <v>406</v>
      </c>
      <c r="F223" s="307">
        <f>+[9]B!F2673</f>
        <v>0</v>
      </c>
      <c r="G223" s="307">
        <f>+[9]B!G2673</f>
        <v>2</v>
      </c>
      <c r="H223" s="459">
        <f>+[9]B!AA2673</f>
        <v>0</v>
      </c>
      <c r="I223" s="459">
        <f>+[9]B!AB2673</f>
        <v>357</v>
      </c>
      <c r="J223" s="459">
        <f>+[9]B!AC2673</f>
        <v>51</v>
      </c>
      <c r="K223" s="459">
        <f>+[9]B!AD2673</f>
        <v>0</v>
      </c>
      <c r="L223" s="459">
        <f>+[9]B!AE2673</f>
        <v>0</v>
      </c>
      <c r="M223" s="459">
        <f>+[9]B!AF2673</f>
        <v>0</v>
      </c>
      <c r="N223" s="459">
        <f>+[9]B!AG2673</f>
        <v>0</v>
      </c>
      <c r="O223" s="459">
        <f>+[9]B!AH2673</f>
        <v>0</v>
      </c>
      <c r="P223" s="459">
        <f>+[9]B!AI2673</f>
        <v>0</v>
      </c>
      <c r="Q223" s="460">
        <f>+[9]B!AJ2673</f>
        <v>0</v>
      </c>
    </row>
    <row r="224" spans="1:22" x14ac:dyDescent="0.2">
      <c r="A224" s="587" t="s">
        <v>318</v>
      </c>
      <c r="B224" s="588"/>
      <c r="C224" s="308">
        <f>+[9]B!C1174</f>
        <v>11657</v>
      </c>
      <c r="D224" s="309">
        <f>+[9]B!D1174</f>
        <v>11657</v>
      </c>
      <c r="E224" s="309">
        <f>+[9]B!E1174</f>
        <v>11657</v>
      </c>
      <c r="F224" s="309">
        <f>+[9]B!F1174</f>
        <v>0</v>
      </c>
      <c r="G224" s="309">
        <f>+[9]B!G1174</f>
        <v>0</v>
      </c>
      <c r="H224" s="450">
        <f>+[9]B!AA1174</f>
        <v>8206</v>
      </c>
      <c r="I224" s="450">
        <f>+[9]B!AB1174</f>
        <v>3451</v>
      </c>
      <c r="J224" s="450">
        <f>+[9]B!AC1174</f>
        <v>0</v>
      </c>
      <c r="K224" s="450">
        <f>+[9]B!AD1174</f>
        <v>0</v>
      </c>
      <c r="L224" s="450">
        <f>+[9]B!AE1174</f>
        <v>0</v>
      </c>
      <c r="M224" s="450">
        <f>+[9]B!AF1174</f>
        <v>0</v>
      </c>
      <c r="N224" s="450">
        <f>+[9]B!AG1174</f>
        <v>0</v>
      </c>
      <c r="O224" s="450">
        <f>+[9]B!AH1174</f>
        <v>0</v>
      </c>
      <c r="P224" s="450">
        <f>+[9]B!AI1174</f>
        <v>0</v>
      </c>
      <c r="Q224" s="451">
        <f>+[9]B!AJ1174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39243</v>
      </c>
      <c r="D225" s="461">
        <f>SUM(D213:D224)</f>
        <v>39137</v>
      </c>
      <c r="E225" s="461">
        <f t="shared" si="10"/>
        <v>38522</v>
      </c>
      <c r="F225" s="461">
        <f t="shared" si="10"/>
        <v>615</v>
      </c>
      <c r="G225" s="461">
        <f t="shared" si="10"/>
        <v>106</v>
      </c>
      <c r="H225" s="461">
        <f t="shared" si="10"/>
        <v>30548</v>
      </c>
      <c r="I225" s="461">
        <f t="shared" si="10"/>
        <v>7027</v>
      </c>
      <c r="J225" s="461">
        <f t="shared" si="10"/>
        <v>1668</v>
      </c>
      <c r="K225" s="461">
        <f t="shared" si="10"/>
        <v>75</v>
      </c>
      <c r="L225" s="461">
        <f t="shared" si="10"/>
        <v>254</v>
      </c>
      <c r="M225" s="461">
        <f t="shared" si="10"/>
        <v>0</v>
      </c>
      <c r="N225" s="461">
        <f t="shared" si="10"/>
        <v>0</v>
      </c>
      <c r="O225" s="461">
        <f t="shared" si="10"/>
        <v>0</v>
      </c>
      <c r="P225" s="461">
        <f t="shared" si="10"/>
        <v>96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[9]B!C1268</f>
        <v>168</v>
      </c>
      <c r="D228" s="463">
        <f>[9]B!E1268</f>
        <v>168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[9]B!C2964</f>
        <v>33</v>
      </c>
      <c r="D229" s="463">
        <f>[9]B!E2964</f>
        <v>29</v>
      </c>
      <c r="E229" s="48">
        <f>[9]B!AL2964</f>
        <v>1099100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[9]B!C2970</f>
        <v>1085</v>
      </c>
      <c r="D230" s="463">
        <f>[9]B!E2970</f>
        <v>876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[9]B!C150</f>
        <v>1717</v>
      </c>
      <c r="D231" s="463">
        <f>[9]B!E150</f>
        <v>1686</v>
      </c>
      <c r="E231" s="464">
        <f>[9]B!AL150</f>
        <v>1517400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[9]B!C156</f>
        <v>0</v>
      </c>
      <c r="D232" s="463">
        <f>[9]B!E156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[9]B!C154</f>
        <v>769</v>
      </c>
      <c r="D233" s="463">
        <f>[9]B!E154</f>
        <v>769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[9]B!C155</f>
        <v>28</v>
      </c>
      <c r="D234" s="463">
        <f>[9]B!E155</f>
        <v>25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[9]B!C2960</f>
        <v>41</v>
      </c>
      <c r="D235" s="463">
        <f>[9]B!E2960</f>
        <v>41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3841</v>
      </c>
      <c r="D236" s="466">
        <f>SUM(D228:D235)</f>
        <v>3594</v>
      </c>
      <c r="E236" s="467">
        <f>SUM(E228:E235)</f>
        <v>2616500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1822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39234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392</v>
      </c>
      <c r="D244" s="342">
        <v>392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9</v>
      </c>
      <c r="D250" s="476">
        <v>9</v>
      </c>
      <c r="E250" s="453"/>
      <c r="F250" s="477">
        <v>9</v>
      </c>
      <c r="G250" s="453">
        <v>5</v>
      </c>
      <c r="H250" s="478">
        <v>4</v>
      </c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9</v>
      </c>
      <c r="D255" s="357">
        <f t="shared" si="11"/>
        <v>9</v>
      </c>
      <c r="E255" s="360">
        <f t="shared" si="11"/>
        <v>0</v>
      </c>
      <c r="F255" s="361">
        <f t="shared" si="11"/>
        <v>9</v>
      </c>
      <c r="G255" s="360">
        <f t="shared" si="11"/>
        <v>5</v>
      </c>
      <c r="H255" s="362">
        <f t="shared" si="11"/>
        <v>4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4</v>
      </c>
      <c r="D265" s="480">
        <v>4</v>
      </c>
      <c r="E265" s="481"/>
      <c r="F265" s="482">
        <v>4</v>
      </c>
      <c r="G265" s="481">
        <v>3</v>
      </c>
      <c r="H265" s="483">
        <v>1</v>
      </c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4</v>
      </c>
      <c r="D267" s="357">
        <f t="shared" si="14"/>
        <v>4</v>
      </c>
      <c r="E267" s="360">
        <f t="shared" si="14"/>
        <v>0</v>
      </c>
      <c r="F267" s="361">
        <f t="shared" si="14"/>
        <v>4</v>
      </c>
      <c r="G267" s="360">
        <f t="shared" si="14"/>
        <v>3</v>
      </c>
      <c r="H267" s="362">
        <f t="shared" si="14"/>
        <v>1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14</v>
      </c>
      <c r="D268" s="480">
        <v>14</v>
      </c>
      <c r="E268" s="481"/>
      <c r="F268" s="482">
        <v>14</v>
      </c>
      <c r="G268" s="481">
        <v>10</v>
      </c>
      <c r="H268" s="483">
        <v>4</v>
      </c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6</v>
      </c>
      <c r="D270" s="480">
        <v>6</v>
      </c>
      <c r="E270" s="481"/>
      <c r="F270" s="482">
        <v>6</v>
      </c>
      <c r="G270" s="481">
        <v>4</v>
      </c>
      <c r="H270" s="483">
        <v>2</v>
      </c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46</v>
      </c>
      <c r="D271" s="480">
        <v>46</v>
      </c>
      <c r="E271" s="481"/>
      <c r="F271" s="482">
        <v>46</v>
      </c>
      <c r="G271" s="481">
        <v>30</v>
      </c>
      <c r="H271" s="483">
        <v>16</v>
      </c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6</v>
      </c>
      <c r="D272" s="480">
        <v>6</v>
      </c>
      <c r="E272" s="481"/>
      <c r="F272" s="482">
        <v>6</v>
      </c>
      <c r="G272" s="481">
        <v>4</v>
      </c>
      <c r="H272" s="483">
        <v>2</v>
      </c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72</v>
      </c>
      <c r="D276" s="357">
        <f t="shared" si="16"/>
        <v>72</v>
      </c>
      <c r="E276" s="360">
        <f t="shared" si="16"/>
        <v>0</v>
      </c>
      <c r="F276" s="361">
        <f t="shared" si="16"/>
        <v>72</v>
      </c>
      <c r="G276" s="360">
        <f t="shared" si="16"/>
        <v>48</v>
      </c>
      <c r="H276" s="362">
        <f t="shared" si="16"/>
        <v>24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1</v>
      </c>
      <c r="D281" s="480">
        <v>1</v>
      </c>
      <c r="E281" s="481"/>
      <c r="F281" s="482">
        <v>1</v>
      </c>
      <c r="G281" s="481">
        <v>1</v>
      </c>
      <c r="H281" s="483">
        <v>0</v>
      </c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2</v>
      </c>
      <c r="D282" s="480">
        <v>2</v>
      </c>
      <c r="E282" s="481"/>
      <c r="F282" s="482">
        <v>2</v>
      </c>
      <c r="G282" s="481"/>
      <c r="H282" s="483">
        <v>2</v>
      </c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3</v>
      </c>
      <c r="D283" s="357">
        <f t="shared" si="18"/>
        <v>3</v>
      </c>
      <c r="E283" s="360">
        <f t="shared" si="18"/>
        <v>0</v>
      </c>
      <c r="F283" s="361">
        <f t="shared" si="18"/>
        <v>3</v>
      </c>
      <c r="G283" s="360">
        <f t="shared" si="18"/>
        <v>1</v>
      </c>
      <c r="H283" s="362">
        <f t="shared" si="18"/>
        <v>2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2</v>
      </c>
      <c r="D284" s="485">
        <v>2</v>
      </c>
      <c r="E284" s="481"/>
      <c r="F284" s="482">
        <v>2</v>
      </c>
      <c r="G284" s="481">
        <v>1</v>
      </c>
      <c r="H284" s="483">
        <v>1</v>
      </c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2</v>
      </c>
      <c r="D288" s="367">
        <f t="shared" si="19"/>
        <v>2</v>
      </c>
      <c r="E288" s="360">
        <f t="shared" si="19"/>
        <v>0</v>
      </c>
      <c r="F288" s="361">
        <f t="shared" si="19"/>
        <v>2</v>
      </c>
      <c r="G288" s="360">
        <f t="shared" si="19"/>
        <v>1</v>
      </c>
      <c r="H288" s="362">
        <f t="shared" si="19"/>
        <v>1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90</v>
      </c>
      <c r="D289" s="370">
        <f t="shared" si="20"/>
        <v>90</v>
      </c>
      <c r="E289" s="370">
        <f t="shared" si="20"/>
        <v>0</v>
      </c>
      <c r="F289" s="370">
        <f t="shared" si="20"/>
        <v>90</v>
      </c>
      <c r="G289" s="370">
        <f t="shared" si="20"/>
        <v>58</v>
      </c>
      <c r="H289" s="370">
        <f t="shared" si="20"/>
        <v>32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topLeftCell="E175" zoomScale="90" zoomScaleNormal="90" workbookViewId="0">
      <selection activeCell="K176" sqref="K176:K195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</row>
    <row r="3" spans="1:14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" x14ac:dyDescent="0.2">
      <c r="A4" s="1" t="str">
        <f>CONCATENATE("MES: ",[10]NOMBRE!B6," - ","( ",[10]NOMBRE!C6,[10]NOMBRE!D6," )")</f>
        <v>MES: NOVIEMBRE - ( 11 )</v>
      </c>
    </row>
    <row r="5" spans="1:14" s="3" customFormat="1" x14ac:dyDescent="0.2">
      <c r="A5" s="1" t="str">
        <f>CONCATENATE("AÑO: ",[10]NOMBRE!B7)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12989</v>
      </c>
      <c r="D10" s="13">
        <f>SUM(D11:D17)</f>
        <v>12809</v>
      </c>
      <c r="E10" s="14">
        <f>SUM(E11:E17)</f>
        <v>123302790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[10]B!C54</f>
        <v>0</v>
      </c>
      <c r="D11" s="17">
        <f>[10]B!E54</f>
        <v>0</v>
      </c>
      <c r="E11" s="18">
        <f>[10]B!AL54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SUM([10]B!C$6:C$51)</f>
        <v>8391</v>
      </c>
      <c r="D12" s="20">
        <f>SUM([10]B!E$6:E$51)</f>
        <v>8391</v>
      </c>
      <c r="E12" s="21">
        <f>SUM([10]B!AL$6:AL$51)</f>
        <v>80721420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[10]B!C56</f>
        <v>4386</v>
      </c>
      <c r="D13" s="20">
        <f>[10]B!E56</f>
        <v>4251</v>
      </c>
      <c r="E13" s="21">
        <f>[10]B!AL56</f>
        <v>40894620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[10]B!C55</f>
        <v>65</v>
      </c>
      <c r="D14" s="20">
        <f>[10]B!E55</f>
        <v>20</v>
      </c>
      <c r="E14" s="21">
        <f>[10]B!AL55</f>
        <v>357000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[10]B!C$119</f>
        <v>136</v>
      </c>
      <c r="D15" s="20">
        <f>[10]B!E$119</f>
        <v>136</v>
      </c>
      <c r="E15" s="21">
        <f>[10]B!AL$119</f>
        <v>1088000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+[10]B!C$126</f>
        <v>6</v>
      </c>
      <c r="D16" s="20">
        <f>+[10]B!E$126</f>
        <v>6</v>
      </c>
      <c r="E16" s="21">
        <f>+[10]B!AL$126</f>
        <v>48000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[10]B!C$1241</f>
        <v>5</v>
      </c>
      <c r="D17" s="26">
        <f>[10]B!E$1241</f>
        <v>5</v>
      </c>
      <c r="E17" s="27">
        <f>[10]B!AL$1241</f>
        <v>193750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3538</v>
      </c>
      <c r="D18" s="30">
        <f>SUM(D19:D29)</f>
        <v>3527</v>
      </c>
      <c r="E18" s="31">
        <f>SUM(E19:E29)</f>
        <v>7247340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+[10]B!C$63</f>
        <v>1174</v>
      </c>
      <c r="D19" s="34">
        <f>+[10]B!E$63</f>
        <v>1174</v>
      </c>
      <c r="E19" s="35">
        <f>+[10]B!AL$63</f>
        <v>1761000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+[10]B!C$60</f>
        <v>0</v>
      </c>
      <c r="D20" s="36">
        <f>+[10]B!E$60</f>
        <v>0</v>
      </c>
      <c r="E20" s="37">
        <f>+[10]B!AL$60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+[10]B!C$61</f>
        <v>0</v>
      </c>
      <c r="D21" s="36">
        <f>+[10]B!E$61</f>
        <v>0</v>
      </c>
      <c r="E21" s="37">
        <f>+[10]B!AL$61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+[10]B!C$62</f>
        <v>271</v>
      </c>
      <c r="D22" s="36">
        <f>+[10]B!E$62</f>
        <v>271</v>
      </c>
      <c r="E22" s="37">
        <f>+[10]B!AL$62</f>
        <v>552840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+[10]B!C$64</f>
        <v>783</v>
      </c>
      <c r="D23" s="36">
        <f>+[10]B!E$64</f>
        <v>772</v>
      </c>
      <c r="E23" s="37">
        <f>+[10]B!AL$64</f>
        <v>1158000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+[10]B!C$65</f>
        <v>536</v>
      </c>
      <c r="D24" s="36">
        <f>+[10]B!E$65</f>
        <v>536</v>
      </c>
      <c r="E24" s="37">
        <f>+[10]B!AL$65</f>
        <v>804000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+[10]B!C$1237</f>
        <v>296</v>
      </c>
      <c r="D25" s="36">
        <f>+[10]B!E$1237</f>
        <v>296</v>
      </c>
      <c r="E25" s="37">
        <f>+[10]B!AL$1237</f>
        <v>1086320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+[10]B!C$1238</f>
        <v>466</v>
      </c>
      <c r="D26" s="36">
        <f>+[10]B!E$1238</f>
        <v>466</v>
      </c>
      <c r="E26" s="37">
        <f>+[10]B!AL$1238</f>
        <v>1710220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+[10]B!C$1239</f>
        <v>12</v>
      </c>
      <c r="D27" s="36">
        <f>+[10]B!E$1239</f>
        <v>12</v>
      </c>
      <c r="E27" s="37">
        <f>+[10]B!AL$1239</f>
        <v>174960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+[10]B!C$1240</f>
        <v>0</v>
      </c>
      <c r="D28" s="36">
        <f>+[10]B!E$1240</f>
        <v>0</v>
      </c>
      <c r="E28" s="37">
        <f>+[10]B!AL$1240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+[10]B!C$121</f>
        <v>0</v>
      </c>
      <c r="D29" s="20">
        <f>+[10]B!E$121</f>
        <v>0</v>
      </c>
      <c r="E29" s="21">
        <f>+[10]B!AL$121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1070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+[10]B!C$67</f>
        <v>424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+[10]B!C$68</f>
        <v>646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+[10]B!C$1242</f>
        <v>0</v>
      </c>
      <c r="D34" s="46">
        <f>[10]B!$E$1242</f>
        <v>0</v>
      </c>
      <c r="E34" s="47">
        <f>[10]B!$AL$1242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+[10]B!C$1243</f>
        <v>0</v>
      </c>
      <c r="D35" s="20">
        <f>[10]B!$E$1243</f>
        <v>0</v>
      </c>
      <c r="E35" s="48">
        <f>[10]B!$AL$1243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+[10]B!C$1251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1116</v>
      </c>
      <c r="D38" s="30">
        <f>SUM(D39:D44)</f>
        <v>1116</v>
      </c>
      <c r="E38" s="31">
        <f>SUM(E39:E44)</f>
        <v>2438280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[10]B!C128</f>
        <v>18</v>
      </c>
      <c r="D39" s="54">
        <f>[10]B!E128</f>
        <v>18</v>
      </c>
      <c r="E39" s="54">
        <f>[10]B!AL128</f>
        <v>88740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[10]B!C131</f>
        <v>244</v>
      </c>
      <c r="D40" s="21">
        <f>[10]B!E131</f>
        <v>244</v>
      </c>
      <c r="E40" s="21">
        <f>[10]B!AL131</f>
        <v>661240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[10]B!C129</f>
        <v>0</v>
      </c>
      <c r="D41" s="21">
        <f>[10]B!E129</f>
        <v>0</v>
      </c>
      <c r="E41" s="21">
        <f>[10]B!AL129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[10]B!C130</f>
        <v>333</v>
      </c>
      <c r="D42" s="21">
        <f>[10]B!E130</f>
        <v>333</v>
      </c>
      <c r="E42" s="21">
        <f>[10]B!AL130</f>
        <v>276390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[10]B!C132</f>
        <v>511</v>
      </c>
      <c r="D43" s="21">
        <f>[10]B!E132</f>
        <v>511</v>
      </c>
      <c r="E43" s="21">
        <f>[10]B!AL132</f>
        <v>1384810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[10]B!C133</f>
        <v>10</v>
      </c>
      <c r="D44" s="21">
        <f>[10]B!E133</f>
        <v>10</v>
      </c>
      <c r="E44" s="21">
        <f>[10]B!AL133</f>
        <v>27100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1004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[10]B!C135</f>
        <v>1004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379</v>
      </c>
      <c r="D47" s="31">
        <f>SUM(D48:D52)</f>
        <v>379</v>
      </c>
      <c r="E47" s="31">
        <f>SUM(E48:E52)</f>
        <v>575650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[10]B!C141</f>
        <v>37</v>
      </c>
      <c r="D48" s="21">
        <f>[10]B!E141</f>
        <v>37</v>
      </c>
      <c r="E48" s="54">
        <f>[10]B!AL141</f>
        <v>86950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[10]B!C139</f>
        <v>27</v>
      </c>
      <c r="D49" s="21">
        <f>[10]B!E139</f>
        <v>27</v>
      </c>
      <c r="E49" s="21">
        <f>[10]B!AL139</f>
        <v>63450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[10]B!C140</f>
        <v>315</v>
      </c>
      <c r="D50" s="21">
        <f>[10]B!E140</f>
        <v>315</v>
      </c>
      <c r="E50" s="21">
        <f>[10]B!AL140</f>
        <v>425250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[10]B!C142</f>
        <v>0</v>
      </c>
      <c r="D51" s="21">
        <f>[10]B!E142</f>
        <v>0</v>
      </c>
      <c r="E51" s="21">
        <f>[10]B!AL142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[10]B!C143</f>
        <v>0</v>
      </c>
      <c r="D52" s="21">
        <f>[10]B!E143</f>
        <v>0</v>
      </c>
      <c r="E52" s="21">
        <f>[10]B!AL143</f>
        <v>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1151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[10]B!C145</f>
        <v>1151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[10]B!C146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21247</v>
      </c>
      <c r="D56" s="31">
        <f>D10+D18+D33+D38+D47</f>
        <v>17831</v>
      </c>
      <c r="E56" s="68">
        <f>E10+E18+E33+E38+E47</f>
        <v>133564060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[10]B!C$199</f>
        <v>1339</v>
      </c>
      <c r="D60" s="75">
        <f>[10]B!E199</f>
        <v>1335</v>
      </c>
      <c r="E60" s="48">
        <f>[10]B!$AL$199</f>
        <v>57284850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[10]B!C$200</f>
        <v>2185</v>
      </c>
      <c r="D61" s="75">
        <f>[10]B!E200</f>
        <v>2182</v>
      </c>
      <c r="E61" s="48">
        <f>[10]B!$AL$200</f>
        <v>105412420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[10]B!C$201</f>
        <v>693</v>
      </c>
      <c r="D62" s="75">
        <f>[10]B!E201</f>
        <v>693</v>
      </c>
      <c r="E62" s="48">
        <f>[10]B!$AL$201</f>
        <v>62259120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[10]B!C$202</f>
        <v>133</v>
      </c>
      <c r="D63" s="75">
        <f>[10]B!E202</f>
        <v>132</v>
      </c>
      <c r="E63" s="48">
        <f>[10]B!$AL$202</f>
        <v>11858880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[10]B!C$203</f>
        <v>0</v>
      </c>
      <c r="D64" s="75">
        <f>[10]B!E203</f>
        <v>0</v>
      </c>
      <c r="E64" s="48">
        <f>[10]B!$AL$203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[10]B!C$204</f>
        <v>331</v>
      </c>
      <c r="D65" s="75">
        <f>[10]B!E204</f>
        <v>331</v>
      </c>
      <c r="E65" s="48">
        <f>[10]B!$AL$204</f>
        <v>61562690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[10]B!C$205</f>
        <v>0</v>
      </c>
      <c r="D66" s="75">
        <f>[10]B!E205</f>
        <v>0</v>
      </c>
      <c r="E66" s="48">
        <f>[10]B!$AL$205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[10]B!C$206</f>
        <v>0</v>
      </c>
      <c r="D67" s="75">
        <f>[10]B!E206</f>
        <v>0</v>
      </c>
      <c r="E67" s="48">
        <f>[10]B!$AL$206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[10]B!C$207</f>
        <v>469</v>
      </c>
      <c r="D68" s="75">
        <f>[10]B!E207</f>
        <v>466</v>
      </c>
      <c r="E68" s="48">
        <f>[10]B!$AL$207</f>
        <v>20024020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[10]B!C$208</f>
        <v>76</v>
      </c>
      <c r="D69" s="75">
        <f>[10]B!E208</f>
        <v>76</v>
      </c>
      <c r="E69" s="48">
        <f>[10]B!$AL$208</f>
        <v>658920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[10]B!C$209</f>
        <v>78</v>
      </c>
      <c r="D70" s="75">
        <f>[10]B!E209</f>
        <v>78</v>
      </c>
      <c r="E70" s="48">
        <f>[10]B!$AL$209</f>
        <v>6287580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[10]B!C$210</f>
        <v>0</v>
      </c>
      <c r="D71" s="75">
        <f>[10]B!E210</f>
        <v>0</v>
      </c>
      <c r="E71" s="48">
        <f>[10]B!$AL$210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[10]B!C$211</f>
        <v>0</v>
      </c>
      <c r="D72" s="75">
        <f>[10]B!E211</f>
        <v>0</v>
      </c>
      <c r="E72" s="48">
        <f>[10]B!$AL$211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[10]B!C$212</f>
        <v>0</v>
      </c>
      <c r="D73" s="75">
        <f>[10]B!E212</f>
        <v>0</v>
      </c>
      <c r="E73" s="48">
        <f>[10]B!$AL$212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[10]B!C$213</f>
        <v>200</v>
      </c>
      <c r="D74" s="75">
        <f>[10]B!E213</f>
        <v>200</v>
      </c>
      <c r="E74" s="48">
        <f>[10]B!$AL$213</f>
        <v>12818000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[10]B!C$214</f>
        <v>623</v>
      </c>
      <c r="D75" s="75">
        <f>[10]B!E214</f>
        <v>623</v>
      </c>
      <c r="E75" s="48">
        <f>[10]B!$AL$214</f>
        <v>66505250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6127</v>
      </c>
      <c r="D76" s="80">
        <f>SUM(D60:D75)</f>
        <v>6116</v>
      </c>
      <c r="E76" s="68">
        <f>SUM(E60:E75)</f>
        <v>404671730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+[10]B!C3170</f>
        <v>1</v>
      </c>
      <c r="D79" s="87">
        <f>+[10]B!E$3170</f>
        <v>1</v>
      </c>
      <c r="E79" s="88">
        <f>+[10]B!AL$3170</f>
        <v>9340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+[10]B!C3171</f>
        <v>0</v>
      </c>
      <c r="D80" s="90">
        <f>+[10]B!E$3171</f>
        <v>0</v>
      </c>
      <c r="E80" s="91">
        <f>+[10]B!AL$3171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+[10]B!C3172</f>
        <v>1</v>
      </c>
      <c r="D81" s="90">
        <f>+[10]B!E$3172</f>
        <v>1</v>
      </c>
      <c r="E81" s="91">
        <f>+[10]B!AL$3172</f>
        <v>18730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+[10]B!C3173</f>
        <v>0</v>
      </c>
      <c r="D82" s="90">
        <f>+[10]B!E$3173</f>
        <v>0</v>
      </c>
      <c r="E82" s="91">
        <f>+[10]B!AL$3173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+[10]B!C3174</f>
        <v>0</v>
      </c>
      <c r="D83" s="93">
        <f>+[10]B!E$3174</f>
        <v>0</v>
      </c>
      <c r="E83" s="94">
        <f>+[10]B!AL$3174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2</v>
      </c>
      <c r="D84" s="96">
        <f>SUM(D79:D83)</f>
        <v>2</v>
      </c>
      <c r="E84" s="68">
        <f>SUM(E79:E83)</f>
        <v>28070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+[10]B!C2972</f>
        <v>149</v>
      </c>
      <c r="D87" s="87">
        <f>+[10]B!E$2972</f>
        <v>149</v>
      </c>
      <c r="E87" s="88">
        <f>+[10]B!AL$2972</f>
        <v>3720530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+[10]B!C2973</f>
        <v>275</v>
      </c>
      <c r="D88" s="90">
        <f>+[10]B!E$2973</f>
        <v>275</v>
      </c>
      <c r="E88" s="91">
        <f>+[10]B!AL$2973</f>
        <v>21601250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+[10]B!C$2974</f>
        <v>0</v>
      </c>
      <c r="D89" s="90">
        <f>+[10]B!E$2974</f>
        <v>0</v>
      </c>
      <c r="E89" s="91">
        <f>+[10]B!AL$2974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+[10]B!C$2975</f>
        <v>343</v>
      </c>
      <c r="D90" s="90">
        <f>+[10]B!E$2975</f>
        <v>334</v>
      </c>
      <c r="E90" s="91">
        <f>+[10]B!AL$2975</f>
        <v>1145620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+[10]B!C$2976</f>
        <v>0</v>
      </c>
      <c r="D91" s="90">
        <f>+[10]B!E$2976</f>
        <v>0</v>
      </c>
      <c r="E91" s="91">
        <f>+[10]B!AL$2976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+[10]B!C$2977</f>
        <v>0</v>
      </c>
      <c r="D92" s="90">
        <f>+[10]B!E$2977</f>
        <v>0</v>
      </c>
      <c r="E92" s="91">
        <f>+[10]B!AL$2977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+[10]B!C$2978</f>
        <v>0</v>
      </c>
      <c r="D93" s="93">
        <f>+[10]B!E$2978</f>
        <v>0</v>
      </c>
      <c r="E93" s="94">
        <f>+[10]B!AL$2978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767</v>
      </c>
      <c r="D94" s="101">
        <f>SUM(D87:D93)</f>
        <v>758</v>
      </c>
      <c r="E94" s="68">
        <f>SUM(E87:E93)</f>
        <v>26467400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+[10]B!C2652</f>
        <v>39</v>
      </c>
      <c r="D97" s="110">
        <f>[10]B!$E$2652</f>
        <v>36</v>
      </c>
      <c r="E97" s="47">
        <f>[10]B!$AL$2652</f>
        <v>6289200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+[10]B!C2653</f>
        <v>0</v>
      </c>
      <c r="D98" s="111">
        <f>[10]B!$E$2653</f>
        <v>0</v>
      </c>
      <c r="E98" s="48">
        <f>[10]B!$AL$2653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39</v>
      </c>
      <c r="D99" s="96">
        <f>SUM(D97:D98)</f>
        <v>36</v>
      </c>
      <c r="E99" s="68">
        <f>SUM(E97:E98)</f>
        <v>6289200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[10]B!$C$2997</f>
        <v>1331</v>
      </c>
      <c r="D102" s="114">
        <f>[10]B!$E$2997</f>
        <v>1331</v>
      </c>
      <c r="E102" s="47">
        <f>[10]B!$AL$2997</f>
        <v>5982960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+[10]B!$C$3016</f>
        <v>564</v>
      </c>
      <c r="D103" s="114">
        <f>[10]B!$E$3016</f>
        <v>564</v>
      </c>
      <c r="E103" s="48">
        <f>[10]B!$AL$3016</f>
        <v>5094040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[10]B!$C$3034</f>
        <v>279</v>
      </c>
      <c r="D104" s="114">
        <f>[10]B!$E$3034</f>
        <v>279</v>
      </c>
      <c r="E104" s="48">
        <f>[10]B!$AL$3034</f>
        <v>2625650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[10]B!$C$3066</f>
        <v>300</v>
      </c>
      <c r="D105" s="114">
        <f>[10]B!$E$3066</f>
        <v>300</v>
      </c>
      <c r="E105" s="48">
        <f>[10]B!$AL$3066</f>
        <v>33883150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[10]B!C3094</f>
        <v>167</v>
      </c>
      <c r="D106" s="114">
        <f>[10]B!I3094</f>
        <v>167</v>
      </c>
      <c r="E106" s="48">
        <f>[10]B!AL3094</f>
        <v>6382080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[10]B!$C$3155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2641</v>
      </c>
      <c r="D108" s="121">
        <f>SUM(D102:D106)</f>
        <v>2641</v>
      </c>
      <c r="E108" s="68">
        <f>SUM(E102:E106)</f>
        <v>53967880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+[10]B!C$3158</f>
        <v>275</v>
      </c>
      <c r="D111" s="127">
        <f>+[10]B!E$3158</f>
        <v>275</v>
      </c>
      <c r="E111" s="48">
        <f>[10]B!AL3158</f>
        <v>7194000</v>
      </c>
    </row>
    <row r="112" spans="1:22" s="126" customFormat="1" x14ac:dyDescent="0.2">
      <c r="A112" s="397" t="s">
        <v>162</v>
      </c>
      <c r="B112" s="92" t="s">
        <v>163</v>
      </c>
      <c r="C112" s="128">
        <f>+[10]B!C$3159</f>
        <v>169</v>
      </c>
      <c r="D112" s="128">
        <f>+[10]B!E$3159</f>
        <v>169</v>
      </c>
      <c r="E112" s="129">
        <f>[10]B!AL3159</f>
        <v>55421860</v>
      </c>
    </row>
    <row r="113" spans="1:19" s="126" customFormat="1" x14ac:dyDescent="0.2">
      <c r="A113" s="412"/>
      <c r="B113" s="95" t="s">
        <v>158</v>
      </c>
      <c r="C113" s="130">
        <f>SUM(C111:C112)</f>
        <v>444</v>
      </c>
      <c r="D113" s="130">
        <f>SUM(D111:D112)</f>
        <v>444</v>
      </c>
      <c r="E113" s="131">
        <f>SUM(E111:E112)</f>
        <v>62615860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+[10]B!$C$1219</f>
        <v>992</v>
      </c>
      <c r="D116" s="133">
        <f>[10]B!$E$1219</f>
        <v>967</v>
      </c>
      <c r="E116" s="131">
        <f>[10]B!$AL$1219</f>
        <v>6603130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124812</v>
      </c>
      <c r="D121" s="136">
        <f t="shared" ref="D121:P121" si="0">+D122+D123+D124+D125+D126+D127+D131+D132+D133</f>
        <v>123519</v>
      </c>
      <c r="E121" s="30">
        <f t="shared" si="0"/>
        <v>123519</v>
      </c>
      <c r="F121" s="137">
        <f t="shared" si="0"/>
        <v>0</v>
      </c>
      <c r="G121" s="138">
        <f t="shared" si="0"/>
        <v>1293</v>
      </c>
      <c r="H121" s="30">
        <f t="shared" si="0"/>
        <v>42548</v>
      </c>
      <c r="I121" s="30">
        <f t="shared" si="0"/>
        <v>39988</v>
      </c>
      <c r="J121" s="30">
        <f t="shared" si="0"/>
        <v>42276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445</v>
      </c>
      <c r="Q121" s="137">
        <f>+Q122+Q123+Q124+Q125+Q126+Q127+Q131+Q132+Q133</f>
        <v>0</v>
      </c>
      <c r="R121" s="136">
        <v>0</v>
      </c>
      <c r="S121" s="140">
        <f>SUM(S122:S126,S127,S131:S133)</f>
        <v>430836780</v>
      </c>
    </row>
    <row r="122" spans="1:19" x14ac:dyDescent="0.2">
      <c r="A122" s="142" t="s">
        <v>190</v>
      </c>
      <c r="B122" s="143" t="s">
        <v>191</v>
      </c>
      <c r="C122" s="144">
        <f>[10]B!C298</f>
        <v>50963</v>
      </c>
      <c r="D122" s="144">
        <f>[10]B!D298</f>
        <v>50072</v>
      </c>
      <c r="E122" s="144">
        <f>[10]B!E298</f>
        <v>50072</v>
      </c>
      <c r="F122" s="145">
        <f>[10]B!F298</f>
        <v>0</v>
      </c>
      <c r="G122" s="146">
        <f>[10]B!G298</f>
        <v>891</v>
      </c>
      <c r="H122" s="144">
        <f>[10]B!AA298</f>
        <v>20072</v>
      </c>
      <c r="I122" s="144">
        <f>[10]B!AB298</f>
        <v>11390</v>
      </c>
      <c r="J122" s="144">
        <f>[10]B!AC298</f>
        <v>19501</v>
      </c>
      <c r="K122" s="144">
        <f>[10]B!AD298</f>
        <v>0</v>
      </c>
      <c r="L122" s="144">
        <f>[10]B!AE298</f>
        <v>0</v>
      </c>
      <c r="M122" s="146">
        <f>[10]B!AF298</f>
        <v>0</v>
      </c>
      <c r="N122" s="144">
        <f>[10]B!AG298</f>
        <v>0</v>
      </c>
      <c r="O122" s="144">
        <f>[10]B!AH298</f>
        <v>0</v>
      </c>
      <c r="P122" s="144">
        <f>[10]B!AI298</f>
        <v>6</v>
      </c>
      <c r="Q122" s="145">
        <f>[10]B!AJ298</f>
        <v>0</v>
      </c>
      <c r="R122" s="147"/>
      <c r="S122" s="148">
        <f>[10]B!$AL$298</f>
        <v>102487550</v>
      </c>
    </row>
    <row r="123" spans="1:19" x14ac:dyDescent="0.2">
      <c r="A123" s="149" t="s">
        <v>192</v>
      </c>
      <c r="B123" s="494" t="s">
        <v>193</v>
      </c>
      <c r="C123" s="151">
        <f>[10]B!C379</f>
        <v>57338</v>
      </c>
      <c r="D123" s="151">
        <f>[10]B!D379</f>
        <v>57028</v>
      </c>
      <c r="E123" s="151">
        <f>[10]B!E379</f>
        <v>57028</v>
      </c>
      <c r="F123" s="152">
        <f>[10]B!F379</f>
        <v>0</v>
      </c>
      <c r="G123" s="153">
        <f>[10]B!G379</f>
        <v>310</v>
      </c>
      <c r="H123" s="151">
        <f>[10]B!AA379</f>
        <v>19638</v>
      </c>
      <c r="I123" s="151">
        <f>[10]B!AB379</f>
        <v>18924</v>
      </c>
      <c r="J123" s="151">
        <f>[10]B!AC379</f>
        <v>18776</v>
      </c>
      <c r="K123" s="151">
        <f>[10]B!AD379</f>
        <v>0</v>
      </c>
      <c r="L123" s="151">
        <f>[10]B!AE379</f>
        <v>0</v>
      </c>
      <c r="M123" s="153">
        <f>[10]B!AF379</f>
        <v>0</v>
      </c>
      <c r="N123" s="151">
        <f>[10]B!AG379</f>
        <v>0</v>
      </c>
      <c r="O123" s="151">
        <f>[10]B!AH379</f>
        <v>0</v>
      </c>
      <c r="P123" s="151">
        <f>[10]B!AI379</f>
        <v>22</v>
      </c>
      <c r="Q123" s="152">
        <f>[10]B!AJ379</f>
        <v>0</v>
      </c>
      <c r="R123" s="154"/>
      <c r="S123" s="155">
        <f>[10]B!$AL$379</f>
        <v>148490090</v>
      </c>
    </row>
    <row r="124" spans="1:19" x14ac:dyDescent="0.2">
      <c r="A124" s="149" t="s">
        <v>194</v>
      </c>
      <c r="B124" s="494" t="s">
        <v>195</v>
      </c>
      <c r="C124" s="151">
        <f>[10]B!C425</f>
        <v>3547</v>
      </c>
      <c r="D124" s="151">
        <f>[10]B!D425</f>
        <v>3526</v>
      </c>
      <c r="E124" s="151">
        <f>[10]B!E425</f>
        <v>3526</v>
      </c>
      <c r="F124" s="152">
        <f>[10]B!F425</f>
        <v>0</v>
      </c>
      <c r="G124" s="153">
        <f>[10]B!G425</f>
        <v>21</v>
      </c>
      <c r="H124" s="151">
        <f>[10]B!AA425</f>
        <v>196</v>
      </c>
      <c r="I124" s="151">
        <f>[10]B!AB425</f>
        <v>3272</v>
      </c>
      <c r="J124" s="151">
        <f>[10]B!AC425</f>
        <v>79</v>
      </c>
      <c r="K124" s="151">
        <f>[10]B!AD425</f>
        <v>0</v>
      </c>
      <c r="L124" s="151">
        <f>[10]B!AE425</f>
        <v>0</v>
      </c>
      <c r="M124" s="153">
        <f>[10]B!AF425</f>
        <v>0</v>
      </c>
      <c r="N124" s="151">
        <f>[10]B!AG425</f>
        <v>0</v>
      </c>
      <c r="O124" s="151">
        <f>[10]B!AH425</f>
        <v>0</v>
      </c>
      <c r="P124" s="151">
        <f>[10]B!AI425</f>
        <v>37</v>
      </c>
      <c r="Q124" s="152">
        <f>[10]B!AJ425</f>
        <v>0</v>
      </c>
      <c r="R124" s="154"/>
      <c r="S124" s="155">
        <f>[10]B!$AL$425</f>
        <v>19194080</v>
      </c>
    </row>
    <row r="125" spans="1:19" x14ac:dyDescent="0.2">
      <c r="A125" s="149" t="s">
        <v>196</v>
      </c>
      <c r="B125" s="494" t="s">
        <v>197</v>
      </c>
      <c r="C125" s="151">
        <f>[10]B!C440</f>
        <v>0</v>
      </c>
      <c r="D125" s="151">
        <f>[10]B!D440</f>
        <v>0</v>
      </c>
      <c r="E125" s="151">
        <f>[10]B!E440</f>
        <v>0</v>
      </c>
      <c r="F125" s="152">
        <f>[10]B!F440</f>
        <v>0</v>
      </c>
      <c r="G125" s="153">
        <f>[10]B!G440</f>
        <v>0</v>
      </c>
      <c r="H125" s="151">
        <f>[10]B!AA440</f>
        <v>0</v>
      </c>
      <c r="I125" s="151">
        <f>[10]B!AB440</f>
        <v>0</v>
      </c>
      <c r="J125" s="151">
        <f>[10]B!AC440</f>
        <v>0</v>
      </c>
      <c r="K125" s="151">
        <f>[10]B!AD440</f>
        <v>0</v>
      </c>
      <c r="L125" s="151">
        <f>[10]B!AE440</f>
        <v>0</v>
      </c>
      <c r="M125" s="153">
        <f>[10]B!AF440</f>
        <v>0</v>
      </c>
      <c r="N125" s="151">
        <f>[10]B!AG440</f>
        <v>0</v>
      </c>
      <c r="O125" s="151">
        <f>[10]B!AH440</f>
        <v>0</v>
      </c>
      <c r="P125" s="151">
        <f>[10]B!AI440</f>
        <v>8</v>
      </c>
      <c r="Q125" s="152">
        <f>[10]B!AJ440</f>
        <v>0</v>
      </c>
      <c r="R125" s="156"/>
      <c r="S125" s="151">
        <f>[10]B!AL440</f>
        <v>0</v>
      </c>
    </row>
    <row r="126" spans="1:19" x14ac:dyDescent="0.2">
      <c r="A126" s="157" t="s">
        <v>198</v>
      </c>
      <c r="B126" s="158" t="s">
        <v>199</v>
      </c>
      <c r="C126" s="159">
        <f>[10]B!C520</f>
        <v>4202</v>
      </c>
      <c r="D126" s="159">
        <f>[10]B!D520</f>
        <v>4180</v>
      </c>
      <c r="E126" s="159">
        <f>[10]B!E520</f>
        <v>4180</v>
      </c>
      <c r="F126" s="160">
        <f>[10]B!F520</f>
        <v>0</v>
      </c>
      <c r="G126" s="161">
        <f>[10]B!G520</f>
        <v>22</v>
      </c>
      <c r="H126" s="159">
        <f>[10]B!AA520</f>
        <v>1434</v>
      </c>
      <c r="I126" s="159">
        <f>[10]B!AB520</f>
        <v>1138</v>
      </c>
      <c r="J126" s="159">
        <f>[10]B!AC520</f>
        <v>1630</v>
      </c>
      <c r="K126" s="159">
        <f>[10]B!AD520</f>
        <v>0</v>
      </c>
      <c r="L126" s="159">
        <f>[10]B!AE520</f>
        <v>0</v>
      </c>
      <c r="M126" s="161">
        <f>[10]B!AF520</f>
        <v>0</v>
      </c>
      <c r="N126" s="159">
        <f>[10]B!AG520</f>
        <v>0</v>
      </c>
      <c r="O126" s="159">
        <f>[10]B!AH520</f>
        <v>0</v>
      </c>
      <c r="P126" s="159">
        <f>[10]B!AI520</f>
        <v>270</v>
      </c>
      <c r="Q126" s="160">
        <f>[10]B!AJ520</f>
        <v>0</v>
      </c>
      <c r="R126" s="162"/>
      <c r="S126" s="156">
        <f>[10]B!$AL$520</f>
        <v>27164650</v>
      </c>
    </row>
    <row r="127" spans="1:19" x14ac:dyDescent="0.2">
      <c r="A127" s="712" t="s">
        <v>200</v>
      </c>
      <c r="B127" s="4" t="s">
        <v>201</v>
      </c>
      <c r="C127" s="163">
        <f>SUM(C128:C130)</f>
        <v>6358</v>
      </c>
      <c r="D127" s="164">
        <f>SUM(D128:D130)</f>
        <v>6334</v>
      </c>
      <c r="E127" s="164">
        <f t="shared" ref="E127:P127" si="1">SUM(E128:E130)</f>
        <v>6334</v>
      </c>
      <c r="F127" s="165">
        <f t="shared" si="1"/>
        <v>0</v>
      </c>
      <c r="G127" s="166">
        <f t="shared" si="1"/>
        <v>24</v>
      </c>
      <c r="H127" s="164">
        <f t="shared" si="1"/>
        <v>946</v>
      </c>
      <c r="I127" s="164">
        <f t="shared" si="1"/>
        <v>4256</v>
      </c>
      <c r="J127" s="164">
        <f t="shared" si="1"/>
        <v>1156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55</v>
      </c>
      <c r="Q127" s="168">
        <f>SUM(Q128:Q130)</f>
        <v>0</v>
      </c>
      <c r="R127" s="169">
        <v>0</v>
      </c>
      <c r="S127" s="170">
        <f>SUM(S128:S130)</f>
        <v>128511430</v>
      </c>
    </row>
    <row r="128" spans="1:19" x14ac:dyDescent="0.2">
      <c r="A128" s="712"/>
      <c r="B128" s="171" t="s">
        <v>202</v>
      </c>
      <c r="C128" s="144">
        <f>[10]B!C580</f>
        <v>3521</v>
      </c>
      <c r="D128" s="144">
        <f>[10]B!D580</f>
        <v>3499</v>
      </c>
      <c r="E128" s="144">
        <f>[10]B!E580</f>
        <v>3499</v>
      </c>
      <c r="F128" s="145">
        <f>[10]B!F580</f>
        <v>0</v>
      </c>
      <c r="G128" s="146">
        <f>[10]B!G580</f>
        <v>22</v>
      </c>
      <c r="H128" s="144">
        <f>[10]B!AA580</f>
        <v>753</v>
      </c>
      <c r="I128" s="144">
        <f>[10]B!AB580</f>
        <v>2317</v>
      </c>
      <c r="J128" s="144">
        <f>[10]B!AC580</f>
        <v>451</v>
      </c>
      <c r="K128" s="144">
        <f>[10]B!AD580</f>
        <v>0</v>
      </c>
      <c r="L128" s="144">
        <f>[10]B!AE580</f>
        <v>0</v>
      </c>
      <c r="M128" s="146">
        <f>[10]B!AF580</f>
        <v>0</v>
      </c>
      <c r="N128" s="144">
        <f>[10]B!AG580</f>
        <v>0</v>
      </c>
      <c r="O128" s="144">
        <f>[10]B!AH580</f>
        <v>0</v>
      </c>
      <c r="P128" s="144">
        <f>[10]B!AI580</f>
        <v>15</v>
      </c>
      <c r="Q128" s="145">
        <f>[10]B!AJ580</f>
        <v>0</v>
      </c>
      <c r="R128" s="147"/>
      <c r="S128" s="148">
        <f>[10]B!$AL$580</f>
        <v>15640020</v>
      </c>
    </row>
    <row r="129" spans="1:19" x14ac:dyDescent="0.2">
      <c r="A129" s="712"/>
      <c r="B129" s="491" t="s">
        <v>203</v>
      </c>
      <c r="C129" s="151">
        <f>[10]B!C600</f>
        <v>48</v>
      </c>
      <c r="D129" s="151">
        <f>[10]B!D600</f>
        <v>48</v>
      </c>
      <c r="E129" s="151">
        <f>[10]B!E600</f>
        <v>48</v>
      </c>
      <c r="F129" s="152">
        <f>[10]B!F600</f>
        <v>0</v>
      </c>
      <c r="G129" s="153">
        <f>[10]B!G600</f>
        <v>0</v>
      </c>
      <c r="H129" s="151">
        <f>[10]B!AA600</f>
        <v>0</v>
      </c>
      <c r="I129" s="151">
        <f>[10]B!AB600</f>
        <v>47</v>
      </c>
      <c r="J129" s="151">
        <f>[10]B!AC600</f>
        <v>1</v>
      </c>
      <c r="K129" s="151">
        <f>[10]B!AD600</f>
        <v>0</v>
      </c>
      <c r="L129" s="151">
        <f>[10]B!AE600</f>
        <v>0</v>
      </c>
      <c r="M129" s="153">
        <f>[10]B!AF600</f>
        <v>0</v>
      </c>
      <c r="N129" s="151">
        <f>[10]B!AG600</f>
        <v>0</v>
      </c>
      <c r="O129" s="151">
        <f>[10]B!AH600</f>
        <v>0</v>
      </c>
      <c r="P129" s="151">
        <f>[10]B!AI600</f>
        <v>2</v>
      </c>
      <c r="Q129" s="152">
        <f>[10]B!AJ600</f>
        <v>0</v>
      </c>
      <c r="R129" s="154"/>
      <c r="S129" s="155">
        <f>[10]B!$AL$600</f>
        <v>190040</v>
      </c>
    </row>
    <row r="130" spans="1:19" x14ac:dyDescent="0.2">
      <c r="A130" s="713"/>
      <c r="B130" s="173" t="s">
        <v>204</v>
      </c>
      <c r="C130" s="174">
        <f>[10]B!C649</f>
        <v>2789</v>
      </c>
      <c r="D130" s="174">
        <f>[10]B!D649</f>
        <v>2787</v>
      </c>
      <c r="E130" s="174">
        <f>[10]B!E649</f>
        <v>2787</v>
      </c>
      <c r="F130" s="175">
        <f>[10]B!F649</f>
        <v>0</v>
      </c>
      <c r="G130" s="176">
        <f>[10]B!G649</f>
        <v>2</v>
      </c>
      <c r="H130" s="174">
        <f>[10]B!AA649</f>
        <v>193</v>
      </c>
      <c r="I130" s="174">
        <f>[10]B!AB649</f>
        <v>1892</v>
      </c>
      <c r="J130" s="174">
        <f>[10]B!AC649</f>
        <v>704</v>
      </c>
      <c r="K130" s="174">
        <f>[10]B!AD649</f>
        <v>0</v>
      </c>
      <c r="L130" s="174">
        <f>[10]B!AE649</f>
        <v>0</v>
      </c>
      <c r="M130" s="176">
        <f>[10]B!AF649</f>
        <v>0</v>
      </c>
      <c r="N130" s="174">
        <f>[10]B!AG649</f>
        <v>0</v>
      </c>
      <c r="O130" s="174">
        <f>[10]B!AH649</f>
        <v>0</v>
      </c>
      <c r="P130" s="174">
        <f>[10]B!AI649</f>
        <v>38</v>
      </c>
      <c r="Q130" s="175">
        <f>[10]B!AJ649</f>
        <v>0</v>
      </c>
      <c r="R130" s="177"/>
      <c r="S130" s="178">
        <f>[10]B!$AL$649</f>
        <v>112681370</v>
      </c>
    </row>
    <row r="131" spans="1:19" x14ac:dyDescent="0.2">
      <c r="A131" s="142" t="s">
        <v>205</v>
      </c>
      <c r="B131" s="143" t="s">
        <v>206</v>
      </c>
      <c r="C131" s="144">
        <f>[10]B!C659</f>
        <v>222</v>
      </c>
      <c r="D131" s="144">
        <f>[10]B!D659</f>
        <v>215</v>
      </c>
      <c r="E131" s="144">
        <f>[10]B!E659</f>
        <v>215</v>
      </c>
      <c r="F131" s="145">
        <f>[10]B!F659</f>
        <v>0</v>
      </c>
      <c r="G131" s="146">
        <f>[10]B!G659</f>
        <v>7</v>
      </c>
      <c r="H131" s="144">
        <f>[10]B!AA659</f>
        <v>2</v>
      </c>
      <c r="I131" s="144">
        <f>[10]B!AB659</f>
        <v>11</v>
      </c>
      <c r="J131" s="144">
        <f>[10]B!AC659</f>
        <v>209</v>
      </c>
      <c r="K131" s="144">
        <f>[10]B!AD659</f>
        <v>0</v>
      </c>
      <c r="L131" s="144">
        <f>[10]B!AE659</f>
        <v>0</v>
      </c>
      <c r="M131" s="146">
        <f>[10]B!AF659</f>
        <v>0</v>
      </c>
      <c r="N131" s="144">
        <f>[10]B!AG659</f>
        <v>0</v>
      </c>
      <c r="O131" s="144">
        <f>[10]B!AH659</f>
        <v>0</v>
      </c>
      <c r="P131" s="144">
        <f>[10]B!AI659</f>
        <v>0</v>
      </c>
      <c r="Q131" s="145">
        <f>[10]B!AJ659</f>
        <v>0</v>
      </c>
      <c r="R131" s="147"/>
      <c r="S131" s="179">
        <f>[10]B!$AL$659</f>
        <v>649210</v>
      </c>
    </row>
    <row r="132" spans="1:19" s="182" customFormat="1" x14ac:dyDescent="0.2">
      <c r="A132" s="149" t="s">
        <v>207</v>
      </c>
      <c r="B132" s="493" t="s">
        <v>208</v>
      </c>
      <c r="C132" s="151">
        <f>[10]B!C720</f>
        <v>139</v>
      </c>
      <c r="D132" s="151">
        <f>[10]B!D720</f>
        <v>139</v>
      </c>
      <c r="E132" s="151">
        <f>[10]B!E720</f>
        <v>139</v>
      </c>
      <c r="F132" s="152">
        <f>[10]B!F720</f>
        <v>0</v>
      </c>
      <c r="G132" s="153">
        <f>[10]B!G720</f>
        <v>0</v>
      </c>
      <c r="H132" s="151">
        <f>[10]B!AA720</f>
        <v>23</v>
      </c>
      <c r="I132" s="151">
        <f>[10]B!AB720</f>
        <v>65</v>
      </c>
      <c r="J132" s="151">
        <f>[10]B!AC720</f>
        <v>51</v>
      </c>
      <c r="K132" s="151">
        <f>[10]B!AD720</f>
        <v>0</v>
      </c>
      <c r="L132" s="151">
        <f>[10]B!AE720</f>
        <v>0</v>
      </c>
      <c r="M132" s="153">
        <f>[10]B!AF720</f>
        <v>0</v>
      </c>
      <c r="N132" s="151">
        <f>[10]B!AG720</f>
        <v>0</v>
      </c>
      <c r="O132" s="151">
        <f>[10]B!AH720</f>
        <v>0</v>
      </c>
      <c r="P132" s="151">
        <f>[10]B!AI720</f>
        <v>46</v>
      </c>
      <c r="Q132" s="152">
        <f>[10]B!AJ720</f>
        <v>0</v>
      </c>
      <c r="R132" s="154"/>
      <c r="S132" s="181">
        <f>[10]B!$AL$720</f>
        <v>292130</v>
      </c>
    </row>
    <row r="133" spans="1:19" x14ac:dyDescent="0.2">
      <c r="A133" s="149" t="s">
        <v>209</v>
      </c>
      <c r="B133" s="493" t="s">
        <v>210</v>
      </c>
      <c r="C133" s="159">
        <f>[10]B!C763</f>
        <v>2043</v>
      </c>
      <c r="D133" s="159">
        <f>[10]B!D763</f>
        <v>2025</v>
      </c>
      <c r="E133" s="159">
        <f>[10]B!E763</f>
        <v>2025</v>
      </c>
      <c r="F133" s="160">
        <f>[10]B!F763</f>
        <v>0</v>
      </c>
      <c r="G133" s="161">
        <f>[10]B!G763</f>
        <v>18</v>
      </c>
      <c r="H133" s="159">
        <f>[10]B!AA763</f>
        <v>237</v>
      </c>
      <c r="I133" s="159">
        <f>[10]B!AB763</f>
        <v>932</v>
      </c>
      <c r="J133" s="159">
        <f>[10]B!AC763</f>
        <v>874</v>
      </c>
      <c r="K133" s="159">
        <f>[10]B!AD763</f>
        <v>0</v>
      </c>
      <c r="L133" s="159">
        <f>[10]B!AE763</f>
        <v>0</v>
      </c>
      <c r="M133" s="161">
        <f>[10]B!AF763</f>
        <v>0</v>
      </c>
      <c r="N133" s="159">
        <f>[10]B!AG763</f>
        <v>0</v>
      </c>
      <c r="O133" s="159">
        <f>[10]B!AH763</f>
        <v>0</v>
      </c>
      <c r="P133" s="159">
        <f>[10]B!AI763</f>
        <v>1</v>
      </c>
      <c r="Q133" s="160">
        <f>[10]B!AJ763</f>
        <v>0</v>
      </c>
      <c r="R133" s="162"/>
      <c r="S133" s="155">
        <f>[10]B!$AL$763</f>
        <v>4047640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6463</v>
      </c>
      <c r="D134" s="184">
        <f t="shared" si="2"/>
        <v>6402</v>
      </c>
      <c r="E134" s="164">
        <f t="shared" si="2"/>
        <v>6402</v>
      </c>
      <c r="F134" s="165">
        <f t="shared" si="2"/>
        <v>0</v>
      </c>
      <c r="G134" s="166">
        <f t="shared" si="2"/>
        <v>61</v>
      </c>
      <c r="H134" s="164">
        <f t="shared" si="2"/>
        <v>876</v>
      </c>
      <c r="I134" s="164">
        <f t="shared" si="2"/>
        <v>2346</v>
      </c>
      <c r="J134" s="164">
        <f t="shared" si="2"/>
        <v>3241</v>
      </c>
      <c r="K134" s="164">
        <f t="shared" si="2"/>
        <v>125</v>
      </c>
      <c r="L134" s="164">
        <f t="shared" si="2"/>
        <v>0</v>
      </c>
      <c r="M134" s="167">
        <f t="shared" si="2"/>
        <v>0</v>
      </c>
      <c r="N134" s="164">
        <f t="shared" si="2"/>
        <v>262</v>
      </c>
      <c r="O134" s="185">
        <f t="shared" si="2"/>
        <v>0</v>
      </c>
      <c r="P134" s="185">
        <f t="shared" si="2"/>
        <v>44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201453660</v>
      </c>
    </row>
    <row r="135" spans="1:19" x14ac:dyDescent="0.2">
      <c r="A135" s="142" t="s">
        <v>212</v>
      </c>
      <c r="B135" s="188" t="s">
        <v>213</v>
      </c>
      <c r="C135" s="144">
        <f>[10]B!C823</f>
        <v>3393</v>
      </c>
      <c r="D135" s="144">
        <f>[10]B!D823</f>
        <v>3381</v>
      </c>
      <c r="E135" s="144">
        <f>[10]B!E823</f>
        <v>3381</v>
      </c>
      <c r="F135" s="145">
        <f>[10]B!F823</f>
        <v>0</v>
      </c>
      <c r="G135" s="146">
        <f>[10]B!G823</f>
        <v>12</v>
      </c>
      <c r="H135" s="189">
        <f>[10]B!AA823</f>
        <v>338</v>
      </c>
      <c r="I135" s="189">
        <f>[10]B!AB823</f>
        <v>1103</v>
      </c>
      <c r="J135" s="189">
        <f>[10]B!AC823</f>
        <v>1952</v>
      </c>
      <c r="K135" s="189">
        <f>[10]B!AD823</f>
        <v>0</v>
      </c>
      <c r="L135" s="189">
        <f>[10]B!AE823</f>
        <v>0</v>
      </c>
      <c r="M135" s="190">
        <f>[10]B!AF823</f>
        <v>0</v>
      </c>
      <c r="N135" s="189">
        <f>[10]B!AG823</f>
        <v>78</v>
      </c>
      <c r="O135" s="189">
        <f>[10]B!AH823</f>
        <v>0</v>
      </c>
      <c r="P135" s="189">
        <f>[10]B!AI823</f>
        <v>0</v>
      </c>
      <c r="Q135" s="191">
        <f>[10]B!AJ823</f>
        <v>0</v>
      </c>
      <c r="R135" s="192"/>
      <c r="S135" s="148">
        <f>[10]B!$AL$823</f>
        <v>40716280</v>
      </c>
    </row>
    <row r="136" spans="1:19" x14ac:dyDescent="0.2">
      <c r="A136" s="157" t="s">
        <v>214</v>
      </c>
      <c r="B136" s="193" t="s">
        <v>215</v>
      </c>
      <c r="C136" s="151">
        <f>[10]B!C846</f>
        <v>0</v>
      </c>
      <c r="D136" s="151">
        <f>[10]B!D846</f>
        <v>0</v>
      </c>
      <c r="E136" s="151">
        <f>[10]B!E846</f>
        <v>0</v>
      </c>
      <c r="F136" s="152">
        <f>[10]B!F846</f>
        <v>0</v>
      </c>
      <c r="G136" s="153">
        <f>[10]B!G846</f>
        <v>0</v>
      </c>
      <c r="H136" s="194">
        <f>[10]B!AA846</f>
        <v>0</v>
      </c>
      <c r="I136" s="194">
        <f>[10]B!AB846</f>
        <v>0</v>
      </c>
      <c r="J136" s="194">
        <f>[10]B!AC846</f>
        <v>0</v>
      </c>
      <c r="K136" s="194">
        <f>[10]B!AD846</f>
        <v>0</v>
      </c>
      <c r="L136" s="194">
        <f>[10]B!AE846</f>
        <v>0</v>
      </c>
      <c r="M136" s="195">
        <f>[10]B!AF846</f>
        <v>0</v>
      </c>
      <c r="N136" s="194">
        <f>[10]B!AG846</f>
        <v>0</v>
      </c>
      <c r="O136" s="194">
        <f>[10]B!AH846</f>
        <v>0</v>
      </c>
      <c r="P136" s="194">
        <f>[10]B!AI846</f>
        <v>0</v>
      </c>
      <c r="Q136" s="196">
        <f>[10]B!AJ846</f>
        <v>0</v>
      </c>
      <c r="R136" s="197"/>
      <c r="S136" s="155">
        <f>[10]B!$AL$846</f>
        <v>0</v>
      </c>
    </row>
    <row r="137" spans="1:19" x14ac:dyDescent="0.2">
      <c r="A137" s="198" t="s">
        <v>216</v>
      </c>
      <c r="B137" s="199" t="s">
        <v>217</v>
      </c>
      <c r="C137" s="159">
        <f>[10]B!C876</f>
        <v>1705</v>
      </c>
      <c r="D137" s="159">
        <f>[10]B!D876</f>
        <v>1662</v>
      </c>
      <c r="E137" s="159">
        <f>[10]B!E876</f>
        <v>1662</v>
      </c>
      <c r="F137" s="160">
        <f>[10]B!F876</f>
        <v>0</v>
      </c>
      <c r="G137" s="161">
        <f>[10]B!G876</f>
        <v>43</v>
      </c>
      <c r="H137" s="200">
        <f>[10]B!AA876</f>
        <v>250</v>
      </c>
      <c r="I137" s="200">
        <f>[10]B!AB876</f>
        <v>290</v>
      </c>
      <c r="J137" s="200">
        <f>[10]B!AC876</f>
        <v>1165</v>
      </c>
      <c r="K137" s="200">
        <f>[10]B!AD876</f>
        <v>0</v>
      </c>
      <c r="L137" s="200">
        <f>[10]B!AE876</f>
        <v>0</v>
      </c>
      <c r="M137" s="201">
        <f>[10]B!AF876</f>
        <v>0</v>
      </c>
      <c r="N137" s="200">
        <f>[10]B!AG876</f>
        <v>0</v>
      </c>
      <c r="O137" s="200">
        <f>[10]B!AH876</f>
        <v>0</v>
      </c>
      <c r="P137" s="200">
        <f>[10]B!AI876</f>
        <v>0</v>
      </c>
      <c r="Q137" s="202">
        <f>[10]B!AJ876</f>
        <v>0</v>
      </c>
      <c r="R137" s="203"/>
      <c r="S137" s="178">
        <f>[10]B!$AL$876</f>
        <v>129972320</v>
      </c>
    </row>
    <row r="138" spans="1:19" x14ac:dyDescent="0.2">
      <c r="A138" s="695" t="s">
        <v>194</v>
      </c>
      <c r="B138" s="188" t="s">
        <v>218</v>
      </c>
      <c r="C138" s="204">
        <f>SUM(C139:C141)</f>
        <v>1347</v>
      </c>
      <c r="D138" s="46">
        <f>SUM(D139:D141)</f>
        <v>1341</v>
      </c>
      <c r="E138" s="46">
        <f t="shared" ref="E138:P138" si="3">SUM(E139:E141)</f>
        <v>1341</v>
      </c>
      <c r="F138" s="34">
        <f t="shared" si="3"/>
        <v>0</v>
      </c>
      <c r="G138" s="205">
        <f t="shared" si="3"/>
        <v>6</v>
      </c>
      <c r="H138" s="206">
        <f t="shared" si="3"/>
        <v>282</v>
      </c>
      <c r="I138" s="206">
        <f t="shared" si="3"/>
        <v>941</v>
      </c>
      <c r="J138" s="206">
        <f t="shared" si="3"/>
        <v>124</v>
      </c>
      <c r="K138" s="206">
        <f t="shared" si="3"/>
        <v>125</v>
      </c>
      <c r="L138" s="206">
        <f t="shared" si="3"/>
        <v>0</v>
      </c>
      <c r="M138" s="207">
        <f t="shared" si="3"/>
        <v>0</v>
      </c>
      <c r="N138" s="206">
        <f>SUM(N139:N141)</f>
        <v>174</v>
      </c>
      <c r="O138" s="208">
        <f t="shared" si="3"/>
        <v>0</v>
      </c>
      <c r="P138" s="208">
        <f t="shared" si="3"/>
        <v>44</v>
      </c>
      <c r="Q138" s="209">
        <f>SUM(Q139:Q141)</f>
        <v>0</v>
      </c>
      <c r="R138" s="210">
        <f>SUM(R139:R142)</f>
        <v>0</v>
      </c>
      <c r="S138" s="211">
        <f>SUM(S139:S141)</f>
        <v>30765060</v>
      </c>
    </row>
    <row r="139" spans="1:19" x14ac:dyDescent="0.2">
      <c r="A139" s="695"/>
      <c r="B139" s="212" t="s">
        <v>219</v>
      </c>
      <c r="C139" s="144">
        <f>[10]B!C901-[10]B!C878-[10]B!C879</f>
        <v>1212</v>
      </c>
      <c r="D139" s="144">
        <f>[10]B!D901-[10]B!D878-[10]B!D879</f>
        <v>1206</v>
      </c>
      <c r="E139" s="144">
        <f>[10]B!E901-[10]B!E878-[10]B!E879</f>
        <v>1206</v>
      </c>
      <c r="F139" s="145">
        <f>[10]B!F901-[10]B!F878-[10]B!F879</f>
        <v>0</v>
      </c>
      <c r="G139" s="146">
        <f>[10]B!G901-[10]B!G878-[10]B!G879</f>
        <v>6</v>
      </c>
      <c r="H139" s="189">
        <f>[10]B!AA901-[10]B!AA878-[10]B!AA879</f>
        <v>260</v>
      </c>
      <c r="I139" s="189">
        <f>[10]B!AB901-[10]B!AB878-[10]B!AB879</f>
        <v>862</v>
      </c>
      <c r="J139" s="189">
        <f>[10]B!AC901-[10]B!AC878-[10]B!AC879</f>
        <v>90</v>
      </c>
      <c r="K139" s="189">
        <f>[10]B!AD901-[10]B!AD878-[10]B!AD879</f>
        <v>125</v>
      </c>
      <c r="L139" s="189">
        <f>[10]B!AE901-[10]B!AE878-[10]B!AE879</f>
        <v>0</v>
      </c>
      <c r="M139" s="190">
        <f>[10]B!AF901-[10]B!AF878-[10]B!AF879</f>
        <v>0</v>
      </c>
      <c r="N139" s="189">
        <f>[10]B!AG901-[10]B!AG878-[10]B!AG879</f>
        <v>157</v>
      </c>
      <c r="O139" s="189">
        <f>[10]B!AH901-[10]B!AH878-[10]B!AH879</f>
        <v>0</v>
      </c>
      <c r="P139" s="189">
        <f>[10]B!AI901-[10]B!AI878-[10]B!AI879</f>
        <v>40</v>
      </c>
      <c r="Q139" s="191">
        <f>[10]B!AJ901-[10]B!AJ878-[10]B!AJ879</f>
        <v>0</v>
      </c>
      <c r="R139" s="192"/>
      <c r="S139" s="148">
        <f>[10]B!$AL$901-[10]B!$AL$878-[10]B!$AL$879</f>
        <v>27357660</v>
      </c>
    </row>
    <row r="140" spans="1:19" x14ac:dyDescent="0.2">
      <c r="A140" s="695"/>
      <c r="B140" s="212" t="s">
        <v>220</v>
      </c>
      <c r="C140" s="151">
        <f>[10]B!C878</f>
        <v>0</v>
      </c>
      <c r="D140" s="151">
        <f>[10]B!D878</f>
        <v>0</v>
      </c>
      <c r="E140" s="151">
        <f>[10]B!E878</f>
        <v>0</v>
      </c>
      <c r="F140" s="152">
        <f>[10]B!F878</f>
        <v>0</v>
      </c>
      <c r="G140" s="153">
        <f>[10]B!G878</f>
        <v>0</v>
      </c>
      <c r="H140" s="194">
        <f>[10]B!AA878</f>
        <v>0</v>
      </c>
      <c r="I140" s="194">
        <f>[10]B!AB878</f>
        <v>0</v>
      </c>
      <c r="J140" s="194">
        <f>[10]B!AC878</f>
        <v>0</v>
      </c>
      <c r="K140" s="194">
        <f>[10]B!AD878</f>
        <v>0</v>
      </c>
      <c r="L140" s="194">
        <f>[10]B!AE878</f>
        <v>0</v>
      </c>
      <c r="M140" s="195">
        <f>[10]B!AF878</f>
        <v>0</v>
      </c>
      <c r="N140" s="194">
        <f>[10]B!AG878</f>
        <v>0</v>
      </c>
      <c r="O140" s="194">
        <f>[10]B!AH878</f>
        <v>0</v>
      </c>
      <c r="P140" s="194">
        <f>[10]B!AI878</f>
        <v>0</v>
      </c>
      <c r="Q140" s="196">
        <f>[10]B!AJ878</f>
        <v>0</v>
      </c>
      <c r="R140" s="197"/>
      <c r="S140" s="155">
        <f>[10]B!$AL$878</f>
        <v>0</v>
      </c>
    </row>
    <row r="141" spans="1:19" x14ac:dyDescent="0.2">
      <c r="A141" s="695"/>
      <c r="B141" s="213" t="s">
        <v>221</v>
      </c>
      <c r="C141" s="159">
        <f>[10]B!C879</f>
        <v>135</v>
      </c>
      <c r="D141" s="159">
        <f>[10]B!D879</f>
        <v>135</v>
      </c>
      <c r="E141" s="159">
        <f>[10]B!E879</f>
        <v>135</v>
      </c>
      <c r="F141" s="160">
        <f>[10]B!F879</f>
        <v>0</v>
      </c>
      <c r="G141" s="161">
        <f>[10]B!G879</f>
        <v>0</v>
      </c>
      <c r="H141" s="200">
        <f>[10]B!AA879</f>
        <v>22</v>
      </c>
      <c r="I141" s="200">
        <f>[10]B!AB879</f>
        <v>79</v>
      </c>
      <c r="J141" s="200">
        <f>[10]B!AC879</f>
        <v>34</v>
      </c>
      <c r="K141" s="200">
        <f>[10]B!AD879</f>
        <v>0</v>
      </c>
      <c r="L141" s="200">
        <f>[10]B!AE879</f>
        <v>0</v>
      </c>
      <c r="M141" s="201">
        <f>[10]B!AF879</f>
        <v>0</v>
      </c>
      <c r="N141" s="200">
        <f>[10]B!AG879</f>
        <v>17</v>
      </c>
      <c r="O141" s="200">
        <f>[10]B!AH879</f>
        <v>0</v>
      </c>
      <c r="P141" s="200">
        <f>[10]B!AI879</f>
        <v>4</v>
      </c>
      <c r="Q141" s="202">
        <f>[10]B!AJ879</f>
        <v>0</v>
      </c>
      <c r="R141" s="203"/>
      <c r="S141" s="178">
        <f>[10]B!$AL$879</f>
        <v>3407400</v>
      </c>
    </row>
    <row r="142" spans="1:19" x14ac:dyDescent="0.2">
      <c r="A142" s="142" t="s">
        <v>196</v>
      </c>
      <c r="B142" s="214" t="s">
        <v>222</v>
      </c>
      <c r="C142" s="215">
        <f>[10]B!C943</f>
        <v>0</v>
      </c>
      <c r="D142" s="215">
        <f>[10]B!D943</f>
        <v>0</v>
      </c>
      <c r="E142" s="215">
        <f>[10]B!E943</f>
        <v>0</v>
      </c>
      <c r="F142" s="216">
        <f>[10]B!F943</f>
        <v>0</v>
      </c>
      <c r="G142" s="217">
        <f>[10]B!G943</f>
        <v>0</v>
      </c>
      <c r="H142" s="218">
        <f>[10]B!AA943</f>
        <v>0</v>
      </c>
      <c r="I142" s="218">
        <f>[10]B!AB943</f>
        <v>0</v>
      </c>
      <c r="J142" s="218">
        <f>[10]B!AC943</f>
        <v>0</v>
      </c>
      <c r="K142" s="218">
        <f>[10]B!AD943</f>
        <v>0</v>
      </c>
      <c r="L142" s="218">
        <f>[10]B!AE943</f>
        <v>0</v>
      </c>
      <c r="M142" s="219">
        <f>[10]B!AF943</f>
        <v>0</v>
      </c>
      <c r="N142" s="218">
        <f>[10]B!AG943</f>
        <v>0</v>
      </c>
      <c r="O142" s="218">
        <f>[10]B!AH943</f>
        <v>0</v>
      </c>
      <c r="P142" s="218">
        <f>[10]B!AI943</f>
        <v>0</v>
      </c>
      <c r="Q142" s="220">
        <f>[10]B!AJ943</f>
        <v>0</v>
      </c>
      <c r="R142" s="221"/>
      <c r="S142" s="148">
        <f>[10]B!$AL$943</f>
        <v>0</v>
      </c>
    </row>
    <row r="143" spans="1:19" s="224" customFormat="1" x14ac:dyDescent="0.2">
      <c r="A143" s="157"/>
      <c r="B143" s="222" t="s">
        <v>223</v>
      </c>
      <c r="C143" s="159">
        <f>[10]B!C987</f>
        <v>18</v>
      </c>
      <c r="D143" s="159">
        <f>[10]B!D987</f>
        <v>18</v>
      </c>
      <c r="E143" s="159">
        <f>[10]B!E987</f>
        <v>18</v>
      </c>
      <c r="F143" s="160">
        <f>[10]B!F987</f>
        <v>0</v>
      </c>
      <c r="G143" s="161">
        <f>[10]B!G987</f>
        <v>0</v>
      </c>
      <c r="H143" s="200">
        <f>[10]B!AA987</f>
        <v>6</v>
      </c>
      <c r="I143" s="200">
        <f>[10]B!AB987</f>
        <v>12</v>
      </c>
      <c r="J143" s="200">
        <f>[10]B!AC987</f>
        <v>0</v>
      </c>
      <c r="K143" s="200">
        <f>[10]B!AD987</f>
        <v>0</v>
      </c>
      <c r="L143" s="200">
        <f>[10]B!AE987</f>
        <v>0</v>
      </c>
      <c r="M143" s="201">
        <f>[10]B!AF987</f>
        <v>0</v>
      </c>
      <c r="N143" s="200">
        <f>[10]B!AG987</f>
        <v>10</v>
      </c>
      <c r="O143" s="200">
        <f>[10]B!AH987</f>
        <v>0</v>
      </c>
      <c r="P143" s="200">
        <f>[10]B!AI987</f>
        <v>0</v>
      </c>
      <c r="Q143" s="202">
        <f>[10]B!AJ987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[10]B!C670</f>
        <v>9012</v>
      </c>
      <c r="D144" s="144">
        <f>[10]B!D670</f>
        <v>8920</v>
      </c>
      <c r="E144" s="144">
        <f>[10]B!E670</f>
        <v>8820</v>
      </c>
      <c r="F144" s="145">
        <f>[10]B!F670</f>
        <v>100</v>
      </c>
      <c r="G144" s="146">
        <f>[10]B!G670</f>
        <v>92</v>
      </c>
      <c r="H144" s="189">
        <f>[10]B!AA670</f>
        <v>3882</v>
      </c>
      <c r="I144" s="189">
        <f>[10]B!AB670</f>
        <v>3462</v>
      </c>
      <c r="J144" s="189">
        <f>[10]B!AC670</f>
        <v>1668</v>
      </c>
      <c r="K144" s="189">
        <f>[10]B!AD670</f>
        <v>0</v>
      </c>
      <c r="L144" s="189">
        <f>[10]B!AE670</f>
        <v>0</v>
      </c>
      <c r="M144" s="190">
        <f>[10]B!AF670</f>
        <v>0</v>
      </c>
      <c r="N144" s="189">
        <f>[10]B!AG670</f>
        <v>0</v>
      </c>
      <c r="O144" s="189">
        <f>[10]B!AH670</f>
        <v>0</v>
      </c>
      <c r="P144" s="189">
        <f>[10]B!AI670</f>
        <v>0</v>
      </c>
      <c r="Q144" s="191">
        <f>[10]B!AJ670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[10]B!C1235</f>
        <v>0</v>
      </c>
      <c r="D145" s="226">
        <f>[10]B!D1235</f>
        <v>0</v>
      </c>
      <c r="E145" s="226">
        <f>[10]B!E1235</f>
        <v>0</v>
      </c>
      <c r="F145" s="227">
        <f>[10]B!F1235</f>
        <v>0</v>
      </c>
      <c r="G145" s="228">
        <f>[10]B!G1235</f>
        <v>0</v>
      </c>
      <c r="H145" s="229">
        <f>[10]B!AA1235</f>
        <v>0</v>
      </c>
      <c r="I145" s="229">
        <f>[10]B!AB1235</f>
        <v>0</v>
      </c>
      <c r="J145" s="229">
        <f>[10]B!AC1235</f>
        <v>0</v>
      </c>
      <c r="K145" s="229">
        <f>[10]B!AD1235</f>
        <v>0</v>
      </c>
      <c r="L145" s="229">
        <f>[10]B!AE1235</f>
        <v>0</v>
      </c>
      <c r="M145" s="230">
        <f>[10]B!AF1235</f>
        <v>0</v>
      </c>
      <c r="N145" s="229">
        <f>[10]B!AG1235</f>
        <v>0</v>
      </c>
      <c r="O145" s="229">
        <f>[10]B!AH1235</f>
        <v>0</v>
      </c>
      <c r="P145" s="229">
        <f>[10]B!AI1235</f>
        <v>617</v>
      </c>
      <c r="Q145" s="231">
        <f>[10]B!AJ1235</f>
        <v>0</v>
      </c>
      <c r="R145" s="232"/>
      <c r="S145" s="233">
        <f>[10]B!$AL$1235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+[10]B!C996+[10]B!C1004+[10]B!C1013+[10]B!C1023+[10]B!C1030+[10]B!C1034+[10]B!C1038+[10]B!C1042+[10]B!C1050+[10]B!C1053+[10]B!C1056+[10]B!C1064</f>
        <v>0</v>
      </c>
      <c r="D150" s="239">
        <f>+[10]B!D996+[10]B!D1004+[10]B!D1013+[10]B!D1023+[10]B!D1030+[10]B!D1034+[10]B!D1038+[10]B!D1042+[10]B!D1050+[10]B!D1053+[10]B!D1056+[10]B!D1064</f>
        <v>0</v>
      </c>
      <c r="E150" s="239">
        <f>+[10]B!E996+[10]B!E1004+[10]B!E1013+[10]B!E1023+[10]B!E1030+[10]B!E1034+[10]B!E1038+[10]B!E1042+[10]B!E1050+[10]B!E1053+[10]B!E1056+[10]B!E1064</f>
        <v>0</v>
      </c>
      <c r="F150" s="239">
        <f>+[10]B!F996+[10]B!F1004+[10]B!F1013+[10]B!F1023+[10]B!F1030+[10]B!F1034+[10]B!F1038+[10]B!F1042+[10]B!F1050+[10]B!F1053+[10]B!F1056+[10]B!F1064</f>
        <v>0</v>
      </c>
      <c r="G150" s="239">
        <f>+[10]B!G996+[10]B!G1004+[10]B!G1013+[10]B!G1023+[10]B!G1030+[10]B!G1034+[10]B!G1038+[10]B!G1042+[10]B!G1050+[10]B!G1053+[10]B!G1056+[10]B!G1064</f>
        <v>0</v>
      </c>
      <c r="H150" s="239">
        <f>+[10]B!AA996+[10]B!AA1004+[10]B!AA1013+[10]B!AA1023+[10]B!AA1030+[10]B!AA1034+[10]B!AA1038+[10]B!AA1042+[10]B!AA1050+[10]B!AA1053+[10]B!AA1056+[10]B!AA1064</f>
        <v>0</v>
      </c>
      <c r="I150" s="239">
        <f>+[10]B!AB996+[10]B!AB1004+[10]B!AB1013+[10]B!AB1023+[10]B!AB1030+[10]B!AB1034+[10]B!AB1038+[10]B!AB1042+[10]B!AB1050+[10]B!AB1053+[10]B!AB1056+[10]B!AB1064</f>
        <v>0</v>
      </c>
      <c r="J150" s="239">
        <f>+[10]B!AC996+[10]B!AC1004+[10]B!AC1013+[10]B!AC1023+[10]B!AC1030+[10]B!AC1034+[10]B!AC1038+[10]B!AC1042+[10]B!AC1050+[10]B!AC1053+[10]B!AC1056+[10]B!AC1064</f>
        <v>0</v>
      </c>
      <c r="K150" s="239">
        <f>+[10]B!AD996+[10]B!AD1004+[10]B!AD1013+[10]B!AD1023+[10]B!AD1030+[10]B!AD1034+[10]B!AD1038+[10]B!AD1042+[10]B!AD1050+[10]B!AD1053+[10]B!AD1056+[10]B!AD1064</f>
        <v>0</v>
      </c>
      <c r="L150" s="239">
        <f>+[10]B!AE996+[10]B!AE1004+[10]B!AE1013+[10]B!AE1023+[10]B!AE1030+[10]B!AE1034+[10]B!AE1038+[10]B!AE1042+[10]B!AE1050+[10]B!AE1053+[10]B!AE1056+[10]B!AE1064</f>
        <v>0</v>
      </c>
      <c r="M150" s="239">
        <f>+[10]B!AF996+[10]B!AF1004+[10]B!AF1013+[10]B!AF1023+[10]B!AF1030+[10]B!AF1034+[10]B!AF1038+[10]B!AF1042+[10]B!AF1050+[10]B!AF1053+[10]B!AF1056+[10]B!AF1064</f>
        <v>0</v>
      </c>
      <c r="N150" s="239">
        <f>+[10]B!AG996+[10]B!AG1004+[10]B!AG1013+[10]B!AG1023+[10]B!AG1030+[10]B!AG1034+[10]B!AG1038+[10]B!AG1042+[10]B!AG1050+[10]B!AG1053+[10]B!AG1056+[10]B!AG1064</f>
        <v>0</v>
      </c>
      <c r="O150" s="239">
        <f>+[10]B!AH996+[10]B!AH1004+[10]B!AH1013+[10]B!AH1023+[10]B!AH1030+[10]B!AH1034+[10]B!AH1038+[10]B!AH1042+[10]B!AH1050+[10]B!AH1053+[10]B!AH1056+[10]B!AH1064</f>
        <v>0</v>
      </c>
      <c r="P150" s="239">
        <f>+[10]B!AI996+[10]B!AI1004+[10]B!AI1013+[10]B!AI1023+[10]B!AI1030+[10]B!AI1034+[10]B!AI1038+[10]B!AI1042+[10]B!AI1050+[10]B!AI1053+[10]B!AI1056+[10]B!AI1064</f>
        <v>15</v>
      </c>
      <c r="Q150" s="239">
        <f>+[10]B!AJ996+[10]B!AJ1004+[10]B!AJ1013+[10]B!AJ1023+[10]B!AJ1030+[10]B!AJ1034+[10]B!AJ1038+[10]B!AJ1042+[10]B!AJ1050+[10]B!AJ1053+[10]B!AJ1056+[10]B!AJ1064</f>
        <v>0</v>
      </c>
      <c r="R150" s="240">
        <f>+[10]B!AL996+[10]B!AL1004+[10]B!AL1013+[10]B!AL1023+[10]B!AL1030+[10]B!AL1034+[10]B!AL1038+[10]B!AL1042+[10]B!AL1050+[10]B!AL1053+[10]B!AL1056+[10]B!AL1064</f>
        <v>0</v>
      </c>
      <c r="U150" s="235"/>
    </row>
    <row r="151" spans="1:24" x14ac:dyDescent="0.2">
      <c r="A151" s="689" t="s">
        <v>230</v>
      </c>
      <c r="B151" s="690"/>
      <c r="C151" s="241">
        <f>[10]B!C1070</f>
        <v>0</v>
      </c>
      <c r="D151" s="242">
        <f>[10]B!D1070</f>
        <v>0</v>
      </c>
      <c r="E151" s="242">
        <f>[10]B!E1070</f>
        <v>0</v>
      </c>
      <c r="F151" s="242">
        <f>[10]B!F1070</f>
        <v>0</v>
      </c>
      <c r="G151" s="242">
        <f>[10]B!G1070</f>
        <v>0</v>
      </c>
      <c r="H151" s="242">
        <f>[10]B!AA1070</f>
        <v>0</v>
      </c>
      <c r="I151" s="242">
        <f>[10]B!AB1070</f>
        <v>0</v>
      </c>
      <c r="J151" s="242">
        <f>[10]B!AC1070</f>
        <v>0</v>
      </c>
      <c r="K151" s="242">
        <f>[10]B!AD1070</f>
        <v>0</v>
      </c>
      <c r="L151" s="242">
        <f>[10]B!AE1070</f>
        <v>0</v>
      </c>
      <c r="M151" s="242">
        <f>[10]B!AF1070</f>
        <v>0</v>
      </c>
      <c r="N151" s="242">
        <f>[10]B!AG1070</f>
        <v>0</v>
      </c>
      <c r="O151" s="242">
        <f>[10]B!AH1070</f>
        <v>0</v>
      </c>
      <c r="P151" s="242">
        <f>[10]B!AI1070</f>
        <v>0</v>
      </c>
      <c r="Q151" s="242">
        <f>[10]B!AJ1070</f>
        <v>0</v>
      </c>
      <c r="R151" s="243">
        <f>[10]B!AL1070</f>
        <v>0</v>
      </c>
      <c r="U151" s="235"/>
    </row>
    <row r="152" spans="1:24" x14ac:dyDescent="0.2">
      <c r="A152" s="683" t="s">
        <v>231</v>
      </c>
      <c r="B152" s="572"/>
      <c r="C152" s="244">
        <f>[10]B!C1080</f>
        <v>0</v>
      </c>
      <c r="D152" s="245">
        <f>[10]B!D1080</f>
        <v>0</v>
      </c>
      <c r="E152" s="245">
        <f>[10]B!E1080</f>
        <v>0</v>
      </c>
      <c r="F152" s="245">
        <f>[10]B!F1080</f>
        <v>0</v>
      </c>
      <c r="G152" s="245">
        <f>[10]B!G1080</f>
        <v>0</v>
      </c>
      <c r="H152" s="245">
        <f>[10]B!AA1080</f>
        <v>0</v>
      </c>
      <c r="I152" s="245">
        <f>[10]B!AB1080</f>
        <v>0</v>
      </c>
      <c r="J152" s="245">
        <f>[10]B!AC1080</f>
        <v>0</v>
      </c>
      <c r="K152" s="245">
        <f>[10]B!AD1080</f>
        <v>0</v>
      </c>
      <c r="L152" s="245">
        <f>[10]B!AE1080</f>
        <v>0</v>
      </c>
      <c r="M152" s="245">
        <f>[10]B!AF1080</f>
        <v>0</v>
      </c>
      <c r="N152" s="245">
        <f>[10]B!AG1080</f>
        <v>0</v>
      </c>
      <c r="O152" s="245">
        <f>[10]B!AH1080</f>
        <v>0</v>
      </c>
      <c r="P152" s="245">
        <f>[10]B!AI1080</f>
        <v>0</v>
      </c>
      <c r="Q152" s="245">
        <f>[10]B!AJ1080</f>
        <v>0</v>
      </c>
      <c r="R152" s="246">
        <f>[10]B!AL1080</f>
        <v>0</v>
      </c>
      <c r="U152" s="235"/>
    </row>
    <row r="153" spans="1:24" x14ac:dyDescent="0.2">
      <c r="A153" s="683" t="s">
        <v>232</v>
      </c>
      <c r="B153" s="572"/>
      <c r="C153" s="244">
        <f>[10]B!C1100</f>
        <v>0</v>
      </c>
      <c r="D153" s="245">
        <f>[10]B!D1100</f>
        <v>0</v>
      </c>
      <c r="E153" s="245">
        <f>[10]B!E1100</f>
        <v>0</v>
      </c>
      <c r="F153" s="245">
        <f>[10]B!F1100</f>
        <v>0</v>
      </c>
      <c r="G153" s="245">
        <f>[10]B!G1100</f>
        <v>0</v>
      </c>
      <c r="H153" s="245">
        <f>[10]B!AA1100</f>
        <v>0</v>
      </c>
      <c r="I153" s="245">
        <f>[10]B!AB1100</f>
        <v>0</v>
      </c>
      <c r="J153" s="245">
        <f>[10]B!AC1100</f>
        <v>0</v>
      </c>
      <c r="K153" s="245">
        <f>[10]B!AD1100</f>
        <v>0</v>
      </c>
      <c r="L153" s="245">
        <f>[10]B!AE1100</f>
        <v>0</v>
      </c>
      <c r="M153" s="245">
        <f>[10]B!AF1100</f>
        <v>0</v>
      </c>
      <c r="N153" s="245">
        <f>[10]B!AG1100</f>
        <v>0</v>
      </c>
      <c r="O153" s="245">
        <f>[10]B!AH1100</f>
        <v>0</v>
      </c>
      <c r="P153" s="245">
        <f>[10]B!AI1100</f>
        <v>0</v>
      </c>
      <c r="Q153" s="245">
        <f>[10]B!AJ1100</f>
        <v>0</v>
      </c>
      <c r="R153" s="246">
        <f>[10]B!AL1100</f>
        <v>0</v>
      </c>
      <c r="U153" s="235"/>
    </row>
    <row r="154" spans="1:24" x14ac:dyDescent="0.2">
      <c r="A154" s="683" t="s">
        <v>233</v>
      </c>
      <c r="B154" s="572"/>
      <c r="C154" s="247">
        <f>[10]B!C1103</f>
        <v>0</v>
      </c>
      <c r="D154" s="248">
        <f>[10]B!D1103</f>
        <v>0</v>
      </c>
      <c r="E154" s="248">
        <f>[10]B!E1103</f>
        <v>0</v>
      </c>
      <c r="F154" s="248">
        <f>[10]B!F1103</f>
        <v>0</v>
      </c>
      <c r="G154" s="248">
        <f>[10]B!G1103</f>
        <v>0</v>
      </c>
      <c r="H154" s="248">
        <f>[10]B!AA1103</f>
        <v>0</v>
      </c>
      <c r="I154" s="248">
        <f>[10]B!AB1103</f>
        <v>0</v>
      </c>
      <c r="J154" s="248">
        <f>[10]B!AC1103</f>
        <v>0</v>
      </c>
      <c r="K154" s="248">
        <f>[10]B!AD1103</f>
        <v>0</v>
      </c>
      <c r="L154" s="248">
        <f>[10]B!AE1103</f>
        <v>0</v>
      </c>
      <c r="M154" s="248">
        <f>[10]B!AF1103</f>
        <v>0</v>
      </c>
      <c r="N154" s="248">
        <f>[10]B!AG1103</f>
        <v>0</v>
      </c>
      <c r="O154" s="248">
        <f>[10]B!AH1103</f>
        <v>0</v>
      </c>
      <c r="P154" s="248">
        <f>[10]B!AI1103</f>
        <v>0</v>
      </c>
      <c r="Q154" s="248">
        <f>[10]B!AJ1103</f>
        <v>0</v>
      </c>
      <c r="R154" s="246">
        <f>[10]B!AL1103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15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[10]B!C2467</f>
        <v>54</v>
      </c>
      <c r="D160" s="421">
        <f>[10]B!D2467</f>
        <v>54</v>
      </c>
      <c r="E160" s="422">
        <f>[10]B!E2467</f>
        <v>54</v>
      </c>
      <c r="F160" s="422">
        <f>[10]B!F2467</f>
        <v>0</v>
      </c>
      <c r="G160" s="422">
        <f>[10]B!G2467</f>
        <v>0</v>
      </c>
      <c r="H160" s="423">
        <f>[10]B!AA2467</f>
        <v>54</v>
      </c>
      <c r="I160" s="423">
        <f>[10]B!AB2467</f>
        <v>0</v>
      </c>
      <c r="J160" s="423">
        <f>[10]B!AC2467</f>
        <v>0</v>
      </c>
      <c r="K160" s="423">
        <f>[10]B!AD2467</f>
        <v>0</v>
      </c>
      <c r="L160" s="423">
        <f>[10]B!AE2467</f>
        <v>0</v>
      </c>
      <c r="M160" s="423">
        <f>[10]B!AF2467</f>
        <v>0</v>
      </c>
      <c r="N160" s="423">
        <f>[10]B!AG2467</f>
        <v>0</v>
      </c>
      <c r="O160" s="423">
        <f>[10]B!AH2467</f>
        <v>0</v>
      </c>
      <c r="P160" s="423">
        <f>[10]B!AI2467</f>
        <v>0</v>
      </c>
      <c r="Q160" s="423">
        <f>[10]B!AJ2467</f>
        <v>0</v>
      </c>
      <c r="R160" s="47">
        <f>[10]B!AL2467</f>
        <v>3042360</v>
      </c>
    </row>
    <row r="161" spans="1:22" x14ac:dyDescent="0.2">
      <c r="A161" s="424">
        <v>1901024</v>
      </c>
      <c r="B161" s="425" t="s">
        <v>237</v>
      </c>
      <c r="C161" s="421">
        <f>[10]B!C2468</f>
        <v>0</v>
      </c>
      <c r="D161" s="421">
        <f>[10]B!D2468</f>
        <v>0</v>
      </c>
      <c r="E161" s="422">
        <f>[10]B!E2468</f>
        <v>0</v>
      </c>
      <c r="F161" s="422">
        <f>[10]B!F2468</f>
        <v>0</v>
      </c>
      <c r="G161" s="422">
        <f>[10]B!G2468</f>
        <v>0</v>
      </c>
      <c r="H161" s="423">
        <f>[10]B!AA2468</f>
        <v>0</v>
      </c>
      <c r="I161" s="423">
        <f>[10]B!AB2468</f>
        <v>0</v>
      </c>
      <c r="J161" s="423">
        <f>[10]B!AC2468</f>
        <v>0</v>
      </c>
      <c r="K161" s="423">
        <f>[10]B!AD2468</f>
        <v>0</v>
      </c>
      <c r="L161" s="423">
        <f>[10]B!AE2468</f>
        <v>0</v>
      </c>
      <c r="M161" s="423">
        <f>[10]B!AF2468</f>
        <v>0</v>
      </c>
      <c r="N161" s="423">
        <f>[10]B!AG2468</f>
        <v>0</v>
      </c>
      <c r="O161" s="423">
        <f>[10]B!AH2468</f>
        <v>0</v>
      </c>
      <c r="P161" s="423">
        <f>[10]B!AI2468</f>
        <v>0</v>
      </c>
      <c r="Q161" s="423">
        <f>[10]B!AJ2468</f>
        <v>0</v>
      </c>
      <c r="R161" s="48">
        <f>[10]B!AL2468</f>
        <v>0</v>
      </c>
    </row>
    <row r="162" spans="1:22" x14ac:dyDescent="0.2">
      <c r="A162" s="424">
        <v>1901025</v>
      </c>
      <c r="B162" s="425" t="s">
        <v>238</v>
      </c>
      <c r="C162" s="421">
        <f>[10]B!C2469</f>
        <v>0</v>
      </c>
      <c r="D162" s="421">
        <f>[10]B!D2469</f>
        <v>0</v>
      </c>
      <c r="E162" s="422">
        <f>[10]B!E2469</f>
        <v>0</v>
      </c>
      <c r="F162" s="422">
        <f>[10]B!F2469</f>
        <v>0</v>
      </c>
      <c r="G162" s="422">
        <f>[10]B!G2469</f>
        <v>0</v>
      </c>
      <c r="H162" s="423">
        <f>[10]B!AA2469</f>
        <v>0</v>
      </c>
      <c r="I162" s="423">
        <f>[10]B!AB2469</f>
        <v>0</v>
      </c>
      <c r="J162" s="423">
        <f>[10]B!AC2469</f>
        <v>0</v>
      </c>
      <c r="K162" s="423">
        <f>[10]B!AD2469</f>
        <v>0</v>
      </c>
      <c r="L162" s="423">
        <f>[10]B!AE2469</f>
        <v>0</v>
      </c>
      <c r="M162" s="423">
        <f>[10]B!AF2469</f>
        <v>0</v>
      </c>
      <c r="N162" s="423">
        <f>[10]B!AG2469</f>
        <v>0</v>
      </c>
      <c r="O162" s="423">
        <f>[10]B!AH2469</f>
        <v>0</v>
      </c>
      <c r="P162" s="423">
        <f>[10]B!AI2469</f>
        <v>0</v>
      </c>
      <c r="Q162" s="423">
        <f>[10]B!AJ2469</f>
        <v>0</v>
      </c>
      <c r="R162" s="48">
        <f>[10]B!AL2469</f>
        <v>0</v>
      </c>
    </row>
    <row r="163" spans="1:22" x14ac:dyDescent="0.2">
      <c r="A163" s="424">
        <v>1901026</v>
      </c>
      <c r="B163" s="425" t="s">
        <v>239</v>
      </c>
      <c r="C163" s="421">
        <f>[10]B!C2470</f>
        <v>0</v>
      </c>
      <c r="D163" s="421">
        <f>[10]B!D2470</f>
        <v>0</v>
      </c>
      <c r="E163" s="422">
        <f>[10]B!E2470</f>
        <v>0</v>
      </c>
      <c r="F163" s="422">
        <f>[10]B!F2470</f>
        <v>0</v>
      </c>
      <c r="G163" s="422">
        <f>[10]B!G2470</f>
        <v>0</v>
      </c>
      <c r="H163" s="423">
        <f>[10]B!AA2470</f>
        <v>0</v>
      </c>
      <c r="I163" s="423">
        <f>[10]B!AB2470</f>
        <v>0</v>
      </c>
      <c r="J163" s="423">
        <f>[10]B!AC2470</f>
        <v>0</v>
      </c>
      <c r="K163" s="423">
        <f>[10]B!AD2470</f>
        <v>0</v>
      </c>
      <c r="L163" s="423">
        <f>[10]B!AE2470</f>
        <v>0</v>
      </c>
      <c r="M163" s="423">
        <f>[10]B!AF2470</f>
        <v>0</v>
      </c>
      <c r="N163" s="423">
        <f>[10]B!AG2470</f>
        <v>0</v>
      </c>
      <c r="O163" s="423">
        <f>[10]B!AH2470</f>
        <v>0</v>
      </c>
      <c r="P163" s="423">
        <f>[10]B!AI2470</f>
        <v>0</v>
      </c>
      <c r="Q163" s="423">
        <f>[10]B!AJ2470</f>
        <v>0</v>
      </c>
      <c r="R163" s="48">
        <f>[10]B!AL2470</f>
        <v>0</v>
      </c>
    </row>
    <row r="164" spans="1:22" x14ac:dyDescent="0.2">
      <c r="A164" s="424">
        <v>1901126</v>
      </c>
      <c r="B164" s="425" t="s">
        <v>240</v>
      </c>
      <c r="C164" s="421">
        <f>[10]B!C2471</f>
        <v>0</v>
      </c>
      <c r="D164" s="421">
        <f>[10]B!D2471</f>
        <v>0</v>
      </c>
      <c r="E164" s="422">
        <f>[10]B!E2471</f>
        <v>0</v>
      </c>
      <c r="F164" s="422">
        <f>[10]B!F2471</f>
        <v>0</v>
      </c>
      <c r="G164" s="422">
        <f>[10]B!G2471</f>
        <v>0</v>
      </c>
      <c r="H164" s="423">
        <f>[10]B!AA2471</f>
        <v>0</v>
      </c>
      <c r="I164" s="423">
        <f>[10]B!AB2471</f>
        <v>0</v>
      </c>
      <c r="J164" s="423">
        <f>[10]B!AC2471</f>
        <v>0</v>
      </c>
      <c r="K164" s="423">
        <f>[10]B!AD2471</f>
        <v>0</v>
      </c>
      <c r="L164" s="423">
        <f>[10]B!AE2471</f>
        <v>0</v>
      </c>
      <c r="M164" s="423">
        <f>[10]B!AF2471</f>
        <v>0</v>
      </c>
      <c r="N164" s="423">
        <f>[10]B!AG2471</f>
        <v>0</v>
      </c>
      <c r="O164" s="423">
        <f>[10]B!AH2471</f>
        <v>0</v>
      </c>
      <c r="P164" s="423">
        <f>[10]B!AI2471</f>
        <v>0</v>
      </c>
      <c r="Q164" s="423">
        <f>[10]B!AJ2471</f>
        <v>0</v>
      </c>
      <c r="R164" s="48">
        <f>[10]B!AL2471</f>
        <v>0</v>
      </c>
    </row>
    <row r="165" spans="1:22" x14ac:dyDescent="0.2">
      <c r="A165" s="424">
        <v>1901027</v>
      </c>
      <c r="B165" s="425" t="s">
        <v>241</v>
      </c>
      <c r="C165" s="421">
        <f>[10]B!C2472</f>
        <v>0</v>
      </c>
      <c r="D165" s="421">
        <f>[10]B!D2472</f>
        <v>0</v>
      </c>
      <c r="E165" s="422">
        <f>[10]B!E2472</f>
        <v>0</v>
      </c>
      <c r="F165" s="422">
        <f>[10]B!F2472</f>
        <v>0</v>
      </c>
      <c r="G165" s="422">
        <f>[10]B!G2472</f>
        <v>0</v>
      </c>
      <c r="H165" s="423">
        <f>[10]B!AA2472</f>
        <v>0</v>
      </c>
      <c r="I165" s="423">
        <f>[10]B!AB2472</f>
        <v>0</v>
      </c>
      <c r="J165" s="423">
        <f>[10]B!AC2472</f>
        <v>0</v>
      </c>
      <c r="K165" s="423">
        <f>[10]B!AD2472</f>
        <v>0</v>
      </c>
      <c r="L165" s="423">
        <f>[10]B!AE2472</f>
        <v>0</v>
      </c>
      <c r="M165" s="423">
        <f>[10]B!AF2472</f>
        <v>0</v>
      </c>
      <c r="N165" s="423">
        <f>[10]B!AG2472</f>
        <v>0</v>
      </c>
      <c r="O165" s="423">
        <f>[10]B!AH2472</f>
        <v>0</v>
      </c>
      <c r="P165" s="423">
        <f>[10]B!AI2472</f>
        <v>0</v>
      </c>
      <c r="Q165" s="423">
        <f>[10]B!AJ2472</f>
        <v>0</v>
      </c>
      <c r="R165" s="48">
        <f>[10]B!AL2472</f>
        <v>0</v>
      </c>
    </row>
    <row r="166" spans="1:22" x14ac:dyDescent="0.2">
      <c r="A166" s="424">
        <v>1901028</v>
      </c>
      <c r="B166" s="425" t="s">
        <v>242</v>
      </c>
      <c r="C166" s="421">
        <f>[10]B!C2473</f>
        <v>0</v>
      </c>
      <c r="D166" s="421">
        <f>[10]B!D2473</f>
        <v>0</v>
      </c>
      <c r="E166" s="422">
        <f>[10]B!E2473</f>
        <v>0</v>
      </c>
      <c r="F166" s="422">
        <f>[10]B!F2473</f>
        <v>0</v>
      </c>
      <c r="G166" s="422">
        <f>[10]B!G2473</f>
        <v>0</v>
      </c>
      <c r="H166" s="423">
        <f>[10]B!AA2473</f>
        <v>0</v>
      </c>
      <c r="I166" s="423">
        <f>[10]B!AB2473</f>
        <v>0</v>
      </c>
      <c r="J166" s="423">
        <f>[10]B!AC2473</f>
        <v>0</v>
      </c>
      <c r="K166" s="423">
        <f>[10]B!AD2473</f>
        <v>0</v>
      </c>
      <c r="L166" s="423">
        <f>[10]B!AE2473</f>
        <v>0</v>
      </c>
      <c r="M166" s="423">
        <f>[10]B!AF2473</f>
        <v>0</v>
      </c>
      <c r="N166" s="423">
        <f>[10]B!AG2473</f>
        <v>0</v>
      </c>
      <c r="O166" s="423">
        <f>[10]B!AH2473</f>
        <v>0</v>
      </c>
      <c r="P166" s="423">
        <f>[10]B!AI2473</f>
        <v>0</v>
      </c>
      <c r="Q166" s="423">
        <f>[10]B!AJ2473</f>
        <v>0</v>
      </c>
      <c r="R166" s="48">
        <f>[10]B!AL2473</f>
        <v>0</v>
      </c>
    </row>
    <row r="167" spans="1:22" x14ac:dyDescent="0.2">
      <c r="A167" s="426">
        <v>1901029</v>
      </c>
      <c r="B167" s="427" t="s">
        <v>243</v>
      </c>
      <c r="C167" s="421">
        <f>[10]B!C2474</f>
        <v>0</v>
      </c>
      <c r="D167" s="421">
        <f>[10]B!D2474</f>
        <v>0</v>
      </c>
      <c r="E167" s="422">
        <f>[10]B!E2474</f>
        <v>0</v>
      </c>
      <c r="F167" s="422">
        <f>[10]B!F2474</f>
        <v>0</v>
      </c>
      <c r="G167" s="422">
        <f>[10]B!G2474</f>
        <v>0</v>
      </c>
      <c r="H167" s="423">
        <f>[10]B!AA2474</f>
        <v>0</v>
      </c>
      <c r="I167" s="423">
        <f>[10]B!AB2474</f>
        <v>0</v>
      </c>
      <c r="J167" s="423">
        <f>[10]B!AC2474</f>
        <v>0</v>
      </c>
      <c r="K167" s="423">
        <f>[10]B!AD2474</f>
        <v>0</v>
      </c>
      <c r="L167" s="423">
        <f>[10]B!AE2474</f>
        <v>0</v>
      </c>
      <c r="M167" s="423">
        <f>[10]B!AF2474</f>
        <v>0</v>
      </c>
      <c r="N167" s="423">
        <f>[10]B!AG2474</f>
        <v>0</v>
      </c>
      <c r="O167" s="423">
        <f>[10]B!AH2474</f>
        <v>0</v>
      </c>
      <c r="P167" s="423">
        <f>[10]B!AI2474</f>
        <v>0</v>
      </c>
      <c r="Q167" s="423">
        <f>[10]B!AJ2474</f>
        <v>0</v>
      </c>
      <c r="R167" s="48">
        <f>[10]B!AL2474</f>
        <v>0</v>
      </c>
    </row>
    <row r="168" spans="1:22" x14ac:dyDescent="0.2">
      <c r="A168" s="426">
        <v>1901031</v>
      </c>
      <c r="B168" s="427" t="s">
        <v>244</v>
      </c>
      <c r="C168" s="421">
        <f>[10]B!C2475</f>
        <v>0</v>
      </c>
      <c r="D168" s="421">
        <f>[10]B!D2475</f>
        <v>0</v>
      </c>
      <c r="E168" s="422">
        <f>[10]B!E2475</f>
        <v>0</v>
      </c>
      <c r="F168" s="422">
        <f>[10]B!F2475</f>
        <v>0</v>
      </c>
      <c r="G168" s="422">
        <f>[10]B!G2475</f>
        <v>0</v>
      </c>
      <c r="H168" s="423">
        <f>[10]B!AA2475</f>
        <v>0</v>
      </c>
      <c r="I168" s="423">
        <f>[10]B!AB2475</f>
        <v>0</v>
      </c>
      <c r="J168" s="423">
        <f>[10]B!AC2475</f>
        <v>0</v>
      </c>
      <c r="K168" s="423">
        <f>[10]B!AD2475</f>
        <v>0</v>
      </c>
      <c r="L168" s="423">
        <f>[10]B!AE2475</f>
        <v>0</v>
      </c>
      <c r="M168" s="423">
        <f>[10]B!AF2475</f>
        <v>0</v>
      </c>
      <c r="N168" s="423">
        <f>[10]B!AG2475</f>
        <v>0</v>
      </c>
      <c r="O168" s="423">
        <f>[10]B!AH2475</f>
        <v>0</v>
      </c>
      <c r="P168" s="423">
        <f>[10]B!AI2475</f>
        <v>0</v>
      </c>
      <c r="Q168" s="423">
        <f>[10]B!AJ2475</f>
        <v>0</v>
      </c>
      <c r="R168" s="48">
        <f>[10]B!AL2475</f>
        <v>0</v>
      </c>
    </row>
    <row r="169" spans="1:22" x14ac:dyDescent="0.2">
      <c r="A169" s="426" t="s">
        <v>245</v>
      </c>
      <c r="B169" s="427" t="s">
        <v>246</v>
      </c>
      <c r="C169" s="421">
        <f>[10]B!C2476</f>
        <v>0</v>
      </c>
      <c r="D169" s="421">
        <f>[10]B!D2476</f>
        <v>0</v>
      </c>
      <c r="E169" s="422">
        <f>[10]B!E2476</f>
        <v>0</v>
      </c>
      <c r="F169" s="422">
        <f>[10]B!F2476</f>
        <v>0</v>
      </c>
      <c r="G169" s="422">
        <f>[10]B!G2476</f>
        <v>0</v>
      </c>
      <c r="H169" s="423">
        <f>[10]B!AA2476</f>
        <v>0</v>
      </c>
      <c r="I169" s="423">
        <f>[10]B!AB2476</f>
        <v>0</v>
      </c>
      <c r="J169" s="423">
        <f>[10]B!AC2476</f>
        <v>0</v>
      </c>
      <c r="K169" s="423">
        <f>[10]B!AD2476</f>
        <v>0</v>
      </c>
      <c r="L169" s="423">
        <f>[10]B!AE2476</f>
        <v>0</v>
      </c>
      <c r="M169" s="423">
        <f>[10]B!AF2476</f>
        <v>0</v>
      </c>
      <c r="N169" s="423">
        <f>[10]B!AG2476</f>
        <v>0</v>
      </c>
      <c r="O169" s="423">
        <f>[10]B!AH2476</f>
        <v>0</v>
      </c>
      <c r="P169" s="423">
        <f>[10]B!AI2476</f>
        <v>0</v>
      </c>
      <c r="Q169" s="423">
        <f>[10]B!AJ2476</f>
        <v>0</v>
      </c>
      <c r="R169" s="48">
        <f>[10]B!AL2476</f>
        <v>0</v>
      </c>
    </row>
    <row r="170" spans="1:22" x14ac:dyDescent="0.2">
      <c r="A170" s="428">
        <v>1901033</v>
      </c>
      <c r="B170" s="429" t="s">
        <v>247</v>
      </c>
      <c r="C170" s="421">
        <f>[10]B!C2477</f>
        <v>0</v>
      </c>
      <c r="D170" s="421">
        <f>[10]B!D2477</f>
        <v>0</v>
      </c>
      <c r="E170" s="422">
        <f>[10]B!E2477</f>
        <v>0</v>
      </c>
      <c r="F170" s="422">
        <f>[10]B!F2477</f>
        <v>0</v>
      </c>
      <c r="G170" s="422">
        <f>[10]B!G2477</f>
        <v>0</v>
      </c>
      <c r="H170" s="423">
        <f>[10]B!AA2477</f>
        <v>0</v>
      </c>
      <c r="I170" s="423">
        <f>[10]B!AB2477</f>
        <v>0</v>
      </c>
      <c r="J170" s="423">
        <f>[10]B!AC2477</f>
        <v>0</v>
      </c>
      <c r="K170" s="423">
        <f>[10]B!AD2477</f>
        <v>0</v>
      </c>
      <c r="L170" s="423">
        <f>[10]B!AE2477</f>
        <v>0</v>
      </c>
      <c r="M170" s="423">
        <f>[10]B!AF2477</f>
        <v>0</v>
      </c>
      <c r="N170" s="423">
        <f>[10]B!AG2477</f>
        <v>0</v>
      </c>
      <c r="O170" s="423">
        <f>[10]B!AH2477</f>
        <v>0</v>
      </c>
      <c r="P170" s="423">
        <f>[10]B!AI2477</f>
        <v>0</v>
      </c>
      <c r="Q170" s="423">
        <f>[10]B!AJ2477</f>
        <v>0</v>
      </c>
      <c r="R170" s="129">
        <f>[10]B!AL2477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54</v>
      </c>
      <c r="D171" s="430">
        <f t="shared" ref="D171:Q171" si="5">SUM(D160:D170)</f>
        <v>54</v>
      </c>
      <c r="E171" s="430">
        <f t="shared" si="5"/>
        <v>54</v>
      </c>
      <c r="F171" s="430">
        <f t="shared" si="5"/>
        <v>0</v>
      </c>
      <c r="G171" s="430">
        <f t="shared" si="5"/>
        <v>0</v>
      </c>
      <c r="H171" s="430">
        <f t="shared" si="5"/>
        <v>54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3042360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[10]B!$C$1408</f>
        <v>6</v>
      </c>
      <c r="D176" s="432">
        <f>[10]B!H1408</f>
        <v>6</v>
      </c>
      <c r="E176" s="433">
        <f>[10]B!I1408</f>
        <v>3</v>
      </c>
      <c r="F176" s="433">
        <f>[10]B!J1408</f>
        <v>3</v>
      </c>
      <c r="G176" s="433">
        <f>[10]B!K1408</f>
        <v>0</v>
      </c>
      <c r="H176" s="433">
        <f>[10]B!L1408</f>
        <v>0</v>
      </c>
      <c r="I176" s="433">
        <f>[10]B!M1408</f>
        <v>0</v>
      </c>
      <c r="J176" s="433">
        <f>[10]B!N1408</f>
        <v>0</v>
      </c>
      <c r="K176" s="434">
        <v>1</v>
      </c>
      <c r="L176" s="433">
        <f>[10]B!AD1408</f>
        <v>0</v>
      </c>
      <c r="M176" s="433">
        <f>[10]B!AE1408</f>
        <v>0</v>
      </c>
      <c r="N176" s="433">
        <f>[10]B!AF1408</f>
        <v>0</v>
      </c>
      <c r="O176" s="433">
        <f>[10]B!AG1408</f>
        <v>0</v>
      </c>
      <c r="P176" s="433">
        <f>[10]B!AH1408</f>
        <v>0</v>
      </c>
      <c r="Q176" s="433">
        <f>[10]B!AI1408</f>
        <v>0</v>
      </c>
      <c r="R176" s="433">
        <f>[10]B!AJ1408</f>
        <v>0</v>
      </c>
      <c r="S176" s="21">
        <f>[10]B!$I$1408</f>
        <v>3</v>
      </c>
      <c r="T176" s="21">
        <f>[10]B!$L$1408</f>
        <v>0</v>
      </c>
      <c r="U176" s="278"/>
      <c r="V176" s="155">
        <f>[10]B!AL1408</f>
        <v>607320</v>
      </c>
    </row>
    <row r="177" spans="1:22" x14ac:dyDescent="0.2">
      <c r="A177" s="279" t="s">
        <v>259</v>
      </c>
      <c r="B177" s="280" t="s">
        <v>260</v>
      </c>
      <c r="C177" s="432">
        <f>[10]B!C1542</f>
        <v>465</v>
      </c>
      <c r="D177" s="432">
        <f>[10]B!H1542</f>
        <v>465</v>
      </c>
      <c r="E177" s="434">
        <f>[10]B!I1542</f>
        <v>448</v>
      </c>
      <c r="F177" s="434">
        <f>[10]B!J1542</f>
        <v>17</v>
      </c>
      <c r="G177" s="434">
        <f>[10]B!K1542</f>
        <v>0</v>
      </c>
      <c r="H177" s="434">
        <f>[10]B!L1542</f>
        <v>0</v>
      </c>
      <c r="I177" s="434">
        <f>[10]B!M1542</f>
        <v>0</v>
      </c>
      <c r="J177" s="434">
        <f>[10]B!N1542</f>
        <v>0</v>
      </c>
      <c r="K177" s="434">
        <v>47</v>
      </c>
      <c r="L177" s="434">
        <f>[10]B!AD1542</f>
        <v>34</v>
      </c>
      <c r="M177" s="434">
        <f>[10]B!AE1542</f>
        <v>174</v>
      </c>
      <c r="N177" s="434">
        <f>[10]B!AF1542</f>
        <v>0</v>
      </c>
      <c r="O177" s="434">
        <f>[10]B!AG1542</f>
        <v>181</v>
      </c>
      <c r="P177" s="434">
        <f>[10]B!AH1542</f>
        <v>0</v>
      </c>
      <c r="Q177" s="434">
        <f>[10]B!AI1542</f>
        <v>0</v>
      </c>
      <c r="R177" s="434">
        <f>[10]B!AJ1542</f>
        <v>0</v>
      </c>
      <c r="S177" s="21">
        <f>[10]B!$I$1542</f>
        <v>448</v>
      </c>
      <c r="T177" s="21">
        <f>[10]B!$L$1542</f>
        <v>0</v>
      </c>
      <c r="U177" s="278"/>
      <c r="V177" s="155">
        <f>[10]B!$AL$1542</f>
        <v>284390080</v>
      </c>
    </row>
    <row r="178" spans="1:22" x14ac:dyDescent="0.2">
      <c r="A178" s="279" t="s">
        <v>194</v>
      </c>
      <c r="B178" s="280" t="s">
        <v>261</v>
      </c>
      <c r="C178" s="432">
        <f>[10]B!C1723</f>
        <v>37</v>
      </c>
      <c r="D178" s="432">
        <f>[10]B!H1723</f>
        <v>36</v>
      </c>
      <c r="E178" s="434">
        <f>[10]B!I1723</f>
        <v>27</v>
      </c>
      <c r="F178" s="434">
        <f>[10]B!J1723</f>
        <v>9</v>
      </c>
      <c r="G178" s="434">
        <f>[10]B!K1723</f>
        <v>1</v>
      </c>
      <c r="H178" s="434">
        <f>[10]B!L1723</f>
        <v>0</v>
      </c>
      <c r="I178" s="434">
        <f>[10]B!M1723</f>
        <v>0</v>
      </c>
      <c r="J178" s="434">
        <f>[10]B!N1723</f>
        <v>0</v>
      </c>
      <c r="K178" s="434">
        <v>16</v>
      </c>
      <c r="L178" s="434">
        <f>[10]B!AD1723</f>
        <v>0</v>
      </c>
      <c r="M178" s="434">
        <f>[10]B!AE1723</f>
        <v>0</v>
      </c>
      <c r="N178" s="434">
        <f>[10]B!AF1723</f>
        <v>0</v>
      </c>
      <c r="O178" s="434">
        <f>[10]B!AG1723</f>
        <v>0</v>
      </c>
      <c r="P178" s="434">
        <f>[10]B!AH1723</f>
        <v>0</v>
      </c>
      <c r="Q178" s="434">
        <f>[10]B!AI1723</f>
        <v>0</v>
      </c>
      <c r="R178" s="434">
        <f>[10]B!AJ1723</f>
        <v>0</v>
      </c>
      <c r="S178" s="21">
        <f>[10]B!$I$1723</f>
        <v>27</v>
      </c>
      <c r="T178" s="21">
        <f>[10]B!$L$1723</f>
        <v>0</v>
      </c>
      <c r="U178" s="278"/>
      <c r="V178" s="155">
        <f>[10]B!AL1723</f>
        <v>2703910</v>
      </c>
    </row>
    <row r="179" spans="1:22" x14ac:dyDescent="0.2">
      <c r="A179" s="279" t="s">
        <v>196</v>
      </c>
      <c r="B179" s="280" t="s">
        <v>262</v>
      </c>
      <c r="C179" s="432">
        <f>[10]B!C1787</f>
        <v>9</v>
      </c>
      <c r="D179" s="432">
        <f>[10]B!H1787</f>
        <v>9</v>
      </c>
      <c r="E179" s="434">
        <f>[10]B!I1787</f>
        <v>9</v>
      </c>
      <c r="F179" s="434">
        <f>[10]B!J1787</f>
        <v>0</v>
      </c>
      <c r="G179" s="434">
        <f>[10]B!K1787</f>
        <v>0</v>
      </c>
      <c r="H179" s="434">
        <f>[10]B!L1787</f>
        <v>0</v>
      </c>
      <c r="I179" s="434">
        <f>[10]B!M1787</f>
        <v>0</v>
      </c>
      <c r="J179" s="434">
        <f>[10]B!N1787</f>
        <v>0</v>
      </c>
      <c r="K179" s="434">
        <v>5</v>
      </c>
      <c r="L179" s="434">
        <f>[10]B!AD1787</f>
        <v>0</v>
      </c>
      <c r="M179" s="434">
        <f>[10]B!AE1787</f>
        <v>0</v>
      </c>
      <c r="N179" s="434">
        <f>[10]B!AF1787</f>
        <v>0</v>
      </c>
      <c r="O179" s="434">
        <f>[10]B!AG1787</f>
        <v>0</v>
      </c>
      <c r="P179" s="434">
        <f>[10]B!AH1787</f>
        <v>0</v>
      </c>
      <c r="Q179" s="434">
        <f>[10]B!AI1787</f>
        <v>0</v>
      </c>
      <c r="R179" s="434">
        <f>[10]B!AJ1787</f>
        <v>0</v>
      </c>
      <c r="S179" s="21">
        <f>[10]B!$I$1787</f>
        <v>9</v>
      </c>
      <c r="T179" s="21">
        <f>[10]B!$L$1787</f>
        <v>0</v>
      </c>
      <c r="U179" s="278"/>
      <c r="V179" s="155">
        <f>[10]B!AL1787</f>
        <v>877350</v>
      </c>
    </row>
    <row r="180" spans="1:22" x14ac:dyDescent="0.2">
      <c r="A180" s="279" t="s">
        <v>198</v>
      </c>
      <c r="B180" s="280" t="s">
        <v>263</v>
      </c>
      <c r="C180" s="432">
        <f>[10]B!C1861</f>
        <v>62</v>
      </c>
      <c r="D180" s="432">
        <f>[10]B!H1861</f>
        <v>57</v>
      </c>
      <c r="E180" s="434">
        <f>[10]B!I1861</f>
        <v>56</v>
      </c>
      <c r="F180" s="434">
        <f>[10]B!J1861</f>
        <v>1</v>
      </c>
      <c r="G180" s="434">
        <f>[10]B!K1861</f>
        <v>1</v>
      </c>
      <c r="H180" s="434">
        <f>[10]B!L1861</f>
        <v>2</v>
      </c>
      <c r="I180" s="434">
        <f>[10]B!M1861</f>
        <v>1</v>
      </c>
      <c r="J180" s="434">
        <f>[10]B!N1861</f>
        <v>1</v>
      </c>
      <c r="K180" s="434">
        <v>45</v>
      </c>
      <c r="L180" s="434">
        <f>[10]B!AD1861</f>
        <v>1</v>
      </c>
      <c r="M180" s="434">
        <f>[10]B!AE1861</f>
        <v>0</v>
      </c>
      <c r="N180" s="434">
        <f>[10]B!AF1861</f>
        <v>0</v>
      </c>
      <c r="O180" s="434">
        <f>[10]B!AG1861</f>
        <v>0</v>
      </c>
      <c r="P180" s="434">
        <f>[10]B!AH1861</f>
        <v>0</v>
      </c>
      <c r="Q180" s="434">
        <f>[10]B!AI1861</f>
        <v>0</v>
      </c>
      <c r="R180" s="434">
        <f>[10]B!AJ1861</f>
        <v>0</v>
      </c>
      <c r="S180" s="21">
        <f>[10]B!$I$1861</f>
        <v>56</v>
      </c>
      <c r="T180" s="21">
        <f>[10]B!$L$1861</f>
        <v>2</v>
      </c>
      <c r="U180" s="278"/>
      <c r="V180" s="155">
        <f>[10]B!AL1861</f>
        <v>4540770</v>
      </c>
    </row>
    <row r="181" spans="1:22" x14ac:dyDescent="0.2">
      <c r="A181" s="279" t="s">
        <v>264</v>
      </c>
      <c r="B181" s="280" t="s">
        <v>265</v>
      </c>
      <c r="C181" s="432">
        <f>[10]B!C1904</f>
        <v>61</v>
      </c>
      <c r="D181" s="432">
        <f>[10]B!H1904</f>
        <v>60</v>
      </c>
      <c r="E181" s="434">
        <f>[10]B!I1904</f>
        <v>52</v>
      </c>
      <c r="F181" s="434">
        <f>[10]B!J1904</f>
        <v>8</v>
      </c>
      <c r="G181" s="434">
        <f>[10]B!K1904</f>
        <v>1</v>
      </c>
      <c r="H181" s="434">
        <f>[10]B!L1904</f>
        <v>0</v>
      </c>
      <c r="I181" s="434">
        <f>[10]B!M1904</f>
        <v>0</v>
      </c>
      <c r="J181" s="434">
        <f>[10]B!N1904</f>
        <v>0</v>
      </c>
      <c r="K181" s="434">
        <v>61</v>
      </c>
      <c r="L181" s="434">
        <f>[10]B!AD1904</f>
        <v>1</v>
      </c>
      <c r="M181" s="434">
        <f>[10]B!AE1904</f>
        <v>0</v>
      </c>
      <c r="N181" s="434">
        <f>[10]B!AF1904</f>
        <v>0</v>
      </c>
      <c r="O181" s="434">
        <f>[10]B!AG1904</f>
        <v>0</v>
      </c>
      <c r="P181" s="434">
        <f>[10]B!AH1904</f>
        <v>0</v>
      </c>
      <c r="Q181" s="434">
        <f>[10]B!AI1904</f>
        <v>0</v>
      </c>
      <c r="R181" s="434">
        <f>[10]B!AJ1904</f>
        <v>0</v>
      </c>
      <c r="S181" s="21">
        <f>[10]B!$I$1904</f>
        <v>52</v>
      </c>
      <c r="T181" s="21">
        <f>[10]B!$L$1904</f>
        <v>0</v>
      </c>
      <c r="U181" s="278"/>
      <c r="V181" s="155">
        <f>[10]B!AL1904</f>
        <v>3841520</v>
      </c>
    </row>
    <row r="182" spans="1:22" x14ac:dyDescent="0.2">
      <c r="A182" s="279" t="s">
        <v>205</v>
      </c>
      <c r="B182" s="280" t="s">
        <v>266</v>
      </c>
      <c r="C182" s="435">
        <f>[10]B!C2063</f>
        <v>9</v>
      </c>
      <c r="D182" s="435">
        <f>[10]B!H2063</f>
        <v>7</v>
      </c>
      <c r="E182" s="434">
        <f>[10]B!I2063</f>
        <v>4</v>
      </c>
      <c r="F182" s="434">
        <f>[10]B!J2063</f>
        <v>3</v>
      </c>
      <c r="G182" s="434">
        <f>[10]B!K2063</f>
        <v>0</v>
      </c>
      <c r="H182" s="434">
        <f>[10]B!L2063</f>
        <v>0</v>
      </c>
      <c r="I182" s="434">
        <f>[10]B!M2063</f>
        <v>2</v>
      </c>
      <c r="J182" s="434">
        <f>[10]B!N2063</f>
        <v>0</v>
      </c>
      <c r="K182" s="434">
        <v>1</v>
      </c>
      <c r="L182" s="434">
        <f>[10]B!AD2063</f>
        <v>0</v>
      </c>
      <c r="M182" s="434">
        <f>[10]B!AE2063</f>
        <v>0</v>
      </c>
      <c r="N182" s="434">
        <f>[10]B!AF2063</f>
        <v>0</v>
      </c>
      <c r="O182" s="434">
        <f>[10]B!AG2063</f>
        <v>0</v>
      </c>
      <c r="P182" s="434">
        <f>[10]B!AH2063</f>
        <v>0</v>
      </c>
      <c r="Q182" s="434">
        <f>[10]B!AI2063</f>
        <v>0</v>
      </c>
      <c r="R182" s="434">
        <f>[10]B!AJ2063</f>
        <v>0</v>
      </c>
      <c r="S182" s="21">
        <f>[10]B!$I$2063</f>
        <v>4</v>
      </c>
      <c r="T182" s="21">
        <f>[10]B!$L$2063</f>
        <v>0</v>
      </c>
      <c r="U182" s="278"/>
      <c r="V182" s="155">
        <f>[10]B!AL2063</f>
        <v>1025350</v>
      </c>
    </row>
    <row r="183" spans="1:22" x14ac:dyDescent="0.2">
      <c r="A183" s="279" t="s">
        <v>267</v>
      </c>
      <c r="B183" s="280" t="s">
        <v>268</v>
      </c>
      <c r="C183" s="435">
        <f>[10]B!C2165</f>
        <v>10</v>
      </c>
      <c r="D183" s="435">
        <f>[10]B!H2165</f>
        <v>10</v>
      </c>
      <c r="E183" s="434">
        <f>[10]B!I2165</f>
        <v>10</v>
      </c>
      <c r="F183" s="434">
        <f>[10]B!J2165</f>
        <v>0</v>
      </c>
      <c r="G183" s="434">
        <f>[10]B!K2165</f>
        <v>0</v>
      </c>
      <c r="H183" s="434">
        <f>[10]B!L2165</f>
        <v>0</v>
      </c>
      <c r="I183" s="434">
        <f>[10]B!M2165</f>
        <v>0</v>
      </c>
      <c r="J183" s="434">
        <f>[10]B!N2165</f>
        <v>0</v>
      </c>
      <c r="K183" s="434">
        <v>8</v>
      </c>
      <c r="L183" s="434">
        <f>[10]B!AD2165</f>
        <v>0</v>
      </c>
      <c r="M183" s="434">
        <f>[10]B!AE2165</f>
        <v>0</v>
      </c>
      <c r="N183" s="434">
        <f>[10]B!AF2165</f>
        <v>0</v>
      </c>
      <c r="O183" s="434">
        <f>[10]B!AG2165</f>
        <v>0</v>
      </c>
      <c r="P183" s="434">
        <f>[10]B!AH2165</f>
        <v>0</v>
      </c>
      <c r="Q183" s="434">
        <f>[10]B!AI2165</f>
        <v>0</v>
      </c>
      <c r="R183" s="434">
        <f>[10]B!AJ2165</f>
        <v>0</v>
      </c>
      <c r="S183" s="21">
        <f>[10]B!$I$2165</f>
        <v>10</v>
      </c>
      <c r="T183" s="21">
        <f>[10]B!$L$2165</f>
        <v>0</v>
      </c>
      <c r="U183" s="278"/>
      <c r="V183" s="155">
        <f>[10]B!AL2165</f>
        <v>1191040</v>
      </c>
    </row>
    <row r="184" spans="1:22" x14ac:dyDescent="0.2">
      <c r="A184" s="279" t="s">
        <v>269</v>
      </c>
      <c r="B184" s="280" t="s">
        <v>270</v>
      </c>
      <c r="C184" s="435">
        <f>[10]B!C2396</f>
        <v>305</v>
      </c>
      <c r="D184" s="435">
        <f>[10]B!H2396</f>
        <v>251</v>
      </c>
      <c r="E184" s="434">
        <f>[10]B!I2396</f>
        <v>202</v>
      </c>
      <c r="F184" s="434">
        <f>[10]B!J2396</f>
        <v>49</v>
      </c>
      <c r="G184" s="434">
        <f>[10]B!K2396</f>
        <v>7</v>
      </c>
      <c r="H184" s="434">
        <f>[10]B!L2396</f>
        <v>40</v>
      </c>
      <c r="I184" s="434">
        <f>[10]B!M2396</f>
        <v>6</v>
      </c>
      <c r="J184" s="434">
        <f>[10]B!N2396</f>
        <v>1</v>
      </c>
      <c r="K184" s="436"/>
      <c r="L184" s="434">
        <f>[10]B!AD2396</f>
        <v>18</v>
      </c>
      <c r="M184" s="434">
        <f>[10]B!AE2396</f>
        <v>16</v>
      </c>
      <c r="N184" s="434">
        <f>[10]B!AF2396</f>
        <v>0</v>
      </c>
      <c r="O184" s="434">
        <f>[10]B!AG2396</f>
        <v>0</v>
      </c>
      <c r="P184" s="434">
        <f>[10]B!AH2396</f>
        <v>0</v>
      </c>
      <c r="Q184" s="434">
        <f>[10]B!AI2396</f>
        <v>0</v>
      </c>
      <c r="R184" s="434">
        <f>[10]B!AJ2396</f>
        <v>0</v>
      </c>
      <c r="S184" s="21">
        <f>[10]B!$I$2396</f>
        <v>202</v>
      </c>
      <c r="T184" s="21">
        <f>[10]B!$L$2396</f>
        <v>40</v>
      </c>
      <c r="U184" s="278"/>
      <c r="V184" s="155">
        <f>[10]B!AL2396</f>
        <v>78845235</v>
      </c>
    </row>
    <row r="185" spans="1:22" x14ac:dyDescent="0.2">
      <c r="A185" s="279" t="s">
        <v>271</v>
      </c>
      <c r="B185" s="280" t="s">
        <v>272</v>
      </c>
      <c r="C185" s="432">
        <f>[10]B!C2436</f>
        <v>23</v>
      </c>
      <c r="D185" s="432">
        <f>[10]B!H2436</f>
        <v>22</v>
      </c>
      <c r="E185" s="434">
        <f>[10]B!I2436</f>
        <v>17</v>
      </c>
      <c r="F185" s="434">
        <f>[10]B!J2436</f>
        <v>5</v>
      </c>
      <c r="G185" s="434">
        <f>[10]B!K2436</f>
        <v>0</v>
      </c>
      <c r="H185" s="434">
        <f>[10]B!L2436</f>
        <v>0</v>
      </c>
      <c r="I185" s="434">
        <f>[10]B!M2436</f>
        <v>1</v>
      </c>
      <c r="J185" s="434">
        <f>[10]B!N2436</f>
        <v>0</v>
      </c>
      <c r="K185" s="434">
        <v>2</v>
      </c>
      <c r="L185" s="434">
        <f>[10]B!AD2436</f>
        <v>7</v>
      </c>
      <c r="M185" s="434">
        <f>[10]B!AE2436</f>
        <v>0</v>
      </c>
      <c r="N185" s="434">
        <f>[10]B!AF2436</f>
        <v>0</v>
      </c>
      <c r="O185" s="434">
        <f>[10]B!AG2436</f>
        <v>0</v>
      </c>
      <c r="P185" s="434">
        <f>[10]B!AH2436</f>
        <v>0</v>
      </c>
      <c r="Q185" s="434">
        <f>[10]B!AI2436</f>
        <v>0</v>
      </c>
      <c r="R185" s="434">
        <f>[10]B!AJ2436</f>
        <v>0</v>
      </c>
      <c r="S185" s="21">
        <f>[10]B!$I$2436</f>
        <v>17</v>
      </c>
      <c r="T185" s="21">
        <f>[10]B!$L$2436</f>
        <v>0</v>
      </c>
      <c r="U185" s="278"/>
      <c r="V185" s="155">
        <f>[10]B!AL2436</f>
        <v>3458470</v>
      </c>
    </row>
    <row r="186" spans="1:22" x14ac:dyDescent="0.2">
      <c r="A186" s="279" t="s">
        <v>273</v>
      </c>
      <c r="B186" s="280" t="s">
        <v>274</v>
      </c>
      <c r="C186" s="432">
        <f>[10]B!C2559</f>
        <v>59</v>
      </c>
      <c r="D186" s="432">
        <f>[10]B!H2559</f>
        <v>53</v>
      </c>
      <c r="E186" s="434">
        <f>[10]B!I2559</f>
        <v>44</v>
      </c>
      <c r="F186" s="434">
        <f>[10]B!J2559</f>
        <v>9</v>
      </c>
      <c r="G186" s="434">
        <f>[10]B!K2559</f>
        <v>0</v>
      </c>
      <c r="H186" s="434">
        <f>[10]B!L2559</f>
        <v>4</v>
      </c>
      <c r="I186" s="434">
        <f>[10]B!M2559</f>
        <v>2</v>
      </c>
      <c r="J186" s="434">
        <f>[10]B!N2559</f>
        <v>0</v>
      </c>
      <c r="K186" s="433">
        <v>0</v>
      </c>
      <c r="L186" s="434">
        <f>[10]B!AD2559</f>
        <v>16</v>
      </c>
      <c r="M186" s="434">
        <f>[10]B!AE2559</f>
        <v>0</v>
      </c>
      <c r="N186" s="434">
        <f>[10]B!AF2559</f>
        <v>0</v>
      </c>
      <c r="O186" s="434">
        <f>[10]B!AG2559</f>
        <v>0</v>
      </c>
      <c r="P186" s="434">
        <f>[10]B!AH2559</f>
        <v>0</v>
      </c>
      <c r="Q186" s="434">
        <f>[10]B!AI2559</f>
        <v>0</v>
      </c>
      <c r="R186" s="434">
        <f>[10]B!AJ2559</f>
        <v>0</v>
      </c>
      <c r="S186" s="21">
        <f>[10]B!$I$2559</f>
        <v>44</v>
      </c>
      <c r="T186" s="21">
        <f>[10]B!$L$2559</f>
        <v>4</v>
      </c>
      <c r="U186" s="278"/>
      <c r="V186" s="155">
        <f>[10]B!AL2559</f>
        <v>9436165</v>
      </c>
    </row>
    <row r="187" spans="1:22" x14ac:dyDescent="0.2">
      <c r="A187" s="279" t="s">
        <v>275</v>
      </c>
      <c r="B187" s="280" t="s">
        <v>276</v>
      </c>
      <c r="C187" s="432">
        <f>[10]B!C2598</f>
        <v>22</v>
      </c>
      <c r="D187" s="432">
        <f>[10]B!H2598</f>
        <v>19</v>
      </c>
      <c r="E187" s="434">
        <f>[10]B!I2598</f>
        <v>17</v>
      </c>
      <c r="F187" s="434">
        <f>[10]B!J2598</f>
        <v>2</v>
      </c>
      <c r="G187" s="434">
        <f>[10]B!K2598</f>
        <v>0</v>
      </c>
      <c r="H187" s="434">
        <f>[10]B!L2598</f>
        <v>2</v>
      </c>
      <c r="I187" s="434">
        <f>[10]B!M2598</f>
        <v>1</v>
      </c>
      <c r="J187" s="434">
        <f>[10]B!N2598</f>
        <v>0</v>
      </c>
      <c r="K187" s="433">
        <v>1</v>
      </c>
      <c r="L187" s="434">
        <f>[10]B!AD2598</f>
        <v>0</v>
      </c>
      <c r="M187" s="434">
        <f>[10]B!AE2598</f>
        <v>2</v>
      </c>
      <c r="N187" s="434">
        <f>[10]B!AF2598</f>
        <v>0</v>
      </c>
      <c r="O187" s="434">
        <f>[10]B!AG2598</f>
        <v>0</v>
      </c>
      <c r="P187" s="434">
        <f>[10]B!AH2598</f>
        <v>0</v>
      </c>
      <c r="Q187" s="434">
        <f>[10]B!AI2598</f>
        <v>0</v>
      </c>
      <c r="R187" s="434">
        <f>[10]B!AJ2598</f>
        <v>0</v>
      </c>
      <c r="S187" s="21">
        <f>[10]B!$I$2598</f>
        <v>17</v>
      </c>
      <c r="T187" s="21">
        <f>[10]B!$L$2598</f>
        <v>2</v>
      </c>
      <c r="U187" s="278"/>
      <c r="V187" s="155">
        <f>[10]B!AL2598</f>
        <v>4298320</v>
      </c>
    </row>
    <row r="188" spans="1:22" x14ac:dyDescent="0.2">
      <c r="A188" s="279" t="s">
        <v>277</v>
      </c>
      <c r="B188" s="280" t="s">
        <v>278</v>
      </c>
      <c r="C188" s="432">
        <f>[10]B!C2639</f>
        <v>45</v>
      </c>
      <c r="D188" s="432">
        <f>[10]B!H2639</f>
        <v>40</v>
      </c>
      <c r="E188" s="434">
        <f>[10]B!I2639</f>
        <v>33</v>
      </c>
      <c r="F188" s="434">
        <f>[10]B!J2639</f>
        <v>7</v>
      </c>
      <c r="G188" s="434">
        <f>[10]B!K2639</f>
        <v>0</v>
      </c>
      <c r="H188" s="434">
        <f>[10]B!L2639</f>
        <v>4</v>
      </c>
      <c r="I188" s="434">
        <f>[10]B!M2639</f>
        <v>1</v>
      </c>
      <c r="J188" s="434">
        <f>[10]B!N2639</f>
        <v>0</v>
      </c>
      <c r="K188" s="433">
        <v>1</v>
      </c>
      <c r="L188" s="434">
        <f>[10]B!AD2639</f>
        <v>14</v>
      </c>
      <c r="M188" s="434">
        <f>[10]B!AE2639</f>
        <v>0</v>
      </c>
      <c r="N188" s="434">
        <f>[10]B!AF2639</f>
        <v>0</v>
      </c>
      <c r="O188" s="434">
        <f>[10]B!AG2639</f>
        <v>0</v>
      </c>
      <c r="P188" s="434">
        <f>[10]B!AH2639</f>
        <v>0</v>
      </c>
      <c r="Q188" s="434">
        <f>[10]B!AI2639</f>
        <v>0</v>
      </c>
      <c r="R188" s="434">
        <f>[10]B!AJ2639</f>
        <v>0</v>
      </c>
      <c r="S188" s="21">
        <f>[10]B!$I$2639</f>
        <v>33</v>
      </c>
      <c r="T188" s="21">
        <f>[10]B!$L$2639</f>
        <v>4</v>
      </c>
      <c r="U188" s="278"/>
      <c r="V188" s="155">
        <f>[10]B!AL2639</f>
        <v>7053030</v>
      </c>
    </row>
    <row r="189" spans="1:22" x14ac:dyDescent="0.2">
      <c r="A189" s="281" t="s">
        <v>279</v>
      </c>
      <c r="B189" s="280" t="s">
        <v>280</v>
      </c>
      <c r="C189" s="432">
        <f>SUM(C190:C192)</f>
        <v>65</v>
      </c>
      <c r="D189" s="432">
        <f t="shared" ref="D189:Q189" si="6">SUM(D190:D192)</f>
        <v>64</v>
      </c>
      <c r="E189" s="432">
        <f>SUM(E190:E192)</f>
        <v>29</v>
      </c>
      <c r="F189" s="432">
        <f>SUM(F190:F192)</f>
        <v>35</v>
      </c>
      <c r="G189" s="432">
        <f t="shared" si="6"/>
        <v>1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1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29</v>
      </c>
      <c r="T189" s="432">
        <f>SUM(T190:T192)</f>
        <v>0</v>
      </c>
      <c r="U189" s="278"/>
      <c r="V189" s="432">
        <f>SUM(V190:V192)</f>
        <v>5066590</v>
      </c>
    </row>
    <row r="190" spans="1:22" x14ac:dyDescent="0.2">
      <c r="A190" s="282"/>
      <c r="B190" s="283" t="s">
        <v>281</v>
      </c>
      <c r="C190" s="433">
        <f>[10]B!C2645</f>
        <v>65</v>
      </c>
      <c r="D190" s="433">
        <f>[10]B!H2645</f>
        <v>64</v>
      </c>
      <c r="E190" s="433">
        <f>[10]B!I2645</f>
        <v>29</v>
      </c>
      <c r="F190" s="433">
        <f>[10]B!J2645</f>
        <v>35</v>
      </c>
      <c r="G190" s="433">
        <f>[10]B!K2645</f>
        <v>1</v>
      </c>
      <c r="H190" s="433">
        <f>[10]B!L2645</f>
        <v>0</v>
      </c>
      <c r="I190" s="433">
        <f>[10]B!M2645</f>
        <v>0</v>
      </c>
      <c r="J190" s="433">
        <f>[10]B!N2645</f>
        <v>0</v>
      </c>
      <c r="K190" s="436"/>
      <c r="L190" s="433">
        <f>[10]B!AD2645</f>
        <v>1</v>
      </c>
      <c r="M190" s="433">
        <f>[10]B!AE2645</f>
        <v>0</v>
      </c>
      <c r="N190" s="433">
        <f>[10]B!AF2645</f>
        <v>0</v>
      </c>
      <c r="O190" s="433">
        <f>[10]B!AG2645</f>
        <v>0</v>
      </c>
      <c r="P190" s="433">
        <f>[10]B!AH2645</f>
        <v>0</v>
      </c>
      <c r="Q190" s="433">
        <f>[10]B!AI2645</f>
        <v>0</v>
      </c>
      <c r="R190" s="433">
        <f>[10]B!AJ2645</f>
        <v>0</v>
      </c>
      <c r="S190" s="21">
        <f>[10]B!$I$2645</f>
        <v>29</v>
      </c>
      <c r="T190" s="21">
        <f>[10]B!$L$2645</f>
        <v>0</v>
      </c>
      <c r="U190" s="284"/>
      <c r="V190" s="155">
        <f>[10]B!AL2645</f>
        <v>5066590</v>
      </c>
    </row>
    <row r="191" spans="1:22" x14ac:dyDescent="0.2">
      <c r="A191" s="282"/>
      <c r="B191" s="283" t="s">
        <v>282</v>
      </c>
      <c r="C191" s="433">
        <f>[10]B!C2646</f>
        <v>0</v>
      </c>
      <c r="D191" s="433">
        <f>[10]B!H2646</f>
        <v>0</v>
      </c>
      <c r="E191" s="433">
        <f>[10]B!I2646</f>
        <v>0</v>
      </c>
      <c r="F191" s="433">
        <f>[10]B!J2646</f>
        <v>0</v>
      </c>
      <c r="G191" s="433">
        <f>[10]B!K2646</f>
        <v>0</v>
      </c>
      <c r="H191" s="433">
        <f>[10]B!L2646</f>
        <v>0</v>
      </c>
      <c r="I191" s="433">
        <f>[10]B!M2646</f>
        <v>0</v>
      </c>
      <c r="J191" s="433">
        <f>[10]B!N2646</f>
        <v>0</v>
      </c>
      <c r="K191" s="436"/>
      <c r="L191" s="433">
        <f>[10]B!AD2646</f>
        <v>0</v>
      </c>
      <c r="M191" s="433">
        <f>[10]B!AE2646</f>
        <v>0</v>
      </c>
      <c r="N191" s="433">
        <f>[10]B!AF2646</f>
        <v>0</v>
      </c>
      <c r="O191" s="433">
        <f>[10]B!AG2646</f>
        <v>0</v>
      </c>
      <c r="P191" s="433">
        <f>[10]B!AH2646</f>
        <v>0</v>
      </c>
      <c r="Q191" s="433">
        <f>[10]B!AI2646</f>
        <v>0</v>
      </c>
      <c r="R191" s="433">
        <f>[10]B!AJ2646</f>
        <v>0</v>
      </c>
      <c r="S191" s="21">
        <f>[10]B!$I$2646</f>
        <v>0</v>
      </c>
      <c r="T191" s="21">
        <f>[10]B!$L$2646</f>
        <v>0</v>
      </c>
      <c r="U191" s="284"/>
      <c r="V191" s="155">
        <f>[10]B!AL2646</f>
        <v>0</v>
      </c>
    </row>
    <row r="192" spans="1:22" x14ac:dyDescent="0.2">
      <c r="A192" s="282"/>
      <c r="B192" s="283" t="s">
        <v>283</v>
      </c>
      <c r="C192" s="433">
        <f>SUM([10]B!C2647:C2651)</f>
        <v>0</v>
      </c>
      <c r="D192" s="433">
        <f>SUM([10]B!H2647:H2651)</f>
        <v>0</v>
      </c>
      <c r="E192" s="433">
        <f>SUM([10]B!I2647:I2651)</f>
        <v>0</v>
      </c>
      <c r="F192" s="433">
        <f>SUM([10]B!J2647:J2651)</f>
        <v>0</v>
      </c>
      <c r="G192" s="433">
        <f>SUM([10]B!K2647:K2651)</f>
        <v>0</v>
      </c>
      <c r="H192" s="433">
        <f>SUM([10]B!L2647:L2651)</f>
        <v>0</v>
      </c>
      <c r="I192" s="433">
        <f>SUM([10]B!M2647:M2651)</f>
        <v>0</v>
      </c>
      <c r="J192" s="433">
        <f>SUM([10]B!N2647:N2651)</f>
        <v>0</v>
      </c>
      <c r="K192" s="436"/>
      <c r="L192" s="433">
        <f>SUM([10]B!AD2647:AD2651)</f>
        <v>0</v>
      </c>
      <c r="M192" s="433">
        <f>SUM([10]B!AE2647:AE2651)</f>
        <v>0</v>
      </c>
      <c r="N192" s="433">
        <f>SUM([10]B!AF2647:AF2651)</f>
        <v>0</v>
      </c>
      <c r="O192" s="433">
        <f>SUM([10]B!AG2647:AG2651)</f>
        <v>0</v>
      </c>
      <c r="P192" s="433">
        <f>SUM([10]B!AH2647:AH2651)</f>
        <v>0</v>
      </c>
      <c r="Q192" s="433">
        <f>SUM([10]B!AI2647:AI2651)</f>
        <v>0</v>
      </c>
      <c r="R192" s="433">
        <f>SUM([10]B!AJ2647:AJ2651)</f>
        <v>0</v>
      </c>
      <c r="S192" s="433">
        <f>SUM([10]B!I2647:I2651)</f>
        <v>0</v>
      </c>
      <c r="T192" s="433">
        <f>SUM([10]B!L2647:L2651)</f>
        <v>0</v>
      </c>
      <c r="U192" s="284"/>
      <c r="V192" s="433">
        <f>SUM([10]B!AL2647:AL2651)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+[10]B!C2889</f>
        <v>127</v>
      </c>
      <c r="D193" s="432">
        <f>+[10]B!H2889</f>
        <v>114</v>
      </c>
      <c r="E193" s="437">
        <f>+[10]B!I2889</f>
        <v>103</v>
      </c>
      <c r="F193" s="437">
        <f>+[10]B!J2889</f>
        <v>11</v>
      </c>
      <c r="G193" s="437">
        <f>+[10]B!K2889</f>
        <v>1</v>
      </c>
      <c r="H193" s="437">
        <f>+[10]B!L2889</f>
        <v>11</v>
      </c>
      <c r="I193" s="437">
        <f>+[10]B!M2889</f>
        <v>1</v>
      </c>
      <c r="J193" s="437">
        <f>+[10]B!N2889</f>
        <v>0</v>
      </c>
      <c r="K193" s="433">
        <v>9</v>
      </c>
      <c r="L193" s="434">
        <f>+[10]B!AD2889</f>
        <v>22</v>
      </c>
      <c r="M193" s="434">
        <f>+[10]B!AE2889</f>
        <v>0</v>
      </c>
      <c r="N193" s="434">
        <f>+[10]B!AF2889</f>
        <v>0</v>
      </c>
      <c r="O193" s="434">
        <f>+[10]B!AG2889</f>
        <v>0</v>
      </c>
      <c r="P193" s="434">
        <f>+[10]B!AH2889</f>
        <v>0</v>
      </c>
      <c r="Q193" s="434">
        <f>+[10]B!AI2889</f>
        <v>0</v>
      </c>
      <c r="R193" s="434">
        <f>+[10]B!AJ2889</f>
        <v>0</v>
      </c>
      <c r="S193" s="21">
        <f>[10]B!$I$2889</f>
        <v>103</v>
      </c>
      <c r="T193" s="21">
        <f>[10]B!$L$2889</f>
        <v>11</v>
      </c>
      <c r="U193" s="284"/>
      <c r="V193" s="156">
        <f>[10]B!$AL$2889</f>
        <v>43782180</v>
      </c>
    </row>
    <row r="194" spans="1:28" x14ac:dyDescent="0.2">
      <c r="A194" s="279" t="s">
        <v>286</v>
      </c>
      <c r="B194" s="280" t="s">
        <v>287</v>
      </c>
      <c r="C194" s="435">
        <f>+[10]B!C3105</f>
        <v>167</v>
      </c>
      <c r="D194" s="435">
        <f>+[10]B!H3105</f>
        <v>167</v>
      </c>
      <c r="E194" s="434">
        <f>+[10]B!I3105</f>
        <v>167</v>
      </c>
      <c r="F194" s="434">
        <f>+[10]B!J3105</f>
        <v>0</v>
      </c>
      <c r="G194" s="434">
        <f>+[10]B!K3105</f>
        <v>0</v>
      </c>
      <c r="H194" s="434">
        <f>+[10]B!L3105</f>
        <v>0</v>
      </c>
      <c r="I194" s="434">
        <f>+[10]B!M3105</f>
        <v>0</v>
      </c>
      <c r="J194" s="434">
        <f>+[10]B!N3105</f>
        <v>0</v>
      </c>
      <c r="K194" s="434">
        <v>164</v>
      </c>
      <c r="L194" s="434">
        <f>+[10]B!AD3094</f>
        <v>0</v>
      </c>
      <c r="M194" s="434">
        <f>+[10]B!AE3094</f>
        <v>0</v>
      </c>
      <c r="N194" s="434">
        <f>+[10]B!AF3094</f>
        <v>0</v>
      </c>
      <c r="O194" s="434">
        <f>+[10]B!AG3094</f>
        <v>49</v>
      </c>
      <c r="P194" s="434">
        <f>+[10]B!AH3094</f>
        <v>0</v>
      </c>
      <c r="Q194" s="434">
        <f>+[10]B!AI3094</f>
        <v>0</v>
      </c>
      <c r="R194" s="434">
        <f>+[10]B!AJ3094</f>
        <v>0</v>
      </c>
      <c r="S194" s="434">
        <f>+[10]B!I3094</f>
        <v>167</v>
      </c>
      <c r="T194" s="434">
        <f>+[10]B!L3094</f>
        <v>0</v>
      </c>
      <c r="U194" s="284"/>
      <c r="V194" s="434">
        <f>+[10]B!AL3094</f>
        <v>6382080</v>
      </c>
    </row>
    <row r="195" spans="1:28" x14ac:dyDescent="0.2">
      <c r="A195" s="285" t="s">
        <v>286</v>
      </c>
      <c r="B195" s="286" t="s">
        <v>288</v>
      </c>
      <c r="C195" s="438">
        <f>+[10]B!C2894</f>
        <v>16</v>
      </c>
      <c r="D195" s="432">
        <f>+[10]B!H2894</f>
        <v>11</v>
      </c>
      <c r="E195" s="433">
        <f>+[10]B!I2894</f>
        <v>11</v>
      </c>
      <c r="F195" s="433">
        <f>+[10]B!J2894</f>
        <v>0</v>
      </c>
      <c r="G195" s="433">
        <f>+[10]B!K2894</f>
        <v>1</v>
      </c>
      <c r="H195" s="433">
        <f>+[10]B!L2894</f>
        <v>3</v>
      </c>
      <c r="I195" s="433">
        <f>+[10]B!M2894</f>
        <v>1</v>
      </c>
      <c r="J195" s="433">
        <f>+[10]B!N2894</f>
        <v>0</v>
      </c>
      <c r="K195" s="439"/>
      <c r="L195" s="440">
        <f>+[10]B!AD2894</f>
        <v>0</v>
      </c>
      <c r="M195" s="440">
        <f>+[10]B!AE2894</f>
        <v>0</v>
      </c>
      <c r="N195" s="440">
        <f>+[10]B!AF2894</f>
        <v>0</v>
      </c>
      <c r="O195" s="440">
        <f>+[10]B!AG2894</f>
        <v>0</v>
      </c>
      <c r="P195" s="440">
        <f>+[10]B!AH2894</f>
        <v>0</v>
      </c>
      <c r="Q195" s="440">
        <f>+[10]B!AI2894</f>
        <v>0</v>
      </c>
      <c r="R195" s="440">
        <f>+[10]B!AJ2894</f>
        <v>0</v>
      </c>
      <c r="S195" s="278"/>
      <c r="T195" s="278"/>
      <c r="U195" s="60">
        <f>+[10]B!C2894</f>
        <v>16</v>
      </c>
      <c r="V195" s="287">
        <f>+[10]B!AL2894*0.75</f>
        <v>712042.5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1488</v>
      </c>
      <c r="D196" s="441">
        <f t="shared" si="7"/>
        <v>1391</v>
      </c>
      <c r="E196" s="441">
        <f t="shared" si="7"/>
        <v>1232</v>
      </c>
      <c r="F196" s="441">
        <f t="shared" si="7"/>
        <v>159</v>
      </c>
      <c r="G196" s="441">
        <f t="shared" si="7"/>
        <v>13</v>
      </c>
      <c r="H196" s="441">
        <f t="shared" si="7"/>
        <v>66</v>
      </c>
      <c r="I196" s="441">
        <f t="shared" si="7"/>
        <v>16</v>
      </c>
      <c r="J196" s="441">
        <f t="shared" si="7"/>
        <v>2</v>
      </c>
      <c r="K196" s="441">
        <f t="shared" ref="K196" si="8">SUM(K176:K195)</f>
        <v>361</v>
      </c>
      <c r="L196" s="441">
        <f t="shared" ref="L196:R196" si="9">SUM(L176:L189)+L193+L194+L195</f>
        <v>114</v>
      </c>
      <c r="M196" s="441">
        <f t="shared" si="9"/>
        <v>192</v>
      </c>
      <c r="N196" s="441">
        <f t="shared" si="9"/>
        <v>0</v>
      </c>
      <c r="O196" s="441">
        <f t="shared" si="9"/>
        <v>230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1221</v>
      </c>
      <c r="T196" s="441">
        <f>SUM(T176:T189)+T193+T194</f>
        <v>63</v>
      </c>
      <c r="U196" s="441">
        <f>SUM(U195)</f>
        <v>16</v>
      </c>
      <c r="V196" s="441">
        <f>SUM(V176:V189)+V193+V194+V195</f>
        <v>458211452.5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321</v>
      </c>
      <c r="D200" s="444">
        <v>200</v>
      </c>
      <c r="E200" s="445">
        <f>SUM([10]B!P1408,[10]B!P1542,[10]B!P1723,[10]B!P1787,[10]B!P1861,[10]B!P1904,[10]B!P2052,[10]B!P2062,[10]B!P2162,[10]B!P2164,[10]B!P2389,[10]B!P2395,[10]B!P2436,[10]B!P2559,[10]B!P2598,[10]B!P2639,[10]B!P2654,[10]B!P2882,[10]B!P2894,[10]B!P3094)</f>
        <v>45</v>
      </c>
      <c r="F200" s="446">
        <f>SUM([10]B!Q1408,[10]B!Q1542,[10]B!Q1723,[10]B!Q1787,[10]B!Q1861,[10]B!Q1904,[10]B!Q2052,[10]B!Q2062,[10]B!Q2162,[10]B!Q2164,[10]B!Q2389,[10]B!Q2395,[10]B!Q2436,[10]B!Q2559,[10]B!Q2598,[10]B!Q2639,[10]B!Q2654,[10]B!Q2882,[10]B!Q2894,[10]B!Q3094)</f>
        <v>276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611</v>
      </c>
      <c r="D201" s="449">
        <v>567</v>
      </c>
      <c r="E201" s="450">
        <f>SUM([10]B!S1408,[10]B!S1542,[10]B!S1723,[10]B!S1787,[10]B!S1861,[10]B!S1904,[10]B!S2052,[10]B!S2062,[10]B!S2162,[10]B!S2164,[10]B!S2389,[10]B!S2395,[10]B!S2436,[10]B!S2559,[10]B!S2598,[10]B!S2639,[10]B!S2654,[10]B!S2882,[10]B!S2894,[10]B!S3094)</f>
        <v>43</v>
      </c>
      <c r="F201" s="451">
        <f>SUM([10]B!T1408,[10]B!T1542,[10]B!T1723,[10]B!T1787,[10]B!T1861,[10]B!T1904,[10]B!T2052,[10]B!T2062,[10]B!T2162,[10]B!T2164,[10]B!T2389,[10]B!T2395,[10]B!T2436,[10]B!T2559,[10]B!T2598,[10]B!T2639,[10]B!T2654,[10]B!T2882,[10]B!T2894,[10]B!T3094)</f>
        <v>568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191</v>
      </c>
      <c r="D202" s="453">
        <v>181</v>
      </c>
      <c r="E202" s="454">
        <f>SUM([10]B!Y1408,[10]B!Y1542,[10]B!Y1723,[10]B!Y1787,[10]B!Y1861,[10]B!Y1904,[10]B!Y2052,[10]B!Y2062,[10]B!Y2162,[10]B!Y2164,[10]B!Y2389,[10]B!Y2395,[10]B!Y2436,[10]B!Y2559,[10]B!Y2598,[10]B!Y2639,[10]B!Y2654,[10]B!Y2882,[10]B!Y2894,[10]B!Y3094)</f>
        <v>7</v>
      </c>
      <c r="F202" s="454">
        <f>SUM([10]B!Z1408,[10]B!Z1542,[10]B!Z1723,[10]B!Z1787,[10]B!Z1861,[10]B!Z1904,[10]B!Z2052,[10]B!Z2062,[10]B!Z2162,[10]B!Z2164,[10]B!Z2389,[10]B!Z2395,[10]B!Z2436,[10]B!Z2559,[10]B!Z2598,[10]B!Z2639,[10]B!Z2654,[10]B!Z2882,[10]B!Z2894,[10]B!Z3094)</f>
        <v>184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4</v>
      </c>
      <c r="D203" s="455">
        <v>4</v>
      </c>
      <c r="E203" s="456">
        <f>SUM([10]B!V1408,[10]B!V1542,[10]B!V1723,[10]B!V1787,[10]B!V1861,[10]B!V1904,[10]B!V2052,[10]B!V2062,[10]B!V2162,[10]B!V2164,[10]B!V2389,[10]B!V2395,[10]B!V2436,[10]B!V2559,[10]B!V2598,[10]B!V2639,[10]B!V2654,[10]B!V2882,[10]B!V2894,[10]B!V3094)</f>
        <v>0</v>
      </c>
      <c r="F203" s="456">
        <f>SUM([10]B!W1408,[10]B!W1542,[10]B!W1723,[10]B!W1787,[10]B!W1861,[10]B!W1904,[10]B!W2052,[10]B!W2062,[10]B!W2162,[10]B!W2164,[10]B!W2389,[10]B!W2395,[10]B!W2436,[10]B!W2559,[10]B!W2598,[10]B!W2639,[10]B!W2654,[10]B!W2882,[10]B!W2894,[10]B!W3094)</f>
        <v>4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[10]B!C2886</f>
        <v>8</v>
      </c>
      <c r="D207" s="299">
        <f>[10]B!I2886</f>
        <v>8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SUM([10]B!C2885+[10]B!C2887)</f>
        <v>2</v>
      </c>
      <c r="D208" s="301">
        <f>[10]B!I2885+[10]B!I2887</f>
        <v>2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+[10]B!C1325</f>
        <v>16</v>
      </c>
      <c r="D213" s="305">
        <f>+[10]B!D1325</f>
        <v>16</v>
      </c>
      <c r="E213" s="305">
        <f>+[10]B!E1325</f>
        <v>16</v>
      </c>
      <c r="F213" s="305">
        <f>+[10]B!F1325</f>
        <v>0</v>
      </c>
      <c r="G213" s="305">
        <f>+[10]B!G1325</f>
        <v>0</v>
      </c>
      <c r="H213" s="305">
        <f>+[10]B!AA1325</f>
        <v>12</v>
      </c>
      <c r="I213" s="305">
        <f>+[10]B!AB1325</f>
        <v>4</v>
      </c>
      <c r="J213" s="305">
        <f>+[10]B!AC1325</f>
        <v>0</v>
      </c>
      <c r="K213" s="305">
        <f>+[10]B!AD1325</f>
        <v>0</v>
      </c>
      <c r="L213" s="305">
        <f>+[10]B!AE1325</f>
        <v>0</v>
      </c>
      <c r="M213" s="305">
        <f>+[10]B!AF1325</f>
        <v>0</v>
      </c>
      <c r="N213" s="305">
        <f>+[10]B!AG1325</f>
        <v>0</v>
      </c>
      <c r="O213" s="305">
        <f>+[10]B!AH1325</f>
        <v>0</v>
      </c>
      <c r="P213" s="305">
        <f>+[10]B!AI1325</f>
        <v>0</v>
      </c>
      <c r="Q213" s="305">
        <f>+[10]B!AJ1325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+[10]B!C1457</f>
        <v>671</v>
      </c>
      <c r="D214" s="307">
        <f>+[10]B!D1457</f>
        <v>671</v>
      </c>
      <c r="E214" s="307">
        <f>+[10]B!E1457</f>
        <v>668</v>
      </c>
      <c r="F214" s="307">
        <f>+[10]B!F1457</f>
        <v>3</v>
      </c>
      <c r="G214" s="307">
        <f>+[10]B!G1457</f>
        <v>0</v>
      </c>
      <c r="H214" s="459">
        <f>+[10]B!AA1457</f>
        <v>36</v>
      </c>
      <c r="I214" s="459">
        <f>+[10]B!AB1457</f>
        <v>635</v>
      </c>
      <c r="J214" s="459">
        <f>+[10]B!AC1457</f>
        <v>0</v>
      </c>
      <c r="K214" s="459">
        <f>+[10]B!AD1457</f>
        <v>0</v>
      </c>
      <c r="L214" s="459">
        <f>+[10]B!AE1457</f>
        <v>0</v>
      </c>
      <c r="M214" s="459">
        <f>+[10]B!AF1457</f>
        <v>0</v>
      </c>
      <c r="N214" s="459">
        <f>+[10]B!AG1457</f>
        <v>136</v>
      </c>
      <c r="O214" s="459">
        <f>+[10]B!AH1457</f>
        <v>0</v>
      </c>
      <c r="P214" s="459">
        <f>+[10]B!AI1457</f>
        <v>0</v>
      </c>
      <c r="Q214" s="460">
        <f>+[10]B!AJ1457</f>
        <v>0</v>
      </c>
    </row>
    <row r="215" spans="1:22" x14ac:dyDescent="0.2">
      <c r="A215" s="585" t="s">
        <v>310</v>
      </c>
      <c r="B215" s="586"/>
      <c r="C215" s="306">
        <f>+[10]B!C1613</f>
        <v>2526</v>
      </c>
      <c r="D215" s="307">
        <f>+[10]B!D1613</f>
        <v>2348</v>
      </c>
      <c r="E215" s="307">
        <f>+[10]B!E1613</f>
        <v>2348</v>
      </c>
      <c r="F215" s="307">
        <f>+[10]B!F1613</f>
        <v>0</v>
      </c>
      <c r="G215" s="307">
        <f>+[10]B!G1613</f>
        <v>178</v>
      </c>
      <c r="H215" s="459">
        <f>+[10]B!AA1613</f>
        <v>2021</v>
      </c>
      <c r="I215" s="459">
        <f>+[10]B!AB1613</f>
        <v>502</v>
      </c>
      <c r="J215" s="459">
        <f>+[10]B!AC1613</f>
        <v>3</v>
      </c>
      <c r="K215" s="459">
        <f>+[10]B!AD1613</f>
        <v>0</v>
      </c>
      <c r="L215" s="459">
        <f>+[10]B!AE1613</f>
        <v>44</v>
      </c>
      <c r="M215" s="459">
        <f>+[10]B!AF1613</f>
        <v>0</v>
      </c>
      <c r="N215" s="459">
        <f>+[10]B!AG1613</f>
        <v>176</v>
      </c>
      <c r="O215" s="459">
        <f>+[10]B!AH1613</f>
        <v>0</v>
      </c>
      <c r="P215" s="459">
        <f>+[10]B!AI1613</f>
        <v>0</v>
      </c>
      <c r="Q215" s="460">
        <f>+[10]B!AJ1613</f>
        <v>0</v>
      </c>
    </row>
    <row r="216" spans="1:22" x14ac:dyDescent="0.2">
      <c r="A216" s="585" t="s">
        <v>311</v>
      </c>
      <c r="B216" s="586"/>
      <c r="C216" s="306">
        <f>[10]B!C1725</f>
        <v>13</v>
      </c>
      <c r="D216" s="307">
        <f>[10]B!D1725</f>
        <v>13</v>
      </c>
      <c r="E216" s="307">
        <f>[10]B!E1725</f>
        <v>13</v>
      </c>
      <c r="F216" s="307">
        <f>[10]B!F1725</f>
        <v>0</v>
      </c>
      <c r="G216" s="307">
        <f>[10]B!G1725</f>
        <v>0</v>
      </c>
      <c r="H216" s="459">
        <f>[10]B!AA1725</f>
        <v>0</v>
      </c>
      <c r="I216" s="459">
        <f>[10]B!AB1725</f>
        <v>13</v>
      </c>
      <c r="J216" s="459">
        <f>[10]B!AC1725</f>
        <v>0</v>
      </c>
      <c r="K216" s="459">
        <f>[10]B!AD1725</f>
        <v>11</v>
      </c>
      <c r="L216" s="459">
        <f>[10]B!AE1725</f>
        <v>0</v>
      </c>
      <c r="M216" s="459">
        <f>[10]B!AF1725</f>
        <v>0</v>
      </c>
      <c r="N216" s="459">
        <f>[10]B!AG1725</f>
        <v>0</v>
      </c>
      <c r="O216" s="459">
        <f>[10]B!AH1725</f>
        <v>0</v>
      </c>
      <c r="P216" s="459">
        <f>[10]B!AI1725</f>
        <v>0</v>
      </c>
      <c r="Q216" s="460">
        <f>[10]B!AJ1725</f>
        <v>0</v>
      </c>
    </row>
    <row r="217" spans="1:22" x14ac:dyDescent="0.2">
      <c r="A217" s="585" t="s">
        <v>312</v>
      </c>
      <c r="B217" s="586"/>
      <c r="C217" s="306">
        <f>[10]B!C1878</f>
        <v>13</v>
      </c>
      <c r="D217" s="307">
        <f>[10]B!D1878</f>
        <v>13</v>
      </c>
      <c r="E217" s="307">
        <f>[10]B!E1878</f>
        <v>13</v>
      </c>
      <c r="F217" s="307">
        <f>[10]B!F1878</f>
        <v>0</v>
      </c>
      <c r="G217" s="307">
        <f>[10]B!G1878</f>
        <v>0</v>
      </c>
      <c r="H217" s="459">
        <f>[10]B!AA1878</f>
        <v>0</v>
      </c>
      <c r="I217" s="459">
        <f>[10]B!AB1878</f>
        <v>13</v>
      </c>
      <c r="J217" s="459">
        <f>[10]B!AC1878</f>
        <v>0</v>
      </c>
      <c r="K217" s="459">
        <f>[10]B!AD1878</f>
        <v>0</v>
      </c>
      <c r="L217" s="459">
        <f>[10]B!AE1878</f>
        <v>0</v>
      </c>
      <c r="M217" s="459">
        <f>[10]B!AF1878</f>
        <v>0</v>
      </c>
      <c r="N217" s="459">
        <f>[10]B!AG1878</f>
        <v>0</v>
      </c>
      <c r="O217" s="459">
        <f>[10]B!AH1878</f>
        <v>0</v>
      </c>
      <c r="P217" s="459">
        <f>[10]B!AI1878</f>
        <v>0</v>
      </c>
      <c r="Q217" s="460">
        <f>[10]B!AJ1878</f>
        <v>0</v>
      </c>
    </row>
    <row r="218" spans="1:22" x14ac:dyDescent="0.2">
      <c r="A218" s="585" t="s">
        <v>313</v>
      </c>
      <c r="B218" s="586"/>
      <c r="C218" s="306">
        <f>+[10]B!C1978</f>
        <v>1056</v>
      </c>
      <c r="D218" s="307">
        <f>+[10]B!D1978</f>
        <v>1041</v>
      </c>
      <c r="E218" s="307">
        <f>+[10]B!E1978</f>
        <v>1033</v>
      </c>
      <c r="F218" s="307">
        <f>+[10]B!F1978</f>
        <v>8</v>
      </c>
      <c r="G218" s="307">
        <f>+[10]B!G1978</f>
        <v>15</v>
      </c>
      <c r="H218" s="459">
        <f>+[10]B!AA1978</f>
        <v>335</v>
      </c>
      <c r="I218" s="459">
        <f>+[10]B!AB1978</f>
        <v>463</v>
      </c>
      <c r="J218" s="459">
        <f>+[10]B!AC1978</f>
        <v>258</v>
      </c>
      <c r="K218" s="459">
        <f>+[10]B!AD1978</f>
        <v>1</v>
      </c>
      <c r="L218" s="459">
        <f>+[10]B!AE1978</f>
        <v>0</v>
      </c>
      <c r="M218" s="459">
        <f>+[10]B!AF1978</f>
        <v>0</v>
      </c>
      <c r="N218" s="459">
        <f>+[10]B!AG1978</f>
        <v>0</v>
      </c>
      <c r="O218" s="459">
        <f>+[10]B!AH1978</f>
        <v>0</v>
      </c>
      <c r="P218" s="459">
        <f>+[10]B!AI1978</f>
        <v>0</v>
      </c>
      <c r="Q218" s="460">
        <f>+[10]B!AJ1978</f>
        <v>0</v>
      </c>
    </row>
    <row r="219" spans="1:22" x14ac:dyDescent="0.2">
      <c r="A219" s="585" t="s">
        <v>314</v>
      </c>
      <c r="B219" s="586"/>
      <c r="C219" s="306">
        <f>+[10]B!C2207</f>
        <v>25039</v>
      </c>
      <c r="D219" s="307">
        <f>+[10]B!D2207</f>
        <v>24994</v>
      </c>
      <c r="E219" s="307">
        <f>+[10]B!E2207</f>
        <v>24705</v>
      </c>
      <c r="F219" s="307">
        <f>+[10]B!F2207</f>
        <v>289</v>
      </c>
      <c r="G219" s="307">
        <f>+[10]B!G2207</f>
        <v>45</v>
      </c>
      <c r="H219" s="459">
        <f>+[10]B!AA2207</f>
        <v>22893</v>
      </c>
      <c r="I219" s="459">
        <f>+[10]B!AB2207</f>
        <v>1172</v>
      </c>
      <c r="J219" s="459">
        <f>+[10]B!AC2207</f>
        <v>974</v>
      </c>
      <c r="K219" s="459">
        <f>+[10]B!AD2207</f>
        <v>0</v>
      </c>
      <c r="L219" s="459">
        <f>+[10]B!AE2207</f>
        <v>0</v>
      </c>
      <c r="M219" s="459">
        <f>+[10]B!AF2207</f>
        <v>0</v>
      </c>
      <c r="N219" s="459">
        <f>+[10]B!AG2207</f>
        <v>0</v>
      </c>
      <c r="O219" s="459">
        <f>+[10]B!AH2207</f>
        <v>0</v>
      </c>
      <c r="P219" s="459">
        <f>+[10]B!AI2207</f>
        <v>0</v>
      </c>
      <c r="Q219" s="460">
        <f>+[10]B!AJ2207</f>
        <v>0</v>
      </c>
    </row>
    <row r="220" spans="1:22" x14ac:dyDescent="0.2">
      <c r="A220" s="585" t="s">
        <v>315</v>
      </c>
      <c r="B220" s="586"/>
      <c r="C220" s="306">
        <f>+[10]B!C2277</f>
        <v>566</v>
      </c>
      <c r="D220" s="307">
        <f>+[10]B!D2277</f>
        <v>564</v>
      </c>
      <c r="E220" s="307">
        <f>+[10]B!E2277</f>
        <v>564</v>
      </c>
      <c r="F220" s="307">
        <f>+[10]B!F2277</f>
        <v>0</v>
      </c>
      <c r="G220" s="307">
        <f>+[10]B!G2277</f>
        <v>2</v>
      </c>
      <c r="H220" s="459">
        <f>+[10]B!AA2277</f>
        <v>146</v>
      </c>
      <c r="I220" s="459">
        <f>+[10]B!AB2277</f>
        <v>401</v>
      </c>
      <c r="J220" s="459">
        <f>+[10]B!AC2277</f>
        <v>19</v>
      </c>
      <c r="K220" s="459">
        <f>+[10]B!AD2277</f>
        <v>191</v>
      </c>
      <c r="L220" s="459">
        <f>+[10]B!AE2277</f>
        <v>0</v>
      </c>
      <c r="M220" s="459">
        <f>+[10]B!AF2277</f>
        <v>0</v>
      </c>
      <c r="N220" s="459">
        <f>+[10]B!AG2277</f>
        <v>0</v>
      </c>
      <c r="O220" s="459">
        <f>+[10]B!AH2277</f>
        <v>0</v>
      </c>
      <c r="P220" s="459">
        <f>+[10]B!AI2277</f>
        <v>0</v>
      </c>
      <c r="Q220" s="460">
        <f>+[10]B!AJ2277</f>
        <v>0</v>
      </c>
    </row>
    <row r="221" spans="1:22" x14ac:dyDescent="0.2">
      <c r="A221" s="585" t="s">
        <v>316</v>
      </c>
      <c r="B221" s="586"/>
      <c r="C221" s="306">
        <f>+[10]B!C2464</f>
        <v>275</v>
      </c>
      <c r="D221" s="307">
        <f>+[10]B!D2464</f>
        <v>268</v>
      </c>
      <c r="E221" s="307">
        <f>+[10]B!E2464</f>
        <v>225</v>
      </c>
      <c r="F221" s="307">
        <f>+[10]B!F2464</f>
        <v>43</v>
      </c>
      <c r="G221" s="307">
        <f>+[10]B!G2464</f>
        <v>7</v>
      </c>
      <c r="H221" s="459">
        <f>+[10]B!AA2464</f>
        <v>156</v>
      </c>
      <c r="I221" s="459">
        <f>+[10]B!AB2464</f>
        <v>11</v>
      </c>
      <c r="J221" s="459">
        <f>+[10]B!AC2464</f>
        <v>108</v>
      </c>
      <c r="K221" s="459">
        <f>+[10]B!AD2464</f>
        <v>0</v>
      </c>
      <c r="L221" s="459">
        <f>+[10]B!AE2464</f>
        <v>0</v>
      </c>
      <c r="M221" s="459">
        <f>+[10]B!AF2464</f>
        <v>0</v>
      </c>
      <c r="N221" s="459">
        <f>+[10]B!AG2464</f>
        <v>0</v>
      </c>
      <c r="O221" s="459">
        <f>+[10]B!AH2464</f>
        <v>0</v>
      </c>
      <c r="P221" s="459">
        <f>+[10]B!AI2464</f>
        <v>0</v>
      </c>
      <c r="Q221" s="460">
        <f>+[10]B!AJ2464</f>
        <v>0</v>
      </c>
    </row>
    <row r="222" spans="1:22" x14ac:dyDescent="0.2">
      <c r="A222" s="585" t="s">
        <v>317</v>
      </c>
      <c r="B222" s="586"/>
      <c r="C222" s="306">
        <f>SUM([10]B!C2641:C2643)+[10]B!C2591</f>
        <v>946</v>
      </c>
      <c r="D222" s="307">
        <f>SUM([10]B!D2641:D2643)+[10]B!D2591</f>
        <v>940</v>
      </c>
      <c r="E222" s="307">
        <f>SUM([10]B!E2641:E2643)+[10]B!E2591</f>
        <v>683</v>
      </c>
      <c r="F222" s="307">
        <f>SUM([10]B!F2641:F2643)+[10]B!F2591</f>
        <v>257</v>
      </c>
      <c r="G222" s="307">
        <f>SUM([10]B!G2641:G2643)+[10]B!G2591</f>
        <v>6</v>
      </c>
      <c r="H222" s="307">
        <f>SUM([10]B!AA2641:AA2643)+[10]B!AA2591</f>
        <v>738</v>
      </c>
      <c r="I222" s="307">
        <f>SUM([10]B!AB2641:AB2643)+[10]B!AB2591</f>
        <v>134</v>
      </c>
      <c r="J222" s="307">
        <f>SUM([10]B!AC2641:AC2643)+[10]B!AC2591</f>
        <v>74</v>
      </c>
      <c r="K222" s="307">
        <f>SUM([10]B!AD2641:AD2643)+[10]B!AD2591</f>
        <v>63</v>
      </c>
      <c r="L222" s="307">
        <f>SUM([10]B!AE2641:AE2643)+[10]B!AE2591</f>
        <v>0</v>
      </c>
      <c r="M222" s="307">
        <f>SUM([10]B!AF2641:AF2643)+[10]B!AF2591</f>
        <v>0</v>
      </c>
      <c r="N222" s="307">
        <f>SUM([10]B!AG2641:AG2643)+[10]B!AG2591</f>
        <v>0</v>
      </c>
      <c r="O222" s="307">
        <f>SUM([10]B!AH2641:AH2643)+[10]B!AH2591</f>
        <v>0</v>
      </c>
      <c r="P222" s="307">
        <f>SUM([10]B!AI2641:AI2643)+[10]B!AI2591</f>
        <v>19</v>
      </c>
      <c r="Q222" s="307">
        <f>SUM([10]B!AJ2641:AJ2643)+[10]B!AJ2591</f>
        <v>0</v>
      </c>
    </row>
    <row r="223" spans="1:22" x14ac:dyDescent="0.2">
      <c r="A223" s="585" t="s">
        <v>285</v>
      </c>
      <c r="B223" s="586"/>
      <c r="C223" s="306">
        <f>+[10]B!C2673</f>
        <v>355</v>
      </c>
      <c r="D223" s="307">
        <f>+[10]B!D2673</f>
        <v>353</v>
      </c>
      <c r="E223" s="307">
        <f>+[10]B!E2673</f>
        <v>353</v>
      </c>
      <c r="F223" s="307">
        <f>+[10]B!F2673</f>
        <v>0</v>
      </c>
      <c r="G223" s="307">
        <f>+[10]B!G2673</f>
        <v>2</v>
      </c>
      <c r="H223" s="459">
        <f>+[10]B!AA2673</f>
        <v>2</v>
      </c>
      <c r="I223" s="459">
        <f>+[10]B!AB2673</f>
        <v>307</v>
      </c>
      <c r="J223" s="459">
        <f>+[10]B!AC2673</f>
        <v>46</v>
      </c>
      <c r="K223" s="459">
        <f>+[10]B!AD2673</f>
        <v>0</v>
      </c>
      <c r="L223" s="459">
        <f>+[10]B!AE2673</f>
        <v>0</v>
      </c>
      <c r="M223" s="459">
        <f>+[10]B!AF2673</f>
        <v>0</v>
      </c>
      <c r="N223" s="459">
        <f>+[10]B!AG2673</f>
        <v>0</v>
      </c>
      <c r="O223" s="459">
        <f>+[10]B!AH2673</f>
        <v>0</v>
      </c>
      <c r="P223" s="459">
        <f>+[10]B!AI2673</f>
        <v>0</v>
      </c>
      <c r="Q223" s="460">
        <f>+[10]B!AJ2673</f>
        <v>0</v>
      </c>
    </row>
    <row r="224" spans="1:22" x14ac:dyDescent="0.2">
      <c r="A224" s="587" t="s">
        <v>318</v>
      </c>
      <c r="B224" s="588"/>
      <c r="C224" s="308">
        <f>+[10]B!C1174</f>
        <v>11111</v>
      </c>
      <c r="D224" s="309">
        <f>+[10]B!D1174</f>
        <v>11111</v>
      </c>
      <c r="E224" s="309">
        <f>+[10]B!E1174</f>
        <v>11111</v>
      </c>
      <c r="F224" s="309">
        <f>+[10]B!F1174</f>
        <v>0</v>
      </c>
      <c r="G224" s="309">
        <f>+[10]B!G1174</f>
        <v>0</v>
      </c>
      <c r="H224" s="450">
        <f>+[10]B!AA1174</f>
        <v>9507</v>
      </c>
      <c r="I224" s="450">
        <f>+[10]B!AB1174</f>
        <v>1604</v>
      </c>
      <c r="J224" s="450">
        <f>+[10]B!AC1174</f>
        <v>0</v>
      </c>
      <c r="K224" s="450">
        <f>+[10]B!AD1174</f>
        <v>0</v>
      </c>
      <c r="L224" s="450">
        <f>+[10]B!AE1174</f>
        <v>0</v>
      </c>
      <c r="M224" s="450">
        <f>+[10]B!AF1174</f>
        <v>0</v>
      </c>
      <c r="N224" s="450">
        <f>+[10]B!AG1174</f>
        <v>0</v>
      </c>
      <c r="O224" s="450">
        <f>+[10]B!AH1174</f>
        <v>0</v>
      </c>
      <c r="P224" s="450">
        <f>+[10]B!AI1174</f>
        <v>0</v>
      </c>
      <c r="Q224" s="451">
        <f>+[10]B!AJ1174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42587</v>
      </c>
      <c r="D225" s="461">
        <f>SUM(D213:D224)</f>
        <v>42332</v>
      </c>
      <c r="E225" s="461">
        <f t="shared" si="10"/>
        <v>41732</v>
      </c>
      <c r="F225" s="461">
        <f t="shared" si="10"/>
        <v>600</v>
      </c>
      <c r="G225" s="461">
        <f t="shared" si="10"/>
        <v>255</v>
      </c>
      <c r="H225" s="461">
        <f t="shared" si="10"/>
        <v>35846</v>
      </c>
      <c r="I225" s="461">
        <f t="shared" si="10"/>
        <v>5259</v>
      </c>
      <c r="J225" s="461">
        <f t="shared" si="10"/>
        <v>1482</v>
      </c>
      <c r="K225" s="461">
        <f t="shared" si="10"/>
        <v>266</v>
      </c>
      <c r="L225" s="461">
        <f t="shared" si="10"/>
        <v>44</v>
      </c>
      <c r="M225" s="461">
        <f t="shared" si="10"/>
        <v>0</v>
      </c>
      <c r="N225" s="461">
        <f t="shared" si="10"/>
        <v>312</v>
      </c>
      <c r="O225" s="461">
        <f t="shared" si="10"/>
        <v>0</v>
      </c>
      <c r="P225" s="461">
        <f t="shared" si="10"/>
        <v>19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[10]B!C1268</f>
        <v>176</v>
      </c>
      <c r="D228" s="463">
        <f>[10]B!E1268</f>
        <v>176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[10]B!C2964</f>
        <v>26</v>
      </c>
      <c r="D229" s="463">
        <f>[10]B!E2964</f>
        <v>23</v>
      </c>
      <c r="E229" s="48">
        <f>[10]B!AL2964</f>
        <v>871700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[10]B!C2970</f>
        <v>1241</v>
      </c>
      <c r="D230" s="463">
        <f>[10]B!E2970</f>
        <v>1066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[10]B!C150</f>
        <v>1628</v>
      </c>
      <c r="D231" s="463">
        <f>[10]B!E150</f>
        <v>1597</v>
      </c>
      <c r="E231" s="464">
        <f>[10]B!AL150</f>
        <v>1437300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[10]B!C156</f>
        <v>0</v>
      </c>
      <c r="D232" s="463">
        <f>[10]B!E156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[10]B!C154</f>
        <v>774</v>
      </c>
      <c r="D233" s="463">
        <f>[10]B!E154</f>
        <v>774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[10]B!C155</f>
        <v>42</v>
      </c>
      <c r="D234" s="463">
        <f>[10]B!E155</f>
        <v>42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[10]B!C2960</f>
        <v>31</v>
      </c>
      <c r="D235" s="463">
        <f>[10]B!E2960</f>
        <v>31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3918</v>
      </c>
      <c r="D236" s="466">
        <f>SUM(D228:D235)</f>
        <v>3709</v>
      </c>
      <c r="E236" s="467">
        <f>SUM(E228:E235)</f>
        <v>2309000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1822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35783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343</v>
      </c>
      <c r="D244" s="342">
        <v>334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7</v>
      </c>
      <c r="D250" s="476"/>
      <c r="E250" s="453"/>
      <c r="F250" s="477">
        <v>7</v>
      </c>
      <c r="G250" s="453"/>
      <c r="H250" s="478">
        <v>7</v>
      </c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7</v>
      </c>
      <c r="D255" s="357">
        <f t="shared" si="11"/>
        <v>0</v>
      </c>
      <c r="E255" s="360">
        <f t="shared" si="11"/>
        <v>0</v>
      </c>
      <c r="F255" s="361">
        <f t="shared" si="11"/>
        <v>7</v>
      </c>
      <c r="G255" s="360">
        <f t="shared" si="11"/>
        <v>0</v>
      </c>
      <c r="H255" s="362">
        <f t="shared" si="11"/>
        <v>7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3</v>
      </c>
      <c r="D265" s="480"/>
      <c r="E265" s="481"/>
      <c r="F265" s="482">
        <v>3</v>
      </c>
      <c r="G265" s="481"/>
      <c r="H265" s="483">
        <v>3</v>
      </c>
      <c r="I265" s="482"/>
      <c r="J265" s="481"/>
      <c r="K265" s="482"/>
      <c r="L265" s="484"/>
      <c r="M265" s="482"/>
    </row>
    <row r="266" spans="1:13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3</v>
      </c>
      <c r="D267" s="357">
        <f t="shared" si="14"/>
        <v>0</v>
      </c>
      <c r="E267" s="360">
        <f t="shared" si="14"/>
        <v>0</v>
      </c>
      <c r="F267" s="361">
        <f t="shared" si="14"/>
        <v>3</v>
      </c>
      <c r="G267" s="360">
        <f t="shared" si="14"/>
        <v>0</v>
      </c>
      <c r="H267" s="362">
        <f t="shared" si="14"/>
        <v>3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15</v>
      </c>
      <c r="D268" s="480"/>
      <c r="E268" s="481"/>
      <c r="F268" s="482">
        <v>15</v>
      </c>
      <c r="G268" s="481"/>
      <c r="H268" s="483">
        <v>15</v>
      </c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9</v>
      </c>
      <c r="D270" s="480"/>
      <c r="E270" s="481"/>
      <c r="F270" s="482">
        <v>9</v>
      </c>
      <c r="G270" s="481"/>
      <c r="H270" s="483">
        <v>9</v>
      </c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64</v>
      </c>
      <c r="D271" s="480"/>
      <c r="E271" s="481"/>
      <c r="F271" s="482">
        <v>64</v>
      </c>
      <c r="G271" s="481"/>
      <c r="H271" s="483">
        <v>64</v>
      </c>
      <c r="I271" s="482"/>
      <c r="J271" s="481"/>
      <c r="K271" s="482"/>
      <c r="L271" s="484"/>
      <c r="M271" s="482"/>
    </row>
    <row r="272" spans="1:13" x14ac:dyDescent="0.2">
      <c r="A272" s="552" t="s">
        <v>374</v>
      </c>
      <c r="B272" s="553" t="s">
        <v>374</v>
      </c>
      <c r="C272" s="357">
        <f t="shared" si="15"/>
        <v>9</v>
      </c>
      <c r="D272" s="480"/>
      <c r="E272" s="481"/>
      <c r="F272" s="482">
        <v>9</v>
      </c>
      <c r="G272" s="481"/>
      <c r="H272" s="483">
        <v>9</v>
      </c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5</v>
      </c>
      <c r="D273" s="480"/>
      <c r="E273" s="481"/>
      <c r="F273" s="482">
        <v>5</v>
      </c>
      <c r="G273" s="481"/>
      <c r="H273" s="483">
        <v>5</v>
      </c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102</v>
      </c>
      <c r="D276" s="357">
        <f t="shared" si="16"/>
        <v>0</v>
      </c>
      <c r="E276" s="360">
        <f t="shared" si="16"/>
        <v>0</v>
      </c>
      <c r="F276" s="361">
        <f t="shared" si="16"/>
        <v>102</v>
      </c>
      <c r="G276" s="360">
        <f t="shared" si="16"/>
        <v>0</v>
      </c>
      <c r="H276" s="362">
        <f t="shared" si="16"/>
        <v>102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2</v>
      </c>
      <c r="D281" s="480"/>
      <c r="E281" s="481"/>
      <c r="F281" s="482">
        <v>2</v>
      </c>
      <c r="G281" s="481"/>
      <c r="H281" s="483">
        <v>2</v>
      </c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39</v>
      </c>
      <c r="D282" s="480"/>
      <c r="E282" s="481"/>
      <c r="F282" s="482">
        <v>39</v>
      </c>
      <c r="G282" s="481"/>
      <c r="H282" s="483">
        <v>39</v>
      </c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41</v>
      </c>
      <c r="D283" s="357">
        <f t="shared" si="18"/>
        <v>0</v>
      </c>
      <c r="E283" s="360">
        <f t="shared" si="18"/>
        <v>0</v>
      </c>
      <c r="F283" s="361">
        <f t="shared" si="18"/>
        <v>41</v>
      </c>
      <c r="G283" s="360">
        <f t="shared" si="18"/>
        <v>0</v>
      </c>
      <c r="H283" s="362">
        <f t="shared" si="18"/>
        <v>41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153</v>
      </c>
      <c r="D289" s="370">
        <f t="shared" si="20"/>
        <v>0</v>
      </c>
      <c r="E289" s="370">
        <f t="shared" si="20"/>
        <v>0</v>
      </c>
      <c r="F289" s="370">
        <f t="shared" si="20"/>
        <v>153</v>
      </c>
      <c r="G289" s="370">
        <f t="shared" si="20"/>
        <v>0</v>
      </c>
      <c r="H289" s="370">
        <f t="shared" si="20"/>
        <v>153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5"/>
  <sheetViews>
    <sheetView zoomScale="90" zoomScaleNormal="90" workbookViewId="0">
      <selection activeCell="K194" sqref="K194"/>
    </sheetView>
  </sheetViews>
  <sheetFormatPr baseColWidth="10" defaultColWidth="11.42578125" defaultRowHeight="14.25" x14ac:dyDescent="0.2"/>
  <cols>
    <col min="1" max="1" width="59.140625" style="5" customWidth="1"/>
    <col min="2" max="2" width="118.42578125" style="4" customWidth="1"/>
    <col min="3" max="3" width="24.5703125" style="5" customWidth="1"/>
    <col min="4" max="4" width="20.7109375" style="5" customWidth="1"/>
    <col min="5" max="5" width="22" style="5" customWidth="1"/>
    <col min="6" max="6" width="18.42578125" style="5" customWidth="1"/>
    <col min="7" max="7" width="19.7109375" style="5" customWidth="1"/>
    <col min="8" max="9" width="15.7109375" style="5" customWidth="1"/>
    <col min="10" max="10" width="16.7109375" style="5" customWidth="1"/>
    <col min="11" max="11" width="17" style="5" customWidth="1"/>
    <col min="12" max="12" width="21.42578125" style="5" customWidth="1"/>
    <col min="13" max="13" width="18.28515625" style="5" customWidth="1"/>
    <col min="14" max="15" width="19.42578125" style="5" customWidth="1"/>
    <col min="16" max="16" width="19.7109375" style="5" customWidth="1"/>
    <col min="17" max="17" width="14.7109375" style="5" customWidth="1"/>
    <col min="18" max="18" width="22" style="5" customWidth="1"/>
    <col min="19" max="22" width="22.7109375" style="5" customWidth="1"/>
    <col min="23" max="24" width="11.42578125" style="5"/>
    <col min="25" max="25" width="11.42578125" style="5" customWidth="1"/>
    <col min="26" max="26" width="5.28515625" style="5" customWidth="1"/>
    <col min="27" max="27" width="13.5703125" style="5" hidden="1" customWidth="1"/>
    <col min="28" max="28" width="11.42578125" style="5" hidden="1" customWidth="1"/>
    <col min="29" max="35" width="11.42578125" style="5" customWidth="1"/>
    <col min="36" max="16384" width="11.42578125" style="5"/>
  </cols>
  <sheetData>
    <row r="1" spans="1:14" s="3" customFormat="1" x14ac:dyDescent="0.2">
      <c r="A1" s="1" t="s">
        <v>0</v>
      </c>
      <c r="B1" s="2"/>
    </row>
    <row r="2" spans="1:14" s="3" customForma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</row>
    <row r="3" spans="1:14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" x14ac:dyDescent="0.2">
      <c r="A4" s="1" t="str">
        <f>CONCATENATE("MES: ",[11]NOMBRE!B6," - ","( ",[11]NOMBRE!C6,[11]NOMBRE!D6," )")</f>
        <v>MES: DICIEMBRE - ( 12 )</v>
      </c>
    </row>
    <row r="5" spans="1:14" s="3" customFormat="1" x14ac:dyDescent="0.2">
      <c r="A5" s="1" t="str">
        <f>CONCATENATE("AÑO: ",[11]NOMBRE!B7)</f>
        <v>AÑO: 2024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x14ac:dyDescent="0.2">
      <c r="A6" s="1"/>
      <c r="B6" s="6"/>
      <c r="C6" s="7"/>
      <c r="D6" s="7" t="s">
        <v>1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3" customFormat="1" x14ac:dyDescent="0.2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3" customFormat="1" x14ac:dyDescent="0.2">
      <c r="A8" s="705" t="s">
        <v>2</v>
      </c>
      <c r="B8" s="705"/>
      <c r="C8" s="705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s="3" customFormat="1" ht="25.5" x14ac:dyDescent="0.2">
      <c r="A9" s="8" t="s">
        <v>3</v>
      </c>
      <c r="B9" s="9" t="s">
        <v>4</v>
      </c>
      <c r="C9" s="506" t="s">
        <v>5</v>
      </c>
      <c r="D9" s="506" t="s">
        <v>6</v>
      </c>
      <c r="E9" s="506" t="s">
        <v>7</v>
      </c>
      <c r="F9" s="7"/>
      <c r="G9" s="7"/>
      <c r="H9" s="7"/>
      <c r="I9" s="7"/>
      <c r="J9" s="7"/>
      <c r="K9" s="7"/>
      <c r="L9" s="7"/>
      <c r="M9" s="7"/>
      <c r="N9" s="7"/>
    </row>
    <row r="10" spans="1:14" s="3" customFormat="1" x14ac:dyDescent="0.2">
      <c r="A10" s="11"/>
      <c r="B10" s="12" t="s">
        <v>8</v>
      </c>
      <c r="C10" s="13">
        <f>SUM(C11:C17)</f>
        <v>12000</v>
      </c>
      <c r="D10" s="13">
        <f>SUM(D11:D17)</f>
        <v>11813</v>
      </c>
      <c r="E10" s="14">
        <f>SUM(E11:E17)</f>
        <v>113824920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3" customFormat="1" x14ac:dyDescent="0.2">
      <c r="A11" s="392"/>
      <c r="B11" s="393" t="s">
        <v>9</v>
      </c>
      <c r="C11" s="17">
        <f>[11]B!C54</f>
        <v>0</v>
      </c>
      <c r="D11" s="17">
        <f>[11]B!E54</f>
        <v>0</v>
      </c>
      <c r="E11" s="18">
        <f>[11]B!AL54</f>
        <v>0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3" customFormat="1" x14ac:dyDescent="0.2">
      <c r="A12" s="392"/>
      <c r="B12" s="394" t="s">
        <v>10</v>
      </c>
      <c r="C12" s="20">
        <f>SUM([11]B!C$6:C$51)</f>
        <v>7383</v>
      </c>
      <c r="D12" s="20">
        <f>SUM([11]B!E$6:E$51)</f>
        <v>7383</v>
      </c>
      <c r="E12" s="21">
        <f>SUM([11]B!AL$6:AL$51)</f>
        <v>71024460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3" customFormat="1" x14ac:dyDescent="0.2">
      <c r="A13" s="392"/>
      <c r="B13" s="394" t="s">
        <v>11</v>
      </c>
      <c r="C13" s="20">
        <f>[11]B!C56</f>
        <v>4396</v>
      </c>
      <c r="D13" s="20">
        <f>[11]B!E56</f>
        <v>4273</v>
      </c>
      <c r="E13" s="21">
        <f>[11]B!AL56</f>
        <v>41106260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3" customFormat="1" x14ac:dyDescent="0.2">
      <c r="A14" s="392"/>
      <c r="B14" s="394" t="s">
        <v>12</v>
      </c>
      <c r="C14" s="20">
        <f>[11]B!C55</f>
        <v>96</v>
      </c>
      <c r="D14" s="20">
        <f>[11]B!E55</f>
        <v>32</v>
      </c>
      <c r="E14" s="21">
        <f>[11]B!AL55</f>
        <v>571200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3" customFormat="1" x14ac:dyDescent="0.2">
      <c r="A15" s="392"/>
      <c r="B15" s="394" t="s">
        <v>13</v>
      </c>
      <c r="C15" s="20">
        <f>[11]B!C$119</f>
        <v>117</v>
      </c>
      <c r="D15" s="20">
        <f>[11]B!E$119</f>
        <v>117</v>
      </c>
      <c r="E15" s="21">
        <f>[11]B!AL$119</f>
        <v>936000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3" customFormat="1" x14ac:dyDescent="0.2">
      <c r="A16" s="395"/>
      <c r="B16" s="396" t="s">
        <v>14</v>
      </c>
      <c r="C16" s="20">
        <f>+[11]B!C$126</f>
        <v>4</v>
      </c>
      <c r="D16" s="20">
        <f>+[11]B!E$126</f>
        <v>4</v>
      </c>
      <c r="E16" s="21">
        <f>+[11]B!AL$126</f>
        <v>32000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3" customFormat="1" x14ac:dyDescent="0.2">
      <c r="A17" s="397" t="s">
        <v>15</v>
      </c>
      <c r="B17" s="398" t="s">
        <v>16</v>
      </c>
      <c r="C17" s="26">
        <f>[11]B!C$1241</f>
        <v>4</v>
      </c>
      <c r="D17" s="26">
        <f>[11]B!E$1241</f>
        <v>4</v>
      </c>
      <c r="E17" s="27">
        <f>[11]B!AL$1241</f>
        <v>155000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3" customFormat="1" x14ac:dyDescent="0.2">
      <c r="A18" s="28"/>
      <c r="B18" s="29" t="s">
        <v>17</v>
      </c>
      <c r="C18" s="30">
        <f>SUM(C19:C29)</f>
        <v>3460</v>
      </c>
      <c r="D18" s="30">
        <f>SUM(D19:D29)</f>
        <v>3452</v>
      </c>
      <c r="E18" s="31">
        <f>SUM(E19:E29)</f>
        <v>7152160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s="3" customFormat="1" x14ac:dyDescent="0.2">
      <c r="A19" s="399" t="s">
        <v>18</v>
      </c>
      <c r="B19" s="400" t="s">
        <v>19</v>
      </c>
      <c r="C19" s="34">
        <f>+[11]B!C$63</f>
        <v>1156</v>
      </c>
      <c r="D19" s="34">
        <f>+[11]B!E$63</f>
        <v>1156</v>
      </c>
      <c r="E19" s="35">
        <f>+[11]B!AL$63</f>
        <v>1734000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s="3" customFormat="1" x14ac:dyDescent="0.2">
      <c r="A20" s="392" t="s">
        <v>20</v>
      </c>
      <c r="B20" s="394" t="s">
        <v>21</v>
      </c>
      <c r="C20" s="36">
        <f>+[11]B!C$60</f>
        <v>0</v>
      </c>
      <c r="D20" s="36">
        <f>+[11]B!E$60</f>
        <v>0</v>
      </c>
      <c r="E20" s="37">
        <f>+[11]B!AL$60</f>
        <v>0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s="3" customFormat="1" x14ac:dyDescent="0.2">
      <c r="A21" s="392" t="s">
        <v>22</v>
      </c>
      <c r="B21" s="394" t="s">
        <v>23</v>
      </c>
      <c r="C21" s="36">
        <f>+[11]B!C$61</f>
        <v>0</v>
      </c>
      <c r="D21" s="36">
        <f>+[11]B!E$61</f>
        <v>0</v>
      </c>
      <c r="E21" s="37">
        <f>+[11]B!AL$61</f>
        <v>0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s="3" customFormat="1" x14ac:dyDescent="0.2">
      <c r="A22" s="392" t="s">
        <v>24</v>
      </c>
      <c r="B22" s="394" t="s">
        <v>25</v>
      </c>
      <c r="C22" s="36">
        <f>+[11]B!C$62</f>
        <v>215</v>
      </c>
      <c r="D22" s="36">
        <f>+[11]B!E$62</f>
        <v>215</v>
      </c>
      <c r="E22" s="37">
        <f>+[11]B!AL$62</f>
        <v>438600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s="3" customFormat="1" x14ac:dyDescent="0.2">
      <c r="A23" s="392" t="s">
        <v>26</v>
      </c>
      <c r="B23" s="394" t="s">
        <v>27</v>
      </c>
      <c r="C23" s="36">
        <f>+[11]B!C$64</f>
        <v>761</v>
      </c>
      <c r="D23" s="36">
        <f>+[11]B!E$64</f>
        <v>753</v>
      </c>
      <c r="E23" s="37">
        <f>+[11]B!AL$64</f>
        <v>1129500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s="3" customFormat="1" x14ac:dyDescent="0.2">
      <c r="A24" s="392" t="s">
        <v>28</v>
      </c>
      <c r="B24" s="394" t="s">
        <v>29</v>
      </c>
      <c r="C24" s="36">
        <f>+[11]B!C$65</f>
        <v>517</v>
      </c>
      <c r="D24" s="36">
        <f>+[11]B!E$65</f>
        <v>517</v>
      </c>
      <c r="E24" s="37">
        <f>+[11]B!AL$65</f>
        <v>775500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s="3" customFormat="1" x14ac:dyDescent="0.2">
      <c r="A25" s="392" t="s">
        <v>30</v>
      </c>
      <c r="B25" s="394" t="s">
        <v>31</v>
      </c>
      <c r="C25" s="36">
        <f>+[11]B!C$1237</f>
        <v>326</v>
      </c>
      <c r="D25" s="36">
        <f>+[11]B!E$1237</f>
        <v>326</v>
      </c>
      <c r="E25" s="37">
        <f>+[11]B!AL$1237</f>
        <v>1196420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s="3" customFormat="1" x14ac:dyDescent="0.2">
      <c r="A26" s="392" t="s">
        <v>32</v>
      </c>
      <c r="B26" s="394" t="s">
        <v>33</v>
      </c>
      <c r="C26" s="36">
        <f>+[11]B!C$1238</f>
        <v>476</v>
      </c>
      <c r="D26" s="36">
        <f>+[11]B!E$1238</f>
        <v>476</v>
      </c>
      <c r="E26" s="37">
        <f>+[11]B!AL$1238</f>
        <v>1746920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s="3" customFormat="1" x14ac:dyDescent="0.2">
      <c r="A27" s="392" t="s">
        <v>34</v>
      </c>
      <c r="B27" s="394" t="s">
        <v>35</v>
      </c>
      <c r="C27" s="36">
        <f>+[11]B!C$1239</f>
        <v>9</v>
      </c>
      <c r="D27" s="36">
        <f>+[11]B!E$1239</f>
        <v>9</v>
      </c>
      <c r="E27" s="37">
        <f>+[11]B!AL$1239</f>
        <v>131220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s="3" customFormat="1" x14ac:dyDescent="0.2">
      <c r="A28" s="392" t="s">
        <v>36</v>
      </c>
      <c r="B28" s="394" t="s">
        <v>37</v>
      </c>
      <c r="C28" s="36">
        <f>+[11]B!C$1240</f>
        <v>0</v>
      </c>
      <c r="D28" s="36">
        <f>+[11]B!E$1240</f>
        <v>0</v>
      </c>
      <c r="E28" s="37">
        <f>+[11]B!AL$1240</f>
        <v>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s="3" customFormat="1" x14ac:dyDescent="0.2">
      <c r="A29" s="392"/>
      <c r="B29" s="394" t="s">
        <v>38</v>
      </c>
      <c r="C29" s="20">
        <f>+[11]B!C$121</f>
        <v>0</v>
      </c>
      <c r="D29" s="20">
        <f>+[11]B!E$121</f>
        <v>0</v>
      </c>
      <c r="E29" s="21">
        <f>+[11]B!AL$121</f>
        <v>0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s="3" customFormat="1" x14ac:dyDescent="0.2">
      <c r="A30" s="401"/>
      <c r="B30" s="402" t="s">
        <v>39</v>
      </c>
      <c r="C30" s="40">
        <f>SUM(C31:C32)</f>
        <v>1398</v>
      </c>
      <c r="D30" s="41"/>
      <c r="E30" s="42"/>
      <c r="F30" s="7"/>
      <c r="G30" s="7"/>
      <c r="H30" s="7"/>
      <c r="I30" s="7"/>
      <c r="J30" s="7"/>
      <c r="K30" s="7"/>
      <c r="L30" s="7"/>
      <c r="M30" s="7"/>
      <c r="N30" s="7"/>
    </row>
    <row r="31" spans="1:14" s="3" customFormat="1" x14ac:dyDescent="0.2">
      <c r="A31" s="43"/>
      <c r="B31" s="394" t="s">
        <v>40</v>
      </c>
      <c r="C31" s="36">
        <f>+[11]B!C$67</f>
        <v>845</v>
      </c>
      <c r="D31" s="41"/>
      <c r="E31" s="42"/>
      <c r="F31" s="7"/>
      <c r="G31" s="7"/>
      <c r="H31" s="7"/>
      <c r="I31" s="7"/>
      <c r="J31" s="7"/>
      <c r="K31" s="7"/>
      <c r="L31" s="7"/>
      <c r="M31" s="7"/>
      <c r="N31" s="7"/>
    </row>
    <row r="32" spans="1:14" s="3" customFormat="1" x14ac:dyDescent="0.2">
      <c r="A32" s="43"/>
      <c r="B32" s="394" t="s">
        <v>41</v>
      </c>
      <c r="C32" s="36">
        <f>+[11]B!C$68</f>
        <v>553</v>
      </c>
      <c r="D32" s="41"/>
      <c r="E32" s="42"/>
      <c r="F32" s="7"/>
      <c r="G32" s="7"/>
      <c r="H32" s="7"/>
      <c r="I32" s="7"/>
      <c r="J32" s="7"/>
      <c r="K32" s="7"/>
      <c r="L32" s="7"/>
      <c r="M32" s="7"/>
      <c r="N32" s="7"/>
    </row>
    <row r="33" spans="1:14" s="3" customFormat="1" x14ac:dyDescent="0.2">
      <c r="A33" s="28"/>
      <c r="B33" s="29" t="s">
        <v>42</v>
      </c>
      <c r="C33" s="30">
        <f>SUM(C34:C35)</f>
        <v>0</v>
      </c>
      <c r="D33" s="13">
        <f>SUM(D34:D35)</f>
        <v>0</v>
      </c>
      <c r="E33" s="44">
        <f>SUM(E34:E35)</f>
        <v>0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s="3" customFormat="1" x14ac:dyDescent="0.2">
      <c r="A34" s="403" t="s">
        <v>43</v>
      </c>
      <c r="B34" s="400" t="s">
        <v>44</v>
      </c>
      <c r="C34" s="46">
        <f>+[11]B!C$1242</f>
        <v>0</v>
      </c>
      <c r="D34" s="46">
        <f>[11]B!$E$1242</f>
        <v>0</v>
      </c>
      <c r="E34" s="47">
        <f>[11]B!$AL$1242</f>
        <v>0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s="3" customFormat="1" x14ac:dyDescent="0.2">
      <c r="A35" s="392" t="s">
        <v>45</v>
      </c>
      <c r="B35" s="394" t="s">
        <v>46</v>
      </c>
      <c r="C35" s="20">
        <f>+[11]B!C$1243</f>
        <v>0</v>
      </c>
      <c r="D35" s="20">
        <f>[11]B!$E$1243</f>
        <v>0</v>
      </c>
      <c r="E35" s="48">
        <f>[11]B!$AL$1243</f>
        <v>0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s="3" customFormat="1" x14ac:dyDescent="0.2">
      <c r="A36" s="401"/>
      <c r="B36" s="404" t="s">
        <v>47</v>
      </c>
      <c r="C36" s="50">
        <f>C$37</f>
        <v>0</v>
      </c>
      <c r="D36" s="41"/>
      <c r="E36" s="51"/>
      <c r="F36" s="7"/>
      <c r="G36" s="7"/>
      <c r="H36" s="7"/>
      <c r="I36" s="7"/>
      <c r="J36" s="7"/>
      <c r="K36" s="7"/>
      <c r="L36" s="7"/>
      <c r="M36" s="7"/>
      <c r="N36" s="7"/>
    </row>
    <row r="37" spans="1:14" s="3" customFormat="1" x14ac:dyDescent="0.2">
      <c r="A37" s="392" t="s">
        <v>48</v>
      </c>
      <c r="B37" s="398" t="s">
        <v>49</v>
      </c>
      <c r="C37" s="52">
        <f>+[11]B!C$1251</f>
        <v>0</v>
      </c>
      <c r="D37" s="41"/>
      <c r="E37" s="51"/>
      <c r="F37" s="7"/>
      <c r="G37" s="7"/>
      <c r="H37" s="7"/>
      <c r="I37" s="7"/>
      <c r="J37" s="7"/>
      <c r="K37" s="7"/>
      <c r="L37" s="7"/>
      <c r="M37" s="7"/>
      <c r="N37" s="7"/>
    </row>
    <row r="38" spans="1:14" s="3" customFormat="1" x14ac:dyDescent="0.2">
      <c r="A38" s="53"/>
      <c r="B38" s="29" t="s">
        <v>50</v>
      </c>
      <c r="C38" s="30">
        <f>SUM(C39:C44)</f>
        <v>921</v>
      </c>
      <c r="D38" s="30">
        <f>SUM(D39:D44)</f>
        <v>921</v>
      </c>
      <c r="E38" s="31">
        <f>SUM(E39:E44)</f>
        <v>1954630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s="3" customFormat="1" x14ac:dyDescent="0.2">
      <c r="A39" s="403" t="s">
        <v>51</v>
      </c>
      <c r="B39" s="400" t="s">
        <v>52</v>
      </c>
      <c r="C39" s="54">
        <f>[11]B!C128</f>
        <v>6</v>
      </c>
      <c r="D39" s="54">
        <f>[11]B!E128</f>
        <v>6</v>
      </c>
      <c r="E39" s="54">
        <f>[11]B!AL128</f>
        <v>29580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s="3" customFormat="1" x14ac:dyDescent="0.2">
      <c r="A40" s="405" t="s">
        <v>53</v>
      </c>
      <c r="B40" s="394" t="s">
        <v>54</v>
      </c>
      <c r="C40" s="21">
        <f>[11]B!C131</f>
        <v>368</v>
      </c>
      <c r="D40" s="21">
        <f>[11]B!E131</f>
        <v>368</v>
      </c>
      <c r="E40" s="21">
        <f>[11]B!AL131</f>
        <v>997280</v>
      </c>
      <c r="F40" s="7"/>
      <c r="G40" s="7"/>
      <c r="H40" s="7"/>
      <c r="I40" s="7"/>
      <c r="J40" s="7"/>
      <c r="K40" s="7"/>
      <c r="L40" s="7"/>
      <c r="M40" s="7"/>
      <c r="N40" s="7"/>
    </row>
    <row r="41" spans="1:14" s="3" customFormat="1" x14ac:dyDescent="0.2">
      <c r="A41" s="392" t="s">
        <v>55</v>
      </c>
      <c r="B41" s="394" t="s">
        <v>56</v>
      </c>
      <c r="C41" s="21">
        <f>[11]B!C129</f>
        <v>0</v>
      </c>
      <c r="D41" s="21">
        <f>[11]B!E129</f>
        <v>0</v>
      </c>
      <c r="E41" s="21">
        <f>[11]B!AL129</f>
        <v>0</v>
      </c>
      <c r="F41" s="7"/>
      <c r="G41" s="7"/>
      <c r="H41" s="7"/>
      <c r="I41" s="7"/>
      <c r="J41" s="7"/>
      <c r="K41" s="7"/>
      <c r="L41" s="7"/>
      <c r="M41" s="7"/>
      <c r="N41" s="7"/>
    </row>
    <row r="42" spans="1:14" s="3" customFormat="1" x14ac:dyDescent="0.2">
      <c r="A42" s="392" t="s">
        <v>57</v>
      </c>
      <c r="B42" s="394" t="s">
        <v>58</v>
      </c>
      <c r="C42" s="21">
        <f>[11]B!C130</f>
        <v>295</v>
      </c>
      <c r="D42" s="21">
        <f>[11]B!E130</f>
        <v>295</v>
      </c>
      <c r="E42" s="21">
        <f>[11]B!AL130</f>
        <v>244850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s="3" customFormat="1" x14ac:dyDescent="0.2">
      <c r="A43" s="406" t="s">
        <v>59</v>
      </c>
      <c r="B43" s="394" t="s">
        <v>60</v>
      </c>
      <c r="C43" s="21">
        <f>[11]B!C132</f>
        <v>234</v>
      </c>
      <c r="D43" s="21">
        <f>[11]B!E132</f>
        <v>234</v>
      </c>
      <c r="E43" s="21">
        <f>[11]B!AL132</f>
        <v>634140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s="3" customFormat="1" x14ac:dyDescent="0.2">
      <c r="A44" s="406" t="s">
        <v>61</v>
      </c>
      <c r="B44" s="394" t="s">
        <v>62</v>
      </c>
      <c r="C44" s="21">
        <f>[11]B!C133</f>
        <v>18</v>
      </c>
      <c r="D44" s="21">
        <f>[11]B!E133</f>
        <v>18</v>
      </c>
      <c r="E44" s="21">
        <f>[11]B!AL133</f>
        <v>48780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s="3" customFormat="1" x14ac:dyDescent="0.2">
      <c r="A45" s="407"/>
      <c r="B45" s="404" t="s">
        <v>63</v>
      </c>
      <c r="C45" s="58">
        <f>C46</f>
        <v>1380</v>
      </c>
      <c r="D45" s="59"/>
      <c r="E45" s="42"/>
      <c r="F45" s="7"/>
      <c r="G45" s="7"/>
      <c r="H45" s="7"/>
      <c r="I45" s="7"/>
      <c r="J45" s="7"/>
      <c r="K45" s="7"/>
      <c r="L45" s="7"/>
      <c r="M45" s="7"/>
      <c r="N45" s="7"/>
    </row>
    <row r="46" spans="1:14" s="3" customFormat="1" x14ac:dyDescent="0.2">
      <c r="A46" s="397"/>
      <c r="B46" s="398" t="s">
        <v>64</v>
      </c>
      <c r="C46" s="60">
        <f>[11]B!C135</f>
        <v>1380</v>
      </c>
      <c r="D46" s="59"/>
      <c r="E46" s="42"/>
      <c r="F46" s="7"/>
      <c r="G46" s="7"/>
      <c r="H46" s="7"/>
      <c r="I46" s="7"/>
      <c r="J46" s="7"/>
      <c r="K46" s="7"/>
      <c r="L46" s="7"/>
      <c r="M46" s="7"/>
      <c r="N46" s="7"/>
    </row>
    <row r="47" spans="1:14" s="3" customFormat="1" x14ac:dyDescent="0.2">
      <c r="A47" s="53"/>
      <c r="B47" s="29" t="s">
        <v>65</v>
      </c>
      <c r="C47" s="31">
        <f>SUM(C48:C52)</f>
        <v>334</v>
      </c>
      <c r="D47" s="31">
        <f>SUM(D48:D52)</f>
        <v>334</v>
      </c>
      <c r="E47" s="31">
        <f>SUM(E48:E52)</f>
        <v>521900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s="3" customFormat="1" x14ac:dyDescent="0.2">
      <c r="A48" s="399" t="s">
        <v>66</v>
      </c>
      <c r="B48" s="400" t="s">
        <v>67</v>
      </c>
      <c r="C48" s="21">
        <f>[11]B!C141</f>
        <v>40</v>
      </c>
      <c r="D48" s="21">
        <f>[11]B!E141</f>
        <v>40</v>
      </c>
      <c r="E48" s="54">
        <f>[11]B!AL141</f>
        <v>94000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s="3" customFormat="1" x14ac:dyDescent="0.2">
      <c r="A49" s="392" t="s">
        <v>68</v>
      </c>
      <c r="B49" s="394" t="s">
        <v>69</v>
      </c>
      <c r="C49" s="21">
        <f>[11]B!C139</f>
        <v>26</v>
      </c>
      <c r="D49" s="21">
        <f>[11]B!E139</f>
        <v>26</v>
      </c>
      <c r="E49" s="21">
        <f>[11]B!AL139</f>
        <v>61100</v>
      </c>
      <c r="F49" s="7"/>
      <c r="G49" s="7"/>
      <c r="H49" s="7"/>
      <c r="I49" s="7"/>
      <c r="J49" s="7"/>
      <c r="K49" s="7"/>
      <c r="L49" s="7"/>
      <c r="M49" s="7"/>
      <c r="N49" s="7"/>
    </row>
    <row r="50" spans="1:14" s="3" customFormat="1" x14ac:dyDescent="0.2">
      <c r="A50" s="392" t="s">
        <v>70</v>
      </c>
      <c r="B50" s="394" t="s">
        <v>71</v>
      </c>
      <c r="C50" s="21">
        <f>[11]B!C140</f>
        <v>263</v>
      </c>
      <c r="D50" s="21">
        <f>[11]B!E140</f>
        <v>263</v>
      </c>
      <c r="E50" s="21">
        <f>[11]B!AL140</f>
        <v>355050</v>
      </c>
      <c r="F50" s="7"/>
      <c r="G50" s="7"/>
      <c r="H50" s="7"/>
      <c r="I50" s="7"/>
      <c r="J50" s="7"/>
      <c r="K50" s="7"/>
      <c r="L50" s="7"/>
      <c r="M50" s="7"/>
      <c r="N50" s="7"/>
    </row>
    <row r="51" spans="1:14" s="3" customFormat="1" x14ac:dyDescent="0.2">
      <c r="A51" s="408" t="s">
        <v>72</v>
      </c>
      <c r="B51" s="394" t="s">
        <v>73</v>
      </c>
      <c r="C51" s="21">
        <f>[11]B!C142</f>
        <v>0</v>
      </c>
      <c r="D51" s="21">
        <f>[11]B!E142</f>
        <v>0</v>
      </c>
      <c r="E51" s="21">
        <f>[11]B!AL142</f>
        <v>0</v>
      </c>
      <c r="F51" s="7"/>
      <c r="G51" s="7"/>
      <c r="H51" s="7"/>
      <c r="I51" s="7"/>
      <c r="J51" s="7"/>
      <c r="K51" s="7"/>
      <c r="L51" s="7"/>
      <c r="M51" s="7"/>
      <c r="N51" s="7"/>
    </row>
    <row r="52" spans="1:14" s="3" customFormat="1" x14ac:dyDescent="0.2">
      <c r="A52" s="408" t="s">
        <v>74</v>
      </c>
      <c r="B52" s="394" t="s">
        <v>75</v>
      </c>
      <c r="C52" s="21">
        <f>[11]B!C143</f>
        <v>5</v>
      </c>
      <c r="D52" s="21">
        <f>[11]B!E143</f>
        <v>5</v>
      </c>
      <c r="E52" s="21">
        <f>[11]B!AL143</f>
        <v>11750</v>
      </c>
      <c r="F52" s="7"/>
      <c r="G52" s="7"/>
      <c r="H52" s="7"/>
      <c r="I52" s="7"/>
      <c r="J52" s="7"/>
      <c r="K52" s="7"/>
      <c r="L52" s="7"/>
      <c r="M52" s="7"/>
      <c r="N52" s="7"/>
    </row>
    <row r="53" spans="1:14" s="3" customFormat="1" x14ac:dyDescent="0.2">
      <c r="A53" s="401"/>
      <c r="B53" s="402" t="s">
        <v>76</v>
      </c>
      <c r="C53" s="62">
        <f>SUM(C54:C55)</f>
        <v>1130</v>
      </c>
      <c r="D53" s="59"/>
      <c r="E53" s="63"/>
      <c r="F53" s="7"/>
      <c r="G53" s="7"/>
      <c r="H53" s="7"/>
      <c r="I53" s="7"/>
      <c r="J53" s="7"/>
      <c r="K53" s="7"/>
      <c r="L53" s="7"/>
      <c r="M53" s="7"/>
      <c r="N53" s="7"/>
    </row>
    <row r="54" spans="1:14" s="3" customFormat="1" x14ac:dyDescent="0.2">
      <c r="A54" s="43"/>
      <c r="B54" s="394" t="s">
        <v>77</v>
      </c>
      <c r="C54" s="21">
        <f>[11]B!C145</f>
        <v>1130</v>
      </c>
      <c r="D54" s="59"/>
      <c r="E54" s="63"/>
      <c r="F54" s="7"/>
      <c r="G54" s="7"/>
      <c r="H54" s="7"/>
      <c r="I54" s="7"/>
      <c r="J54" s="7"/>
      <c r="K54" s="7"/>
      <c r="L54" s="7"/>
      <c r="M54" s="7"/>
      <c r="N54" s="7"/>
    </row>
    <row r="55" spans="1:14" s="3" customFormat="1" x14ac:dyDescent="0.2">
      <c r="A55" s="64"/>
      <c r="B55" s="398" t="s">
        <v>78</v>
      </c>
      <c r="C55" s="60">
        <f>[11]B!C146</f>
        <v>0</v>
      </c>
      <c r="D55" s="65"/>
      <c r="E55" s="66"/>
      <c r="F55" s="7"/>
      <c r="G55" s="7"/>
      <c r="H55" s="7"/>
      <c r="I55" s="7"/>
      <c r="J55" s="7"/>
      <c r="K55" s="7"/>
      <c r="L55" s="7"/>
      <c r="M55" s="7"/>
      <c r="N55" s="7"/>
    </row>
    <row r="56" spans="1:14" s="3" customFormat="1" x14ac:dyDescent="0.2">
      <c r="A56" s="67"/>
      <c r="B56" s="9" t="s">
        <v>5</v>
      </c>
      <c r="C56" s="31">
        <f>C10+C18+C33+C38+C47+C30+C36+C45+C53</f>
        <v>20623</v>
      </c>
      <c r="D56" s="31">
        <f>D10+D18+D33+D38+D47</f>
        <v>16520</v>
      </c>
      <c r="E56" s="68">
        <f>E10+E18+E33+E38+E47</f>
        <v>123453610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s="3" customFormat="1" x14ac:dyDescent="0.2">
      <c r="A57" s="706" t="s">
        <v>79</v>
      </c>
      <c r="B57" s="707"/>
      <c r="C57" s="69"/>
      <c r="D57" s="69"/>
      <c r="E57" s="70"/>
      <c r="F57" s="7"/>
      <c r="G57" s="7"/>
      <c r="H57" s="7"/>
      <c r="I57" s="7"/>
      <c r="J57" s="7"/>
      <c r="K57" s="7"/>
      <c r="L57" s="7"/>
    </row>
    <row r="58" spans="1:14" s="3" customFormat="1" ht="25.5" x14ac:dyDescent="0.2">
      <c r="A58" s="9" t="s">
        <v>80</v>
      </c>
      <c r="B58" s="9" t="s">
        <v>81</v>
      </c>
      <c r="C58" s="506" t="s">
        <v>5</v>
      </c>
      <c r="D58" s="506" t="s">
        <v>6</v>
      </c>
      <c r="E58" s="506" t="s">
        <v>7</v>
      </c>
      <c r="F58" s="7"/>
      <c r="G58" s="7"/>
      <c r="H58" s="7"/>
      <c r="I58" s="7"/>
      <c r="J58" s="7"/>
      <c r="K58" s="7"/>
      <c r="L58" s="7"/>
    </row>
    <row r="59" spans="1:14" s="3" customFormat="1" x14ac:dyDescent="0.2">
      <c r="A59" s="9"/>
      <c r="B59" s="409" t="s">
        <v>82</v>
      </c>
      <c r="C59" s="30"/>
      <c r="D59" s="30"/>
      <c r="E59" s="72"/>
      <c r="F59" s="7"/>
      <c r="G59" s="7"/>
      <c r="H59" s="7"/>
      <c r="I59" s="7"/>
      <c r="J59" s="7"/>
      <c r="K59" s="7"/>
      <c r="L59" s="7"/>
    </row>
    <row r="60" spans="1:14" s="3" customFormat="1" x14ac:dyDescent="0.2">
      <c r="A60" s="410" t="s">
        <v>83</v>
      </c>
      <c r="B60" s="74" t="s">
        <v>84</v>
      </c>
      <c r="C60" s="75">
        <f>[11]B!C$199</f>
        <v>1275</v>
      </c>
      <c r="D60" s="75">
        <f>[11]B!E199</f>
        <v>1272</v>
      </c>
      <c r="E60" s="48">
        <f>[11]B!$AL$199</f>
        <v>54581520</v>
      </c>
      <c r="F60" s="7"/>
      <c r="G60" s="7"/>
      <c r="H60" s="7"/>
      <c r="I60" s="7"/>
      <c r="J60" s="7"/>
      <c r="K60" s="7"/>
      <c r="L60" s="7"/>
    </row>
    <row r="61" spans="1:14" s="3" customFormat="1" x14ac:dyDescent="0.2">
      <c r="A61" s="410" t="s">
        <v>85</v>
      </c>
      <c r="B61" s="74" t="s">
        <v>86</v>
      </c>
      <c r="C61" s="75">
        <f>[11]B!C$200</f>
        <v>2162</v>
      </c>
      <c r="D61" s="75">
        <f>[11]B!E200</f>
        <v>2159</v>
      </c>
      <c r="E61" s="48">
        <f>[11]B!$AL$200</f>
        <v>104301290</v>
      </c>
      <c r="F61" s="7"/>
      <c r="G61" s="7"/>
      <c r="H61" s="7"/>
      <c r="I61" s="7"/>
      <c r="J61" s="7"/>
      <c r="K61" s="7"/>
      <c r="L61" s="7"/>
    </row>
    <row r="62" spans="1:14" s="3" customFormat="1" x14ac:dyDescent="0.2">
      <c r="A62" s="410" t="s">
        <v>87</v>
      </c>
      <c r="B62" s="74" t="s">
        <v>88</v>
      </c>
      <c r="C62" s="75">
        <f>[11]B!C$201</f>
        <v>658</v>
      </c>
      <c r="D62" s="75">
        <f>[11]B!E201</f>
        <v>658</v>
      </c>
      <c r="E62" s="48">
        <f>[11]B!$AL$201</f>
        <v>59114720</v>
      </c>
      <c r="F62" s="7"/>
      <c r="G62" s="7"/>
      <c r="H62" s="7"/>
      <c r="I62" s="7"/>
      <c r="J62" s="7"/>
      <c r="K62" s="7"/>
      <c r="L62" s="7"/>
    </row>
    <row r="63" spans="1:14" s="3" customFormat="1" x14ac:dyDescent="0.2">
      <c r="A63" s="410" t="s">
        <v>89</v>
      </c>
      <c r="B63" s="74" t="s">
        <v>90</v>
      </c>
      <c r="C63" s="75">
        <f>[11]B!C$202</f>
        <v>120</v>
      </c>
      <c r="D63" s="75">
        <f>[11]B!E202</f>
        <v>119</v>
      </c>
      <c r="E63" s="48">
        <f>[11]B!$AL$202</f>
        <v>10690960</v>
      </c>
      <c r="F63" s="7"/>
      <c r="G63" s="7"/>
      <c r="H63" s="7"/>
      <c r="I63" s="7"/>
      <c r="J63" s="7"/>
      <c r="K63" s="7"/>
      <c r="L63" s="7"/>
    </row>
    <row r="64" spans="1:14" s="3" customFormat="1" x14ac:dyDescent="0.2">
      <c r="A64" s="410" t="s">
        <v>91</v>
      </c>
      <c r="B64" s="74" t="s">
        <v>92</v>
      </c>
      <c r="C64" s="75">
        <f>[11]B!C$203</f>
        <v>0</v>
      </c>
      <c r="D64" s="75">
        <f>[11]B!E203</f>
        <v>0</v>
      </c>
      <c r="E64" s="48">
        <f>[11]B!$AL$203</f>
        <v>0</v>
      </c>
      <c r="F64" s="7"/>
      <c r="G64" s="7"/>
      <c r="H64" s="7"/>
      <c r="I64" s="7"/>
      <c r="J64" s="7"/>
      <c r="K64" s="7"/>
      <c r="L64" s="7"/>
    </row>
    <row r="65" spans="1:12" s="3" customFormat="1" x14ac:dyDescent="0.2">
      <c r="A65" s="410" t="s">
        <v>93</v>
      </c>
      <c r="B65" s="74" t="s">
        <v>94</v>
      </c>
      <c r="C65" s="75">
        <f>[11]B!C$204</f>
        <v>339</v>
      </c>
      <c r="D65" s="75">
        <f>[11]B!E204</f>
        <v>339</v>
      </c>
      <c r="E65" s="48">
        <f>[11]B!$AL$204</f>
        <v>63050610</v>
      </c>
      <c r="F65" s="7"/>
      <c r="G65" s="7"/>
      <c r="H65" s="7"/>
      <c r="I65" s="7"/>
      <c r="J65" s="7"/>
      <c r="K65" s="7"/>
      <c r="L65" s="7"/>
    </row>
    <row r="66" spans="1:12" s="3" customFormat="1" x14ac:dyDescent="0.2">
      <c r="A66" s="410" t="s">
        <v>95</v>
      </c>
      <c r="B66" s="74" t="s">
        <v>96</v>
      </c>
      <c r="C66" s="75">
        <f>[11]B!C$205</f>
        <v>0</v>
      </c>
      <c r="D66" s="75">
        <f>[11]B!E205</f>
        <v>0</v>
      </c>
      <c r="E66" s="48">
        <f>[11]B!$AL$205</f>
        <v>0</v>
      </c>
      <c r="F66" s="7"/>
      <c r="G66" s="7"/>
      <c r="H66" s="7"/>
      <c r="I66" s="7"/>
      <c r="J66" s="7"/>
      <c r="K66" s="7"/>
      <c r="L66" s="7"/>
    </row>
    <row r="67" spans="1:12" s="3" customFormat="1" x14ac:dyDescent="0.2">
      <c r="A67" s="410" t="s">
        <v>97</v>
      </c>
      <c r="B67" s="74" t="s">
        <v>98</v>
      </c>
      <c r="C67" s="75">
        <f>[11]B!C$206</f>
        <v>0</v>
      </c>
      <c r="D67" s="75">
        <f>[11]B!E206</f>
        <v>0</v>
      </c>
      <c r="E67" s="48">
        <f>[11]B!$AL$206</f>
        <v>0</v>
      </c>
      <c r="F67" s="7"/>
      <c r="G67" s="7"/>
      <c r="H67" s="7"/>
      <c r="I67" s="7"/>
      <c r="J67" s="7"/>
      <c r="K67" s="7"/>
      <c r="L67" s="7"/>
    </row>
    <row r="68" spans="1:12" s="3" customFormat="1" x14ac:dyDescent="0.2">
      <c r="A68" s="410" t="s">
        <v>99</v>
      </c>
      <c r="B68" s="74" t="s">
        <v>100</v>
      </c>
      <c r="C68" s="75">
        <f>[11]B!C$207</f>
        <v>313</v>
      </c>
      <c r="D68" s="75">
        <f>[11]B!E207</f>
        <v>313</v>
      </c>
      <c r="E68" s="48">
        <f>[11]B!$AL$207</f>
        <v>13449610</v>
      </c>
      <c r="F68" s="7"/>
      <c r="G68" s="7"/>
      <c r="H68" s="7"/>
      <c r="I68" s="7"/>
      <c r="J68" s="7"/>
      <c r="K68" s="7"/>
      <c r="L68" s="7"/>
    </row>
    <row r="69" spans="1:12" s="3" customFormat="1" x14ac:dyDescent="0.2">
      <c r="A69" s="410" t="s">
        <v>101</v>
      </c>
      <c r="B69" s="74" t="s">
        <v>102</v>
      </c>
      <c r="C69" s="75">
        <f>[11]B!C$208</f>
        <v>136</v>
      </c>
      <c r="D69" s="75">
        <f>[11]B!E208</f>
        <v>136</v>
      </c>
      <c r="E69" s="48">
        <f>[11]B!$AL$208</f>
        <v>1179120</v>
      </c>
      <c r="F69" s="7"/>
      <c r="G69" s="7"/>
      <c r="H69" s="7"/>
      <c r="I69" s="7"/>
      <c r="J69" s="7"/>
      <c r="K69" s="7"/>
      <c r="L69" s="7"/>
    </row>
    <row r="70" spans="1:12" s="3" customFormat="1" x14ac:dyDescent="0.2">
      <c r="A70" s="410" t="s">
        <v>103</v>
      </c>
      <c r="B70" s="74" t="s">
        <v>104</v>
      </c>
      <c r="C70" s="75">
        <f>[11]B!C$209</f>
        <v>90</v>
      </c>
      <c r="D70" s="75">
        <f>[11]B!E209</f>
        <v>90</v>
      </c>
      <c r="E70" s="48">
        <f>[11]B!$AL$209</f>
        <v>7254900</v>
      </c>
      <c r="F70" s="7"/>
      <c r="G70" s="7"/>
      <c r="H70" s="7"/>
      <c r="I70" s="7"/>
      <c r="J70" s="7"/>
      <c r="K70" s="7"/>
      <c r="L70" s="7"/>
    </row>
    <row r="71" spans="1:12" s="3" customFormat="1" x14ac:dyDescent="0.2">
      <c r="A71" s="410" t="s">
        <v>105</v>
      </c>
      <c r="B71" s="74" t="s">
        <v>106</v>
      </c>
      <c r="C71" s="75">
        <f>[11]B!C$210</f>
        <v>0</v>
      </c>
      <c r="D71" s="75">
        <f>[11]B!E210</f>
        <v>0</v>
      </c>
      <c r="E71" s="48">
        <f>[11]B!$AL$210</f>
        <v>0</v>
      </c>
      <c r="F71" s="7"/>
      <c r="G71" s="7"/>
      <c r="H71" s="7"/>
      <c r="I71" s="7"/>
      <c r="J71" s="7"/>
      <c r="K71" s="7"/>
      <c r="L71" s="7"/>
    </row>
    <row r="72" spans="1:12" s="3" customFormat="1" x14ac:dyDescent="0.2">
      <c r="A72" s="410" t="s">
        <v>107</v>
      </c>
      <c r="B72" s="74" t="s">
        <v>108</v>
      </c>
      <c r="C72" s="75">
        <f>[11]B!C$211</f>
        <v>0</v>
      </c>
      <c r="D72" s="75">
        <f>[11]B!E211</f>
        <v>0</v>
      </c>
      <c r="E72" s="48">
        <f>[11]B!$AL$211</f>
        <v>0</v>
      </c>
      <c r="F72" s="7"/>
      <c r="G72" s="7"/>
      <c r="H72" s="7"/>
      <c r="I72" s="7"/>
      <c r="J72" s="7"/>
      <c r="K72" s="7"/>
      <c r="L72" s="7"/>
    </row>
    <row r="73" spans="1:12" s="3" customFormat="1" x14ac:dyDescent="0.2">
      <c r="A73" s="410" t="s">
        <v>109</v>
      </c>
      <c r="B73" s="74" t="s">
        <v>110</v>
      </c>
      <c r="C73" s="75">
        <f>[11]B!C$212</f>
        <v>0</v>
      </c>
      <c r="D73" s="75">
        <f>[11]B!E212</f>
        <v>0</v>
      </c>
      <c r="E73" s="48">
        <f>[11]B!$AL$212</f>
        <v>0</v>
      </c>
      <c r="F73" s="7"/>
      <c r="G73" s="7"/>
      <c r="H73" s="7"/>
      <c r="I73" s="7"/>
      <c r="J73" s="7"/>
      <c r="K73" s="7"/>
      <c r="L73" s="7"/>
    </row>
    <row r="74" spans="1:12" s="3" customFormat="1" x14ac:dyDescent="0.2">
      <c r="A74" s="410" t="s">
        <v>111</v>
      </c>
      <c r="B74" s="74" t="s">
        <v>112</v>
      </c>
      <c r="C74" s="75">
        <f>[11]B!C$213</f>
        <v>227</v>
      </c>
      <c r="D74" s="75">
        <f>[11]B!E213</f>
        <v>227</v>
      </c>
      <c r="E74" s="48">
        <f>[11]B!$AL$213</f>
        <v>14548430</v>
      </c>
      <c r="F74" s="7"/>
      <c r="G74" s="7"/>
      <c r="H74" s="7"/>
      <c r="I74" s="7"/>
      <c r="J74" s="7"/>
      <c r="K74" s="7"/>
      <c r="L74" s="7"/>
    </row>
    <row r="75" spans="1:12" s="3" customFormat="1" x14ac:dyDescent="0.2">
      <c r="A75" s="411" t="s">
        <v>113</v>
      </c>
      <c r="B75" s="77" t="s">
        <v>114</v>
      </c>
      <c r="C75" s="75">
        <f>[11]B!C$214</f>
        <v>643</v>
      </c>
      <c r="D75" s="75">
        <f>[11]B!E214</f>
        <v>643</v>
      </c>
      <c r="E75" s="48">
        <f>[11]B!$AL$214</f>
        <v>68640250</v>
      </c>
      <c r="F75" s="7"/>
      <c r="G75" s="7"/>
      <c r="H75" s="7"/>
      <c r="I75" s="7"/>
      <c r="J75" s="7"/>
      <c r="K75" s="7"/>
      <c r="L75" s="7"/>
    </row>
    <row r="76" spans="1:12" s="3" customFormat="1" x14ac:dyDescent="0.2">
      <c r="A76" s="412"/>
      <c r="B76" s="79" t="s">
        <v>5</v>
      </c>
      <c r="C76" s="80">
        <f>SUM(C60:C75)</f>
        <v>5963</v>
      </c>
      <c r="D76" s="80">
        <f>SUM(D60:D75)</f>
        <v>5956</v>
      </c>
      <c r="E76" s="68">
        <f>SUM(E60:E75)</f>
        <v>396811410</v>
      </c>
      <c r="F76" s="7"/>
      <c r="G76" s="7"/>
      <c r="H76" s="7"/>
      <c r="I76" s="7"/>
      <c r="J76" s="7"/>
      <c r="K76" s="7"/>
      <c r="L76" s="7"/>
    </row>
    <row r="77" spans="1:12" s="3" customFormat="1" x14ac:dyDescent="0.2">
      <c r="A77" s="81" t="s">
        <v>115</v>
      </c>
      <c r="B77" s="82"/>
      <c r="C77" s="83"/>
      <c r="D77" s="83"/>
      <c r="E77" s="84"/>
      <c r="F77" s="7"/>
      <c r="G77" s="7"/>
      <c r="H77" s="7"/>
      <c r="I77" s="7"/>
      <c r="J77" s="7"/>
      <c r="K77" s="7"/>
      <c r="L77" s="7"/>
    </row>
    <row r="78" spans="1:12" s="3" customFormat="1" ht="25.5" x14ac:dyDescent="0.2">
      <c r="A78" s="9" t="s">
        <v>80</v>
      </c>
      <c r="B78" s="8" t="s">
        <v>116</v>
      </c>
      <c r="C78" s="506" t="s">
        <v>5</v>
      </c>
      <c r="D78" s="85" t="s">
        <v>6</v>
      </c>
      <c r="E78" s="506" t="s">
        <v>7</v>
      </c>
      <c r="F78" s="7"/>
      <c r="G78" s="7"/>
      <c r="H78" s="7"/>
      <c r="I78" s="7"/>
      <c r="J78" s="7"/>
      <c r="K78" s="7"/>
      <c r="L78" s="7"/>
    </row>
    <row r="79" spans="1:12" s="3" customFormat="1" x14ac:dyDescent="0.2">
      <c r="A79" s="403">
        <v>3003001</v>
      </c>
      <c r="B79" s="86" t="s">
        <v>117</v>
      </c>
      <c r="C79" s="87">
        <f>+[11]B!C3170</f>
        <v>2</v>
      </c>
      <c r="D79" s="87">
        <f>+[11]B!E$3170</f>
        <v>2</v>
      </c>
      <c r="E79" s="88">
        <f>+[11]B!AL$3170</f>
        <v>18680</v>
      </c>
      <c r="F79" s="7"/>
      <c r="G79" s="7"/>
      <c r="H79" s="7"/>
      <c r="I79" s="7"/>
      <c r="J79" s="7"/>
      <c r="K79" s="7"/>
      <c r="L79" s="7"/>
    </row>
    <row r="80" spans="1:12" s="3" customFormat="1" x14ac:dyDescent="0.2">
      <c r="A80" s="392" t="s">
        <v>118</v>
      </c>
      <c r="B80" s="89" t="s">
        <v>119</v>
      </c>
      <c r="C80" s="90">
        <f>+[11]B!C3171</f>
        <v>0</v>
      </c>
      <c r="D80" s="90">
        <f>+[11]B!E$3171</f>
        <v>0</v>
      </c>
      <c r="E80" s="91">
        <f>+[11]B!AL$3171</f>
        <v>0</v>
      </c>
      <c r="F80" s="7"/>
      <c r="G80" s="7"/>
      <c r="H80" s="7"/>
      <c r="I80" s="7"/>
      <c r="J80" s="7"/>
      <c r="K80" s="7"/>
      <c r="L80" s="7"/>
    </row>
    <row r="81" spans="1:22" s="3" customFormat="1" x14ac:dyDescent="0.2">
      <c r="A81" s="392" t="s">
        <v>120</v>
      </c>
      <c r="B81" s="89" t="s">
        <v>121</v>
      </c>
      <c r="C81" s="90">
        <f>+[11]B!C3172</f>
        <v>0</v>
      </c>
      <c r="D81" s="90">
        <f>+[11]B!E$3172</f>
        <v>0</v>
      </c>
      <c r="E81" s="91">
        <f>+[11]B!AL$3172</f>
        <v>0</v>
      </c>
      <c r="F81" s="7"/>
      <c r="G81" s="7"/>
      <c r="H81" s="7"/>
      <c r="I81" s="7"/>
      <c r="J81" s="7"/>
      <c r="K81" s="7"/>
      <c r="L81" s="7"/>
    </row>
    <row r="82" spans="1:22" s="3" customFormat="1" x14ac:dyDescent="0.2">
      <c r="A82" s="392" t="s">
        <v>122</v>
      </c>
      <c r="B82" s="89" t="s">
        <v>123</v>
      </c>
      <c r="C82" s="90">
        <f>+[11]B!C3173</f>
        <v>0</v>
      </c>
      <c r="D82" s="90">
        <f>+[11]B!E$3173</f>
        <v>0</v>
      </c>
      <c r="E82" s="91">
        <f>+[11]B!AL$3173</f>
        <v>0</v>
      </c>
      <c r="F82" s="7"/>
      <c r="G82" s="7"/>
      <c r="H82" s="7"/>
      <c r="I82" s="7"/>
      <c r="J82" s="7"/>
      <c r="K82" s="7"/>
      <c r="L82" s="7"/>
    </row>
    <row r="83" spans="1:22" s="3" customFormat="1" x14ac:dyDescent="0.2">
      <c r="A83" s="397" t="s">
        <v>124</v>
      </c>
      <c r="B83" s="92" t="s">
        <v>125</v>
      </c>
      <c r="C83" s="93">
        <f>+[11]B!C3174</f>
        <v>0</v>
      </c>
      <c r="D83" s="93">
        <f>+[11]B!E$3174</f>
        <v>0</v>
      </c>
      <c r="E83" s="94">
        <f>+[11]B!AL$3174</f>
        <v>0</v>
      </c>
      <c r="F83" s="7"/>
      <c r="G83" s="7"/>
      <c r="H83" s="7"/>
      <c r="I83" s="7"/>
      <c r="J83" s="7"/>
      <c r="K83" s="7"/>
      <c r="L83" s="7"/>
    </row>
    <row r="84" spans="1:22" s="3" customFormat="1" x14ac:dyDescent="0.2">
      <c r="A84" s="412"/>
      <c r="B84" s="95" t="s">
        <v>5</v>
      </c>
      <c r="C84" s="96">
        <f>SUM(C79:C83)</f>
        <v>2</v>
      </c>
      <c r="D84" s="96">
        <f>SUM(D79:D83)</f>
        <v>2</v>
      </c>
      <c r="E84" s="68">
        <f>SUM(E79:E83)</f>
        <v>18680</v>
      </c>
      <c r="F84" s="7"/>
      <c r="G84" s="7"/>
      <c r="H84" s="7"/>
      <c r="I84" s="7"/>
      <c r="J84" s="7"/>
      <c r="K84" s="7"/>
      <c r="L84" s="7"/>
    </row>
    <row r="85" spans="1:22" s="99" customFormat="1" ht="14.25" customHeight="1" x14ac:dyDescent="0.2">
      <c r="A85" s="708" t="s">
        <v>126</v>
      </c>
      <c r="B85" s="708"/>
      <c r="C85" s="97"/>
      <c r="D85" s="97"/>
      <c r="E85" s="98"/>
    </row>
    <row r="86" spans="1:22" s="3" customFormat="1" ht="25.5" x14ac:dyDescent="0.2">
      <c r="A86" s="9" t="s">
        <v>80</v>
      </c>
      <c r="B86" s="8" t="s">
        <v>127</v>
      </c>
      <c r="C86" s="506" t="s">
        <v>5</v>
      </c>
      <c r="D86" s="85" t="s">
        <v>6</v>
      </c>
      <c r="E86" s="506" t="s">
        <v>7</v>
      </c>
      <c r="F86" s="7"/>
      <c r="G86" s="7"/>
      <c r="H86" s="7"/>
      <c r="I86" s="7"/>
      <c r="J86" s="7"/>
      <c r="K86" s="7"/>
      <c r="L86" s="7"/>
    </row>
    <row r="87" spans="1:22" s="3" customFormat="1" x14ac:dyDescent="0.2">
      <c r="A87" s="403">
        <v>2401061</v>
      </c>
      <c r="B87" s="86" t="s">
        <v>128</v>
      </c>
      <c r="C87" s="87">
        <f>+[11]B!C2972</f>
        <v>145</v>
      </c>
      <c r="D87" s="87">
        <f>+[11]B!E$2972</f>
        <v>145</v>
      </c>
      <c r="E87" s="88">
        <f>+[11]B!AL$2972</f>
        <v>3620650</v>
      </c>
      <c r="F87" s="7"/>
      <c r="G87" s="7"/>
      <c r="H87" s="7"/>
      <c r="I87" s="7"/>
      <c r="J87" s="7"/>
      <c r="K87" s="7"/>
      <c r="L87" s="7"/>
    </row>
    <row r="88" spans="1:22" s="3" customFormat="1" x14ac:dyDescent="0.2">
      <c r="A88" s="392" t="s">
        <v>129</v>
      </c>
      <c r="B88" s="89" t="s">
        <v>130</v>
      </c>
      <c r="C88" s="90">
        <f>+[11]B!C2973</f>
        <v>263</v>
      </c>
      <c r="D88" s="90">
        <f>+[11]B!E$2973</f>
        <v>263</v>
      </c>
      <c r="E88" s="91">
        <f>+[11]B!AL$2973</f>
        <v>20658650</v>
      </c>
      <c r="F88" s="7"/>
      <c r="G88" s="7"/>
      <c r="H88" s="7"/>
      <c r="I88" s="7"/>
      <c r="J88" s="7"/>
      <c r="K88" s="7"/>
      <c r="L88" s="7"/>
    </row>
    <row r="89" spans="1:22" s="3" customFormat="1" x14ac:dyDescent="0.2">
      <c r="A89" s="392" t="s">
        <v>131</v>
      </c>
      <c r="B89" s="89" t="s">
        <v>132</v>
      </c>
      <c r="C89" s="90">
        <f>+[11]B!C$2974</f>
        <v>0</v>
      </c>
      <c r="D89" s="90">
        <f>+[11]B!E$2974</f>
        <v>0</v>
      </c>
      <c r="E89" s="91">
        <f>+[11]B!AL$2974</f>
        <v>0</v>
      </c>
      <c r="F89" s="7"/>
      <c r="G89" s="7"/>
      <c r="H89" s="7"/>
      <c r="I89" s="7"/>
      <c r="J89" s="7"/>
      <c r="K89" s="7"/>
      <c r="L89" s="7"/>
    </row>
    <row r="90" spans="1:22" s="3" customFormat="1" x14ac:dyDescent="0.2">
      <c r="A90" s="392" t="s">
        <v>133</v>
      </c>
      <c r="B90" s="89" t="s">
        <v>134</v>
      </c>
      <c r="C90" s="90">
        <f>+[11]B!C$2975</f>
        <v>375</v>
      </c>
      <c r="D90" s="90">
        <f>+[11]B!E$2975</f>
        <v>366</v>
      </c>
      <c r="E90" s="91">
        <f>+[11]B!AL$2975</f>
        <v>1255380</v>
      </c>
      <c r="F90" s="7"/>
      <c r="G90" s="7"/>
      <c r="H90" s="7"/>
      <c r="I90" s="7"/>
      <c r="J90" s="7"/>
      <c r="K90" s="7"/>
      <c r="L90" s="7"/>
    </row>
    <row r="91" spans="1:22" s="3" customFormat="1" x14ac:dyDescent="0.2">
      <c r="A91" s="392" t="s">
        <v>135</v>
      </c>
      <c r="B91" s="89" t="s">
        <v>136</v>
      </c>
      <c r="C91" s="90">
        <f>+[11]B!C$2976</f>
        <v>0</v>
      </c>
      <c r="D91" s="90">
        <f>+[11]B!E$2976</f>
        <v>0</v>
      </c>
      <c r="E91" s="91">
        <f>+[11]B!AL$2976</f>
        <v>0</v>
      </c>
      <c r="F91" s="7"/>
      <c r="G91" s="7"/>
      <c r="H91" s="7"/>
      <c r="I91" s="7"/>
      <c r="J91" s="7"/>
      <c r="K91" s="7"/>
      <c r="L91" s="7"/>
    </row>
    <row r="92" spans="1:22" s="3" customFormat="1" x14ac:dyDescent="0.2">
      <c r="A92" s="392" t="s">
        <v>137</v>
      </c>
      <c r="B92" s="89" t="s">
        <v>138</v>
      </c>
      <c r="C92" s="90">
        <f>+[11]B!C$2977</f>
        <v>0</v>
      </c>
      <c r="D92" s="90">
        <f>+[11]B!E$2977</f>
        <v>0</v>
      </c>
      <c r="E92" s="91">
        <f>+[11]B!AL$2977</f>
        <v>0</v>
      </c>
      <c r="F92" s="7"/>
      <c r="G92" s="7"/>
      <c r="H92" s="7"/>
      <c r="I92" s="7"/>
      <c r="J92" s="7"/>
      <c r="K92" s="7"/>
      <c r="L92" s="7"/>
      <c r="V92" s="100"/>
    </row>
    <row r="93" spans="1:22" s="3" customFormat="1" x14ac:dyDescent="0.2">
      <c r="A93" s="397" t="s">
        <v>139</v>
      </c>
      <c r="B93" s="92" t="s">
        <v>140</v>
      </c>
      <c r="C93" s="93">
        <f>+[11]B!C$2978</f>
        <v>0</v>
      </c>
      <c r="D93" s="93">
        <f>+[11]B!E$2978</f>
        <v>0</v>
      </c>
      <c r="E93" s="94">
        <f>+[11]B!AL$2978</f>
        <v>0</v>
      </c>
      <c r="F93" s="7"/>
      <c r="G93" s="7"/>
      <c r="H93" s="7"/>
      <c r="I93" s="7"/>
      <c r="J93" s="7"/>
      <c r="K93" s="7"/>
      <c r="L93" s="7"/>
      <c r="V93" s="100"/>
    </row>
    <row r="94" spans="1:22" s="3" customFormat="1" x14ac:dyDescent="0.2">
      <c r="A94" s="412"/>
      <c r="B94" s="95" t="s">
        <v>5</v>
      </c>
      <c r="C94" s="101">
        <f>SUM(C87:C93)</f>
        <v>783</v>
      </c>
      <c r="D94" s="101">
        <f>SUM(D87:D93)</f>
        <v>774</v>
      </c>
      <c r="E94" s="68">
        <f>SUM(E87:E93)</f>
        <v>25534680</v>
      </c>
      <c r="F94" s="7"/>
      <c r="G94" s="7"/>
      <c r="H94" s="7"/>
      <c r="I94" s="7"/>
      <c r="J94" s="7"/>
      <c r="K94" s="7"/>
      <c r="L94" s="7"/>
      <c r="V94" s="100"/>
    </row>
    <row r="95" spans="1:22" s="105" customFormat="1" x14ac:dyDescent="0.2">
      <c r="A95" s="707" t="s">
        <v>141</v>
      </c>
      <c r="B95" s="707"/>
      <c r="C95" s="102"/>
      <c r="D95" s="102"/>
      <c r="E95" s="70"/>
      <c r="F95" s="413"/>
      <c r="G95" s="413"/>
      <c r="H95" s="413"/>
      <c r="I95" s="413"/>
      <c r="J95" s="413"/>
      <c r="K95" s="413"/>
      <c r="L95" s="413"/>
      <c r="M95" s="413"/>
      <c r="N95" s="413"/>
      <c r="O95" s="104"/>
      <c r="V95" s="106"/>
    </row>
    <row r="96" spans="1:22" ht="25.5" x14ac:dyDescent="0.2">
      <c r="A96" s="9" t="s">
        <v>80</v>
      </c>
      <c r="B96" s="9" t="s">
        <v>81</v>
      </c>
      <c r="C96" s="506" t="s">
        <v>5</v>
      </c>
      <c r="D96" s="85" t="s">
        <v>6</v>
      </c>
      <c r="E96" s="506" t="s">
        <v>7</v>
      </c>
      <c r="F96" s="414"/>
      <c r="G96" s="414"/>
      <c r="H96" s="414"/>
      <c r="I96" s="414"/>
      <c r="J96" s="414"/>
      <c r="K96" s="414"/>
      <c r="L96" s="414"/>
      <c r="M96" s="414"/>
      <c r="N96" s="414"/>
      <c r="O96" s="108"/>
      <c r="V96" s="109"/>
    </row>
    <row r="97" spans="1:22" x14ac:dyDescent="0.2">
      <c r="A97" s="403">
        <v>2004103</v>
      </c>
      <c r="B97" s="86" t="s">
        <v>142</v>
      </c>
      <c r="C97" s="110">
        <f>+[11]B!C2652</f>
        <v>37</v>
      </c>
      <c r="D97" s="110">
        <f>[11]B!$E$2652</f>
        <v>31</v>
      </c>
      <c r="E97" s="47">
        <f>[11]B!$AL$2652</f>
        <v>5415700</v>
      </c>
      <c r="F97" s="414"/>
      <c r="G97" s="414"/>
      <c r="H97" s="414"/>
      <c r="I97" s="414"/>
      <c r="J97" s="414"/>
      <c r="K97" s="414"/>
      <c r="L97" s="414"/>
      <c r="M97" s="414"/>
      <c r="N97" s="414"/>
      <c r="O97" s="108"/>
      <c r="V97" s="109"/>
    </row>
    <row r="98" spans="1:22" x14ac:dyDescent="0.2">
      <c r="A98" s="397" t="s">
        <v>143</v>
      </c>
      <c r="B98" s="92" t="s">
        <v>144</v>
      </c>
      <c r="C98" s="111">
        <f>+[11]B!C2653</f>
        <v>0</v>
      </c>
      <c r="D98" s="111">
        <f>[11]B!$E$2653</f>
        <v>0</v>
      </c>
      <c r="E98" s="48">
        <f>[11]B!$AL$2653</f>
        <v>0</v>
      </c>
      <c r="F98" s="414"/>
      <c r="G98" s="414"/>
      <c r="H98" s="414"/>
      <c r="I98" s="414"/>
      <c r="J98" s="414"/>
      <c r="K98" s="414"/>
      <c r="L98" s="414"/>
      <c r="M98" s="414"/>
      <c r="N98" s="414"/>
      <c r="O98" s="108"/>
      <c r="V98" s="109"/>
    </row>
    <row r="99" spans="1:22" x14ac:dyDescent="0.2">
      <c r="A99" s="412"/>
      <c r="B99" s="95" t="s">
        <v>5</v>
      </c>
      <c r="C99" s="96">
        <f>SUM(C97:C98)</f>
        <v>37</v>
      </c>
      <c r="D99" s="96">
        <f>SUM(D97:D98)</f>
        <v>31</v>
      </c>
      <c r="E99" s="68">
        <f>SUM(E97:E98)</f>
        <v>5415700</v>
      </c>
      <c r="F99" s="414"/>
      <c r="G99" s="414"/>
      <c r="H99" s="414"/>
      <c r="I99" s="414"/>
      <c r="J99" s="414"/>
      <c r="K99" s="414"/>
      <c r="L99" s="414"/>
      <c r="M99" s="414"/>
      <c r="N99" s="414"/>
      <c r="O99" s="108"/>
      <c r="V99" s="109"/>
    </row>
    <row r="100" spans="1:22" s="105" customFormat="1" x14ac:dyDescent="0.2">
      <c r="A100" s="707" t="s">
        <v>145</v>
      </c>
      <c r="B100" s="707"/>
      <c r="C100" s="69"/>
      <c r="D100" s="69"/>
      <c r="E100" s="70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104"/>
      <c r="V100" s="112"/>
    </row>
    <row r="101" spans="1:22" ht="25.5" x14ac:dyDescent="0.2">
      <c r="A101" s="9"/>
      <c r="B101" s="9" t="s">
        <v>146</v>
      </c>
      <c r="C101" s="506" t="s">
        <v>5</v>
      </c>
      <c r="D101" s="85" t="s">
        <v>6</v>
      </c>
      <c r="E101" s="506" t="s">
        <v>7</v>
      </c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108"/>
    </row>
    <row r="102" spans="1:22" x14ac:dyDescent="0.2">
      <c r="A102" s="415" t="s">
        <v>147</v>
      </c>
      <c r="B102" s="86" t="s">
        <v>148</v>
      </c>
      <c r="C102" s="114">
        <f>[11]B!$C$2997</f>
        <v>1319</v>
      </c>
      <c r="D102" s="114">
        <f>[11]B!$E$2997</f>
        <v>1319</v>
      </c>
      <c r="E102" s="47">
        <f>[11]B!$AL$2997</f>
        <v>5938140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108"/>
    </row>
    <row r="103" spans="1:22" x14ac:dyDescent="0.2">
      <c r="A103" s="417" t="s">
        <v>149</v>
      </c>
      <c r="B103" s="89" t="s">
        <v>150</v>
      </c>
      <c r="C103" s="114">
        <f>+[11]B!$C$3016</f>
        <v>501</v>
      </c>
      <c r="D103" s="114">
        <f>[11]B!$E$3016</f>
        <v>501</v>
      </c>
      <c r="E103" s="48">
        <f>[11]B!$AL$3016</f>
        <v>4529900</v>
      </c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108"/>
    </row>
    <row r="104" spans="1:22" x14ac:dyDescent="0.2">
      <c r="A104" s="417" t="s">
        <v>151</v>
      </c>
      <c r="B104" s="117" t="s">
        <v>152</v>
      </c>
      <c r="C104" s="114">
        <f>[11]B!$C$3034</f>
        <v>236</v>
      </c>
      <c r="D104" s="114">
        <f>[11]B!$E$3034</f>
        <v>236</v>
      </c>
      <c r="E104" s="48">
        <f>[11]B!$AL$3034</f>
        <v>2268950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108"/>
    </row>
    <row r="105" spans="1:22" x14ac:dyDescent="0.2">
      <c r="A105" s="417" t="s">
        <v>153</v>
      </c>
      <c r="B105" s="89" t="s">
        <v>154</v>
      </c>
      <c r="C105" s="114">
        <f>[11]B!$C$3066</f>
        <v>136</v>
      </c>
      <c r="D105" s="114">
        <f>[11]B!$E$3066</f>
        <v>136</v>
      </c>
      <c r="E105" s="48">
        <f>[11]B!$AL$3066</f>
        <v>9661450</v>
      </c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108"/>
    </row>
    <row r="106" spans="1:22" x14ac:dyDescent="0.2">
      <c r="A106" s="417" t="s">
        <v>155</v>
      </c>
      <c r="B106" s="89" t="s">
        <v>156</v>
      </c>
      <c r="C106" s="114">
        <f>[11]B!C3094</f>
        <v>110</v>
      </c>
      <c r="D106" s="114">
        <f>[11]B!I3094</f>
        <v>52</v>
      </c>
      <c r="E106" s="48">
        <f>[11]B!AL3094</f>
        <v>1991940</v>
      </c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108"/>
    </row>
    <row r="107" spans="1:22" x14ac:dyDescent="0.2">
      <c r="A107" s="397"/>
      <c r="B107" s="92" t="s">
        <v>157</v>
      </c>
      <c r="C107" s="118">
        <f>[11]B!$C$3155</f>
        <v>0</v>
      </c>
      <c r="D107" s="119"/>
      <c r="E107" s="120"/>
      <c r="F107" s="414"/>
      <c r="G107" s="414"/>
      <c r="H107" s="414"/>
      <c r="I107" s="414"/>
      <c r="J107" s="414"/>
      <c r="K107" s="414"/>
      <c r="L107" s="414"/>
      <c r="M107" s="414"/>
      <c r="N107" s="414"/>
      <c r="O107" s="414"/>
      <c r="P107" s="414"/>
      <c r="Q107" s="108"/>
    </row>
    <row r="108" spans="1:22" x14ac:dyDescent="0.2">
      <c r="A108" s="412"/>
      <c r="B108" s="95" t="s">
        <v>158</v>
      </c>
      <c r="C108" s="121">
        <f>SUM(C102:C107)</f>
        <v>2302</v>
      </c>
      <c r="D108" s="121">
        <f>SUM(D102:D106)</f>
        <v>2244</v>
      </c>
      <c r="E108" s="68">
        <f>SUM(E102:E106)</f>
        <v>24390380</v>
      </c>
      <c r="F108" s="414"/>
      <c r="G108" s="414"/>
      <c r="H108" s="414"/>
      <c r="I108" s="414"/>
      <c r="J108" s="414"/>
      <c r="K108" s="414"/>
      <c r="L108" s="414"/>
      <c r="M108" s="414"/>
      <c r="N108" s="414"/>
      <c r="O108" s="414"/>
      <c r="P108" s="414"/>
      <c r="Q108" s="108"/>
    </row>
    <row r="109" spans="1:22" s="126" customFormat="1" x14ac:dyDescent="0.2">
      <c r="A109" s="122" t="s">
        <v>159</v>
      </c>
      <c r="B109" s="123"/>
      <c r="C109" s="124"/>
      <c r="D109" s="124"/>
      <c r="E109" s="125"/>
    </row>
    <row r="110" spans="1:22" s="126" customFormat="1" ht="25.5" x14ac:dyDescent="0.2">
      <c r="A110" s="9" t="s">
        <v>80</v>
      </c>
      <c r="B110" s="9" t="s">
        <v>81</v>
      </c>
      <c r="C110" s="85" t="s">
        <v>160</v>
      </c>
      <c r="D110" s="85" t="s">
        <v>6</v>
      </c>
      <c r="E110" s="506" t="s">
        <v>7</v>
      </c>
    </row>
    <row r="111" spans="1:22" s="126" customFormat="1" x14ac:dyDescent="0.2">
      <c r="A111" s="403">
        <v>3001001</v>
      </c>
      <c r="B111" s="86" t="s">
        <v>161</v>
      </c>
      <c r="C111" s="127">
        <f>+[11]B!C$3158</f>
        <v>322</v>
      </c>
      <c r="D111" s="127">
        <f>+[11]B!E$3158</f>
        <v>322</v>
      </c>
      <c r="E111" s="48">
        <f>[11]B!AL3158</f>
        <v>8423520</v>
      </c>
    </row>
    <row r="112" spans="1:22" s="126" customFormat="1" x14ac:dyDescent="0.2">
      <c r="A112" s="397" t="s">
        <v>162</v>
      </c>
      <c r="B112" s="92" t="s">
        <v>163</v>
      </c>
      <c r="C112" s="128">
        <f>+[11]B!C$3159</f>
        <v>57</v>
      </c>
      <c r="D112" s="128">
        <f>+[11]B!E$3159</f>
        <v>57</v>
      </c>
      <c r="E112" s="129">
        <f>[11]B!AL3159</f>
        <v>18692580</v>
      </c>
    </row>
    <row r="113" spans="1:19" s="126" customFormat="1" x14ac:dyDescent="0.2">
      <c r="A113" s="412"/>
      <c r="B113" s="95" t="s">
        <v>158</v>
      </c>
      <c r="C113" s="130">
        <f>SUM(C111:C112)</f>
        <v>379</v>
      </c>
      <c r="D113" s="130">
        <f>SUM(D111:D112)</f>
        <v>379</v>
      </c>
      <c r="E113" s="131">
        <f>SUM(E111:E112)</f>
        <v>27116100</v>
      </c>
    </row>
    <row r="114" spans="1:19" s="126" customFormat="1" x14ac:dyDescent="0.2">
      <c r="A114" s="81" t="s">
        <v>164</v>
      </c>
      <c r="B114" s="132"/>
      <c r="C114" s="69"/>
      <c r="D114" s="69"/>
      <c r="E114" s="70"/>
    </row>
    <row r="115" spans="1:19" s="126" customFormat="1" ht="25.5" x14ac:dyDescent="0.2">
      <c r="A115" s="9" t="s">
        <v>80</v>
      </c>
      <c r="B115" s="8" t="s">
        <v>81</v>
      </c>
      <c r="C115" s="85" t="s">
        <v>160</v>
      </c>
      <c r="D115" s="85" t="s">
        <v>6</v>
      </c>
      <c r="E115" s="506" t="s">
        <v>7</v>
      </c>
    </row>
    <row r="116" spans="1:19" s="126" customFormat="1" x14ac:dyDescent="0.2">
      <c r="A116" s="412" t="s">
        <v>165</v>
      </c>
      <c r="B116" s="92" t="s">
        <v>166</v>
      </c>
      <c r="C116" s="133">
        <f>+[11]B!$C$1219</f>
        <v>535</v>
      </c>
      <c r="D116" s="133">
        <f>[11]B!$E$1219</f>
        <v>513</v>
      </c>
      <c r="E116" s="131">
        <f>[11]B!$AL$1219</f>
        <v>4009320</v>
      </c>
    </row>
    <row r="117" spans="1:19" x14ac:dyDescent="0.2">
      <c r="A117" s="3" t="s">
        <v>167</v>
      </c>
    </row>
    <row r="118" spans="1:19" ht="14.25" customHeight="1" x14ac:dyDescent="0.2">
      <c r="A118" s="640" t="s">
        <v>168</v>
      </c>
      <c r="B118" s="709"/>
      <c r="C118" s="545" t="s">
        <v>158</v>
      </c>
      <c r="D118" s="631" t="s">
        <v>169</v>
      </c>
      <c r="E118" s="632"/>
      <c r="F118" s="632"/>
      <c r="G118" s="632"/>
      <c r="H118" s="598" t="s">
        <v>170</v>
      </c>
      <c r="I118" s="599"/>
      <c r="J118" s="600"/>
      <c r="K118" s="702" t="s">
        <v>171</v>
      </c>
      <c r="L118" s="703"/>
      <c r="M118" s="704"/>
      <c r="N118" s="603" t="s">
        <v>172</v>
      </c>
      <c r="O118" s="716" t="s">
        <v>173</v>
      </c>
      <c r="P118" s="717"/>
      <c r="Q118" s="608" t="s">
        <v>174</v>
      </c>
      <c r="R118" s="608" t="s">
        <v>175</v>
      </c>
      <c r="S118" s="648" t="s">
        <v>7</v>
      </c>
    </row>
    <row r="119" spans="1:19" ht="14.25" customHeight="1" x14ac:dyDescent="0.2">
      <c r="A119" s="670"/>
      <c r="B119" s="710"/>
      <c r="C119" s="630"/>
      <c r="D119" s="638" t="s">
        <v>176</v>
      </c>
      <c r="E119" s="701" t="s">
        <v>177</v>
      </c>
      <c r="F119" s="666"/>
      <c r="G119" s="614" t="s">
        <v>178</v>
      </c>
      <c r="H119" s="616" t="s">
        <v>179</v>
      </c>
      <c r="I119" s="618" t="s">
        <v>180</v>
      </c>
      <c r="J119" s="591" t="s">
        <v>181</v>
      </c>
      <c r="K119" s="593" t="s">
        <v>182</v>
      </c>
      <c r="L119" s="594" t="s">
        <v>183</v>
      </c>
      <c r="M119" s="595" t="s">
        <v>184</v>
      </c>
      <c r="N119" s="604"/>
      <c r="O119" s="723" t="s">
        <v>185</v>
      </c>
      <c r="P119" s="717" t="s">
        <v>186</v>
      </c>
      <c r="Q119" s="609"/>
      <c r="R119" s="609"/>
      <c r="S119" s="649"/>
    </row>
    <row r="120" spans="1:19" x14ac:dyDescent="0.2">
      <c r="A120" s="642"/>
      <c r="B120" s="711"/>
      <c r="C120" s="546"/>
      <c r="D120" s="639"/>
      <c r="E120" s="134" t="s">
        <v>187</v>
      </c>
      <c r="F120" s="135" t="s">
        <v>188</v>
      </c>
      <c r="G120" s="615"/>
      <c r="H120" s="617"/>
      <c r="I120" s="619"/>
      <c r="J120" s="592"/>
      <c r="K120" s="593"/>
      <c r="L120" s="594"/>
      <c r="M120" s="595"/>
      <c r="N120" s="605"/>
      <c r="O120" s="723"/>
      <c r="P120" s="717"/>
      <c r="Q120" s="610"/>
      <c r="R120" s="610"/>
      <c r="S120" s="700"/>
    </row>
    <row r="121" spans="1:19" s="141" customFormat="1" x14ac:dyDescent="0.25">
      <c r="A121" s="574" t="s">
        <v>189</v>
      </c>
      <c r="B121" s="575"/>
      <c r="C121" s="136">
        <f>+C122+C123+C124+C125+C126+C127+C131+C132+C133</f>
        <v>123677</v>
      </c>
      <c r="D121" s="136">
        <f t="shared" ref="D121:P121" si="0">+D122+D123+D124+D125+D126+D127+D131+D132+D133</f>
        <v>121704</v>
      </c>
      <c r="E121" s="30">
        <f t="shared" si="0"/>
        <v>121704</v>
      </c>
      <c r="F121" s="137">
        <f t="shared" si="0"/>
        <v>0</v>
      </c>
      <c r="G121" s="138">
        <f t="shared" si="0"/>
        <v>1973</v>
      </c>
      <c r="H121" s="30">
        <f t="shared" si="0"/>
        <v>43611</v>
      </c>
      <c r="I121" s="30">
        <f t="shared" si="0"/>
        <v>34403</v>
      </c>
      <c r="J121" s="30">
        <f t="shared" si="0"/>
        <v>45663</v>
      </c>
      <c r="K121" s="30">
        <f t="shared" si="0"/>
        <v>0</v>
      </c>
      <c r="L121" s="30">
        <f t="shared" si="0"/>
        <v>0</v>
      </c>
      <c r="M121" s="139">
        <f t="shared" si="0"/>
        <v>0</v>
      </c>
      <c r="N121" s="30">
        <f t="shared" si="0"/>
        <v>0</v>
      </c>
      <c r="O121" s="30">
        <f t="shared" si="0"/>
        <v>0</v>
      </c>
      <c r="P121" s="30">
        <f t="shared" si="0"/>
        <v>340</v>
      </c>
      <c r="Q121" s="137">
        <f>+Q122+Q123+Q124+Q125+Q126+Q127+Q131+Q132+Q133</f>
        <v>0</v>
      </c>
      <c r="R121" s="136">
        <v>0</v>
      </c>
      <c r="S121" s="140">
        <f>SUM(S122:S126,S127,S131:S133)</f>
        <v>434580350</v>
      </c>
    </row>
    <row r="122" spans="1:19" x14ac:dyDescent="0.2">
      <c r="A122" s="142" t="s">
        <v>190</v>
      </c>
      <c r="B122" s="143" t="s">
        <v>191</v>
      </c>
      <c r="C122" s="144">
        <f>[11]B!C298</f>
        <v>49698</v>
      </c>
      <c r="D122" s="144">
        <f>[11]B!D298</f>
        <v>48422</v>
      </c>
      <c r="E122" s="144">
        <f>[11]B!E298</f>
        <v>48422</v>
      </c>
      <c r="F122" s="145">
        <f>[11]B!F298</f>
        <v>0</v>
      </c>
      <c r="G122" s="146">
        <f>[11]B!G298</f>
        <v>1276</v>
      </c>
      <c r="H122" s="144">
        <f>[11]B!AA298</f>
        <v>20127</v>
      </c>
      <c r="I122" s="144">
        <f>[11]B!AB298</f>
        <v>8498</v>
      </c>
      <c r="J122" s="144">
        <f>[11]B!AC298</f>
        <v>21073</v>
      </c>
      <c r="K122" s="144">
        <f>[11]B!AD298</f>
        <v>0</v>
      </c>
      <c r="L122" s="144">
        <f>[11]B!AE298</f>
        <v>0</v>
      </c>
      <c r="M122" s="146">
        <f>[11]B!AF298</f>
        <v>0</v>
      </c>
      <c r="N122" s="144">
        <f>[11]B!AG298</f>
        <v>0</v>
      </c>
      <c r="O122" s="144">
        <f>[11]B!AH298</f>
        <v>0</v>
      </c>
      <c r="P122" s="144">
        <f>[11]B!AI298</f>
        <v>6</v>
      </c>
      <c r="Q122" s="145">
        <f>[11]B!AJ298</f>
        <v>0</v>
      </c>
      <c r="R122" s="147"/>
      <c r="S122" s="148">
        <f>[11]B!$AL$298</f>
        <v>97049670</v>
      </c>
    </row>
    <row r="123" spans="1:19" x14ac:dyDescent="0.2">
      <c r="A123" s="149" t="s">
        <v>192</v>
      </c>
      <c r="B123" s="494" t="s">
        <v>193</v>
      </c>
      <c r="C123" s="151">
        <f>[11]B!C379</f>
        <v>57604</v>
      </c>
      <c r="D123" s="151">
        <f>[11]B!D379</f>
        <v>56991</v>
      </c>
      <c r="E123" s="151">
        <f>[11]B!E379</f>
        <v>56991</v>
      </c>
      <c r="F123" s="152">
        <f>[11]B!F379</f>
        <v>0</v>
      </c>
      <c r="G123" s="153">
        <f>[11]B!G379</f>
        <v>613</v>
      </c>
      <c r="H123" s="151">
        <f>[11]B!AA379</f>
        <v>20653</v>
      </c>
      <c r="I123" s="151">
        <f>[11]B!AB379</f>
        <v>16555</v>
      </c>
      <c r="J123" s="151">
        <f>[11]B!AC379</f>
        <v>20396</v>
      </c>
      <c r="K123" s="151">
        <f>[11]B!AD379</f>
        <v>0</v>
      </c>
      <c r="L123" s="151">
        <f>[11]B!AE379</f>
        <v>0</v>
      </c>
      <c r="M123" s="153">
        <f>[11]B!AF379</f>
        <v>0</v>
      </c>
      <c r="N123" s="151">
        <f>[11]B!AG379</f>
        <v>0</v>
      </c>
      <c r="O123" s="151">
        <f>[11]B!AH379</f>
        <v>0</v>
      </c>
      <c r="P123" s="151">
        <f>[11]B!AI379</f>
        <v>20</v>
      </c>
      <c r="Q123" s="152">
        <f>[11]B!AJ379</f>
        <v>0</v>
      </c>
      <c r="R123" s="154"/>
      <c r="S123" s="155">
        <f>[11]B!$AL$379</f>
        <v>146815120</v>
      </c>
    </row>
    <row r="124" spans="1:19" x14ac:dyDescent="0.2">
      <c r="A124" s="149" t="s">
        <v>194</v>
      </c>
      <c r="B124" s="494" t="s">
        <v>195</v>
      </c>
      <c r="C124" s="151">
        <f>[11]B!C425</f>
        <v>3167</v>
      </c>
      <c r="D124" s="151">
        <f>[11]B!D425</f>
        <v>3161</v>
      </c>
      <c r="E124" s="151">
        <f>[11]B!E425</f>
        <v>3161</v>
      </c>
      <c r="F124" s="152">
        <f>[11]B!F425</f>
        <v>0</v>
      </c>
      <c r="G124" s="153">
        <f>[11]B!G425</f>
        <v>6</v>
      </c>
      <c r="H124" s="151">
        <f>[11]B!AA425</f>
        <v>241</v>
      </c>
      <c r="I124" s="151">
        <f>[11]B!AB425</f>
        <v>2827</v>
      </c>
      <c r="J124" s="151">
        <f>[11]B!AC425</f>
        <v>99</v>
      </c>
      <c r="K124" s="151">
        <f>[11]B!AD425</f>
        <v>0</v>
      </c>
      <c r="L124" s="151">
        <f>[11]B!AE425</f>
        <v>0</v>
      </c>
      <c r="M124" s="153">
        <f>[11]B!AF425</f>
        <v>0</v>
      </c>
      <c r="N124" s="151">
        <f>[11]B!AG425</f>
        <v>0</v>
      </c>
      <c r="O124" s="151">
        <f>[11]B!AH425</f>
        <v>0</v>
      </c>
      <c r="P124" s="151">
        <f>[11]B!AI425</f>
        <v>23</v>
      </c>
      <c r="Q124" s="152">
        <f>[11]B!AJ425</f>
        <v>0</v>
      </c>
      <c r="R124" s="154"/>
      <c r="S124" s="155">
        <f>[11]B!$AL$425</f>
        <v>16459450</v>
      </c>
    </row>
    <row r="125" spans="1:19" x14ac:dyDescent="0.2">
      <c r="A125" s="149" t="s">
        <v>196</v>
      </c>
      <c r="B125" s="494" t="s">
        <v>197</v>
      </c>
      <c r="C125" s="151">
        <f>[11]B!C440</f>
        <v>0</v>
      </c>
      <c r="D125" s="151">
        <f>[11]B!D440</f>
        <v>0</v>
      </c>
      <c r="E125" s="151">
        <f>[11]B!E440</f>
        <v>0</v>
      </c>
      <c r="F125" s="152">
        <f>[11]B!F440</f>
        <v>0</v>
      </c>
      <c r="G125" s="153">
        <f>[11]B!G440</f>
        <v>0</v>
      </c>
      <c r="H125" s="151">
        <f>[11]B!AA440</f>
        <v>0</v>
      </c>
      <c r="I125" s="151">
        <f>[11]B!AB440</f>
        <v>0</v>
      </c>
      <c r="J125" s="151">
        <f>[11]B!AC440</f>
        <v>0</v>
      </c>
      <c r="K125" s="151">
        <f>[11]B!AD440</f>
        <v>0</v>
      </c>
      <c r="L125" s="151">
        <f>[11]B!AE440</f>
        <v>0</v>
      </c>
      <c r="M125" s="153">
        <f>[11]B!AF440</f>
        <v>0</v>
      </c>
      <c r="N125" s="151">
        <f>[11]B!AG440</f>
        <v>0</v>
      </c>
      <c r="O125" s="151">
        <f>[11]B!AH440</f>
        <v>0</v>
      </c>
      <c r="P125" s="151">
        <f>[11]B!AI440</f>
        <v>1</v>
      </c>
      <c r="Q125" s="152">
        <f>[11]B!AJ440</f>
        <v>0</v>
      </c>
      <c r="R125" s="156"/>
      <c r="S125" s="151">
        <f>[11]B!AL440</f>
        <v>0</v>
      </c>
    </row>
    <row r="126" spans="1:19" x14ac:dyDescent="0.2">
      <c r="A126" s="157" t="s">
        <v>198</v>
      </c>
      <c r="B126" s="158" t="s">
        <v>199</v>
      </c>
      <c r="C126" s="159">
        <f>[11]B!C520</f>
        <v>4110</v>
      </c>
      <c r="D126" s="159">
        <f>[11]B!D520</f>
        <v>4069</v>
      </c>
      <c r="E126" s="159">
        <f>[11]B!E520</f>
        <v>4069</v>
      </c>
      <c r="F126" s="160">
        <f>[11]B!F520</f>
        <v>0</v>
      </c>
      <c r="G126" s="161">
        <f>[11]B!G520</f>
        <v>41</v>
      </c>
      <c r="H126" s="159">
        <f>[11]B!AA520</f>
        <v>1398</v>
      </c>
      <c r="I126" s="159">
        <f>[11]B!AB520</f>
        <v>949</v>
      </c>
      <c r="J126" s="159">
        <f>[11]B!AC520</f>
        <v>1763</v>
      </c>
      <c r="K126" s="159">
        <f>[11]B!AD520</f>
        <v>0</v>
      </c>
      <c r="L126" s="159">
        <f>[11]B!AE520</f>
        <v>0</v>
      </c>
      <c r="M126" s="161">
        <f>[11]B!AF520</f>
        <v>0</v>
      </c>
      <c r="N126" s="159">
        <f>[11]B!AG520</f>
        <v>0</v>
      </c>
      <c r="O126" s="159">
        <f>[11]B!AH520</f>
        <v>0</v>
      </c>
      <c r="P126" s="159">
        <f>[11]B!AI520</f>
        <v>210</v>
      </c>
      <c r="Q126" s="160">
        <f>[11]B!AJ520</f>
        <v>0</v>
      </c>
      <c r="R126" s="162"/>
      <c r="S126" s="156">
        <f>[11]B!$AL$520</f>
        <v>26565280</v>
      </c>
    </row>
    <row r="127" spans="1:19" x14ac:dyDescent="0.2">
      <c r="A127" s="712" t="s">
        <v>200</v>
      </c>
      <c r="B127" s="4" t="s">
        <v>201</v>
      </c>
      <c r="C127" s="163">
        <f>SUM(C128:C130)</f>
        <v>6170</v>
      </c>
      <c r="D127" s="164">
        <f>SUM(D128:D130)</f>
        <v>6156</v>
      </c>
      <c r="E127" s="164">
        <f t="shared" ref="E127:P127" si="1">SUM(E128:E130)</f>
        <v>6156</v>
      </c>
      <c r="F127" s="165">
        <f t="shared" si="1"/>
        <v>0</v>
      </c>
      <c r="G127" s="166">
        <f t="shared" si="1"/>
        <v>14</v>
      </c>
      <c r="H127" s="164">
        <f t="shared" si="1"/>
        <v>913</v>
      </c>
      <c r="I127" s="164">
        <f t="shared" si="1"/>
        <v>4085</v>
      </c>
      <c r="J127" s="164">
        <f t="shared" si="1"/>
        <v>1172</v>
      </c>
      <c r="K127" s="164">
        <f t="shared" si="1"/>
        <v>0</v>
      </c>
      <c r="L127" s="164">
        <f t="shared" si="1"/>
        <v>0</v>
      </c>
      <c r="M127" s="167">
        <f t="shared" si="1"/>
        <v>0</v>
      </c>
      <c r="N127" s="164">
        <f t="shared" si="1"/>
        <v>0</v>
      </c>
      <c r="O127" s="164">
        <f t="shared" si="1"/>
        <v>0</v>
      </c>
      <c r="P127" s="164">
        <f t="shared" si="1"/>
        <v>47</v>
      </c>
      <c r="Q127" s="168">
        <f>SUM(Q128:Q130)</f>
        <v>0</v>
      </c>
      <c r="R127" s="169">
        <v>0</v>
      </c>
      <c r="S127" s="170">
        <f>SUM(S128:S130)</f>
        <v>142336910</v>
      </c>
    </row>
    <row r="128" spans="1:19" x14ac:dyDescent="0.2">
      <c r="A128" s="712"/>
      <c r="B128" s="171" t="s">
        <v>202</v>
      </c>
      <c r="C128" s="144">
        <f>[11]B!C580</f>
        <v>3104</v>
      </c>
      <c r="D128" s="144">
        <f>[11]B!D580</f>
        <v>3091</v>
      </c>
      <c r="E128" s="144">
        <f>[11]B!E580</f>
        <v>3091</v>
      </c>
      <c r="F128" s="145">
        <f>[11]B!F580</f>
        <v>0</v>
      </c>
      <c r="G128" s="146">
        <f>[11]B!G580</f>
        <v>13</v>
      </c>
      <c r="H128" s="144">
        <f>[11]B!AA580</f>
        <v>707</v>
      </c>
      <c r="I128" s="144">
        <f>[11]B!AB580</f>
        <v>1897</v>
      </c>
      <c r="J128" s="144">
        <f>[11]B!AC580</f>
        <v>500</v>
      </c>
      <c r="K128" s="144">
        <f>[11]B!AD580</f>
        <v>0</v>
      </c>
      <c r="L128" s="144">
        <f>[11]B!AE580</f>
        <v>0</v>
      </c>
      <c r="M128" s="146">
        <f>[11]B!AF580</f>
        <v>0</v>
      </c>
      <c r="N128" s="144">
        <f>[11]B!AG580</f>
        <v>0</v>
      </c>
      <c r="O128" s="144">
        <f>[11]B!AH580</f>
        <v>0</v>
      </c>
      <c r="P128" s="144">
        <f>[11]B!AI580</f>
        <v>12</v>
      </c>
      <c r="Q128" s="145">
        <f>[11]B!AJ580</f>
        <v>0</v>
      </c>
      <c r="R128" s="147"/>
      <c r="S128" s="148">
        <f>[11]B!$AL$580</f>
        <v>15149570</v>
      </c>
    </row>
    <row r="129" spans="1:19" x14ac:dyDescent="0.2">
      <c r="A129" s="712"/>
      <c r="B129" s="491" t="s">
        <v>203</v>
      </c>
      <c r="C129" s="151">
        <f>[11]B!C600</f>
        <v>26</v>
      </c>
      <c r="D129" s="151">
        <f>[11]B!D600</f>
        <v>26</v>
      </c>
      <c r="E129" s="151">
        <f>[11]B!E600</f>
        <v>26</v>
      </c>
      <c r="F129" s="152">
        <f>[11]B!F600</f>
        <v>0</v>
      </c>
      <c r="G129" s="153">
        <f>[11]B!G600</f>
        <v>0</v>
      </c>
      <c r="H129" s="151">
        <f>[11]B!AA600</f>
        <v>2</v>
      </c>
      <c r="I129" s="151">
        <f>[11]B!AB600</f>
        <v>24</v>
      </c>
      <c r="J129" s="151">
        <f>[11]B!AC600</f>
        <v>0</v>
      </c>
      <c r="K129" s="151">
        <f>[11]B!AD600</f>
        <v>0</v>
      </c>
      <c r="L129" s="151">
        <f>[11]B!AE600</f>
        <v>0</v>
      </c>
      <c r="M129" s="153">
        <f>[11]B!AF600</f>
        <v>0</v>
      </c>
      <c r="N129" s="151">
        <f>[11]B!AG600</f>
        <v>0</v>
      </c>
      <c r="O129" s="151">
        <f>[11]B!AH600</f>
        <v>0</v>
      </c>
      <c r="P129" s="151">
        <f>[11]B!AI600</f>
        <v>2</v>
      </c>
      <c r="Q129" s="152">
        <f>[11]B!AJ600</f>
        <v>0</v>
      </c>
      <c r="R129" s="154"/>
      <c r="S129" s="155">
        <f>[11]B!$AL$600</f>
        <v>101160</v>
      </c>
    </row>
    <row r="130" spans="1:19" x14ac:dyDescent="0.2">
      <c r="A130" s="713"/>
      <c r="B130" s="173" t="s">
        <v>204</v>
      </c>
      <c r="C130" s="174">
        <f>[11]B!C649</f>
        <v>3040</v>
      </c>
      <c r="D130" s="174">
        <f>[11]B!D649</f>
        <v>3039</v>
      </c>
      <c r="E130" s="174">
        <f>[11]B!E649</f>
        <v>3039</v>
      </c>
      <c r="F130" s="175">
        <f>[11]B!F649</f>
        <v>0</v>
      </c>
      <c r="G130" s="176">
        <f>[11]B!G649</f>
        <v>1</v>
      </c>
      <c r="H130" s="174">
        <f>[11]B!AA649</f>
        <v>204</v>
      </c>
      <c r="I130" s="174">
        <f>[11]B!AB649</f>
        <v>2164</v>
      </c>
      <c r="J130" s="174">
        <f>[11]B!AC649</f>
        <v>672</v>
      </c>
      <c r="K130" s="174">
        <f>[11]B!AD649</f>
        <v>0</v>
      </c>
      <c r="L130" s="174">
        <f>[11]B!AE649</f>
        <v>0</v>
      </c>
      <c r="M130" s="176">
        <f>[11]B!AF649</f>
        <v>0</v>
      </c>
      <c r="N130" s="174">
        <f>[11]B!AG649</f>
        <v>0</v>
      </c>
      <c r="O130" s="174">
        <f>[11]B!AH649</f>
        <v>0</v>
      </c>
      <c r="P130" s="174">
        <f>[11]B!AI649</f>
        <v>33</v>
      </c>
      <c r="Q130" s="175">
        <f>[11]B!AJ649</f>
        <v>0</v>
      </c>
      <c r="R130" s="177"/>
      <c r="S130" s="178">
        <f>[11]B!$AL$649</f>
        <v>127086180</v>
      </c>
    </row>
    <row r="131" spans="1:19" x14ac:dyDescent="0.2">
      <c r="A131" s="142" t="s">
        <v>205</v>
      </c>
      <c r="B131" s="143" t="s">
        <v>206</v>
      </c>
      <c r="C131" s="144">
        <f>[11]B!C659</f>
        <v>213</v>
      </c>
      <c r="D131" s="144">
        <f>[11]B!D659</f>
        <v>203</v>
      </c>
      <c r="E131" s="144">
        <f>[11]B!E659</f>
        <v>203</v>
      </c>
      <c r="F131" s="145">
        <f>[11]B!F659</f>
        <v>0</v>
      </c>
      <c r="G131" s="146">
        <f>[11]B!G659</f>
        <v>10</v>
      </c>
      <c r="H131" s="144">
        <f>[11]B!AA659</f>
        <v>0</v>
      </c>
      <c r="I131" s="144">
        <f>[11]B!AB659</f>
        <v>7</v>
      </c>
      <c r="J131" s="144">
        <f>[11]B!AC659</f>
        <v>206</v>
      </c>
      <c r="K131" s="144">
        <f>[11]B!AD659</f>
        <v>0</v>
      </c>
      <c r="L131" s="144">
        <f>[11]B!AE659</f>
        <v>0</v>
      </c>
      <c r="M131" s="146">
        <f>[11]B!AF659</f>
        <v>0</v>
      </c>
      <c r="N131" s="144">
        <f>[11]B!AG659</f>
        <v>0</v>
      </c>
      <c r="O131" s="144">
        <f>[11]B!AH659</f>
        <v>0</v>
      </c>
      <c r="P131" s="144">
        <f>[11]B!AI659</f>
        <v>0</v>
      </c>
      <c r="Q131" s="145">
        <f>[11]B!AJ659</f>
        <v>0</v>
      </c>
      <c r="R131" s="147"/>
      <c r="S131" s="179">
        <f>[11]B!$AL$659</f>
        <v>551950</v>
      </c>
    </row>
    <row r="132" spans="1:19" s="182" customFormat="1" x14ac:dyDescent="0.2">
      <c r="A132" s="149" t="s">
        <v>207</v>
      </c>
      <c r="B132" s="493" t="s">
        <v>208</v>
      </c>
      <c r="C132" s="151">
        <f>[11]B!C720</f>
        <v>122</v>
      </c>
      <c r="D132" s="151">
        <f>[11]B!D720</f>
        <v>121</v>
      </c>
      <c r="E132" s="151">
        <f>[11]B!E720</f>
        <v>121</v>
      </c>
      <c r="F132" s="152">
        <f>[11]B!F720</f>
        <v>0</v>
      </c>
      <c r="G132" s="153">
        <f>[11]B!G720</f>
        <v>1</v>
      </c>
      <c r="H132" s="151">
        <f>[11]B!AA720</f>
        <v>34</v>
      </c>
      <c r="I132" s="151">
        <f>[11]B!AB720</f>
        <v>48</v>
      </c>
      <c r="J132" s="151">
        <f>[11]B!AC720</f>
        <v>40</v>
      </c>
      <c r="K132" s="151">
        <f>[11]B!AD720</f>
        <v>0</v>
      </c>
      <c r="L132" s="151">
        <f>[11]B!AE720</f>
        <v>0</v>
      </c>
      <c r="M132" s="153">
        <f>[11]B!AF720</f>
        <v>0</v>
      </c>
      <c r="N132" s="151">
        <f>[11]B!AG720</f>
        <v>0</v>
      </c>
      <c r="O132" s="151">
        <f>[11]B!AH720</f>
        <v>0</v>
      </c>
      <c r="P132" s="151">
        <f>[11]B!AI720</f>
        <v>32</v>
      </c>
      <c r="Q132" s="152">
        <f>[11]B!AJ720</f>
        <v>0</v>
      </c>
      <c r="R132" s="154"/>
      <c r="S132" s="181">
        <f>[11]B!$AL$720</f>
        <v>261800</v>
      </c>
    </row>
    <row r="133" spans="1:19" x14ac:dyDescent="0.2">
      <c r="A133" s="149" t="s">
        <v>209</v>
      </c>
      <c r="B133" s="493" t="s">
        <v>210</v>
      </c>
      <c r="C133" s="159">
        <f>[11]B!C763</f>
        <v>2593</v>
      </c>
      <c r="D133" s="159">
        <f>[11]B!D763</f>
        <v>2581</v>
      </c>
      <c r="E133" s="159">
        <f>[11]B!E763</f>
        <v>2581</v>
      </c>
      <c r="F133" s="160">
        <f>[11]B!F763</f>
        <v>0</v>
      </c>
      <c r="G133" s="161">
        <f>[11]B!G763</f>
        <v>12</v>
      </c>
      <c r="H133" s="159">
        <f>[11]B!AA763</f>
        <v>245</v>
      </c>
      <c r="I133" s="159">
        <f>[11]B!AB763</f>
        <v>1434</v>
      </c>
      <c r="J133" s="159">
        <f>[11]B!AC763</f>
        <v>914</v>
      </c>
      <c r="K133" s="159">
        <f>[11]B!AD763</f>
        <v>0</v>
      </c>
      <c r="L133" s="159">
        <f>[11]B!AE763</f>
        <v>0</v>
      </c>
      <c r="M133" s="161">
        <f>[11]B!AF763</f>
        <v>0</v>
      </c>
      <c r="N133" s="159">
        <f>[11]B!AG763</f>
        <v>0</v>
      </c>
      <c r="O133" s="159">
        <f>[11]B!AH763</f>
        <v>0</v>
      </c>
      <c r="P133" s="159">
        <f>[11]B!AI763</f>
        <v>1</v>
      </c>
      <c r="Q133" s="160">
        <f>[11]B!AJ763</f>
        <v>0</v>
      </c>
      <c r="R133" s="162"/>
      <c r="S133" s="155">
        <f>[11]B!$AL$763</f>
        <v>4540170</v>
      </c>
    </row>
    <row r="134" spans="1:19" s="3" customFormat="1" x14ac:dyDescent="0.2">
      <c r="A134" s="574" t="s">
        <v>211</v>
      </c>
      <c r="B134" s="575"/>
      <c r="C134" s="183">
        <f t="shared" ref="C134:P134" si="2">+C135+C136+C137+C138+C142+C143</f>
        <v>6059</v>
      </c>
      <c r="D134" s="184">
        <f t="shared" si="2"/>
        <v>5892</v>
      </c>
      <c r="E134" s="164">
        <f t="shared" si="2"/>
        <v>5892</v>
      </c>
      <c r="F134" s="165">
        <f t="shared" si="2"/>
        <v>0</v>
      </c>
      <c r="G134" s="166">
        <f t="shared" si="2"/>
        <v>167</v>
      </c>
      <c r="H134" s="164">
        <f t="shared" si="2"/>
        <v>836</v>
      </c>
      <c r="I134" s="164">
        <f t="shared" si="2"/>
        <v>1951</v>
      </c>
      <c r="J134" s="164">
        <f t="shared" si="2"/>
        <v>3272</v>
      </c>
      <c r="K134" s="164">
        <f t="shared" si="2"/>
        <v>123</v>
      </c>
      <c r="L134" s="164">
        <f t="shared" si="2"/>
        <v>1</v>
      </c>
      <c r="M134" s="167">
        <f t="shared" si="2"/>
        <v>0</v>
      </c>
      <c r="N134" s="164">
        <f t="shared" si="2"/>
        <v>0</v>
      </c>
      <c r="O134" s="185">
        <f t="shared" si="2"/>
        <v>0</v>
      </c>
      <c r="P134" s="185">
        <f t="shared" si="2"/>
        <v>0</v>
      </c>
      <c r="Q134" s="186">
        <f>+Q135+Q136+Q137+Q138+Q142+Q143</f>
        <v>0</v>
      </c>
      <c r="R134" s="187">
        <f>+R135+R136+R137</f>
        <v>0</v>
      </c>
      <c r="S134" s="170">
        <f>+S135+S136+S137+S138+S142</f>
        <v>202634480</v>
      </c>
    </row>
    <row r="135" spans="1:19" x14ac:dyDescent="0.2">
      <c r="A135" s="142" t="s">
        <v>212</v>
      </c>
      <c r="B135" s="188" t="s">
        <v>213</v>
      </c>
      <c r="C135" s="144">
        <f>[11]B!C823</f>
        <v>3189</v>
      </c>
      <c r="D135" s="144">
        <f>[11]B!D823</f>
        <v>3061</v>
      </c>
      <c r="E135" s="144">
        <f>[11]B!E823</f>
        <v>3061</v>
      </c>
      <c r="F135" s="145">
        <f>[11]B!F823</f>
        <v>0</v>
      </c>
      <c r="G135" s="146">
        <f>[11]B!G823</f>
        <v>128</v>
      </c>
      <c r="H135" s="189">
        <f>[11]B!AA823</f>
        <v>321</v>
      </c>
      <c r="I135" s="189">
        <f>[11]B!AB823</f>
        <v>1019</v>
      </c>
      <c r="J135" s="189">
        <f>[11]B!AC823</f>
        <v>1849</v>
      </c>
      <c r="K135" s="189">
        <f>[11]B!AD823</f>
        <v>0</v>
      </c>
      <c r="L135" s="189">
        <f>[11]B!AE823</f>
        <v>1</v>
      </c>
      <c r="M135" s="190">
        <f>[11]B!AF823</f>
        <v>0</v>
      </c>
      <c r="N135" s="189">
        <f>[11]B!AG823</f>
        <v>0</v>
      </c>
      <c r="O135" s="189">
        <f>[11]B!AH823</f>
        <v>0</v>
      </c>
      <c r="P135" s="189">
        <f>[11]B!AI823</f>
        <v>0</v>
      </c>
      <c r="Q135" s="191">
        <f>[11]B!AJ823</f>
        <v>0</v>
      </c>
      <c r="R135" s="192"/>
      <c r="S135" s="148">
        <f>[11]B!$AL$823</f>
        <v>37919340</v>
      </c>
    </row>
    <row r="136" spans="1:19" x14ac:dyDescent="0.2">
      <c r="A136" s="157" t="s">
        <v>214</v>
      </c>
      <c r="B136" s="193" t="s">
        <v>215</v>
      </c>
      <c r="C136" s="151">
        <f>[11]B!C846</f>
        <v>2</v>
      </c>
      <c r="D136" s="151">
        <f>[11]B!D846</f>
        <v>2</v>
      </c>
      <c r="E136" s="151">
        <f>[11]B!E846</f>
        <v>2</v>
      </c>
      <c r="F136" s="152">
        <f>[11]B!F846</f>
        <v>0</v>
      </c>
      <c r="G136" s="153">
        <f>[11]B!G846</f>
        <v>0</v>
      </c>
      <c r="H136" s="194">
        <f>[11]B!AA846</f>
        <v>0</v>
      </c>
      <c r="I136" s="194">
        <f>[11]B!AB846</f>
        <v>2</v>
      </c>
      <c r="J136" s="194">
        <f>[11]B!AC846</f>
        <v>0</v>
      </c>
      <c r="K136" s="194">
        <f>[11]B!AD846</f>
        <v>0</v>
      </c>
      <c r="L136" s="194">
        <f>[11]B!AE846</f>
        <v>0</v>
      </c>
      <c r="M136" s="195">
        <f>[11]B!AF846</f>
        <v>0</v>
      </c>
      <c r="N136" s="194">
        <f>[11]B!AG846</f>
        <v>0</v>
      </c>
      <c r="O136" s="194">
        <f>[11]B!AH846</f>
        <v>0</v>
      </c>
      <c r="P136" s="194">
        <f>[11]B!AI846</f>
        <v>0</v>
      </c>
      <c r="Q136" s="196">
        <f>[11]B!AJ846</f>
        <v>0</v>
      </c>
      <c r="R136" s="197"/>
      <c r="S136" s="155">
        <f>[11]B!$AL$846</f>
        <v>53530</v>
      </c>
    </row>
    <row r="137" spans="1:19" x14ac:dyDescent="0.2">
      <c r="A137" s="198" t="s">
        <v>216</v>
      </c>
      <c r="B137" s="199" t="s">
        <v>217</v>
      </c>
      <c r="C137" s="159">
        <f>[11]B!C876</f>
        <v>1760</v>
      </c>
      <c r="D137" s="159">
        <f>[11]B!D876</f>
        <v>1734</v>
      </c>
      <c r="E137" s="159">
        <f>[11]B!E876</f>
        <v>1734</v>
      </c>
      <c r="F137" s="160">
        <f>[11]B!F876</f>
        <v>0</v>
      </c>
      <c r="G137" s="161">
        <f>[11]B!G876</f>
        <v>26</v>
      </c>
      <c r="H137" s="200">
        <f>[11]B!AA876</f>
        <v>281</v>
      </c>
      <c r="I137" s="200">
        <f>[11]B!AB876</f>
        <v>225</v>
      </c>
      <c r="J137" s="200">
        <f>[11]B!AC876</f>
        <v>1254</v>
      </c>
      <c r="K137" s="200">
        <f>[11]B!AD876</f>
        <v>0</v>
      </c>
      <c r="L137" s="200">
        <f>[11]B!AE876</f>
        <v>0</v>
      </c>
      <c r="M137" s="201">
        <f>[11]B!AF876</f>
        <v>0</v>
      </c>
      <c r="N137" s="200">
        <f>[11]B!AG876</f>
        <v>0</v>
      </c>
      <c r="O137" s="200">
        <f>[11]B!AH876</f>
        <v>0</v>
      </c>
      <c r="P137" s="200">
        <f>[11]B!AI876</f>
        <v>0</v>
      </c>
      <c r="Q137" s="202">
        <f>[11]B!AJ876</f>
        <v>0</v>
      </c>
      <c r="R137" s="203"/>
      <c r="S137" s="178">
        <f>[11]B!$AL$876</f>
        <v>136996040</v>
      </c>
    </row>
    <row r="138" spans="1:19" x14ac:dyDescent="0.2">
      <c r="A138" s="695" t="s">
        <v>194</v>
      </c>
      <c r="B138" s="188" t="s">
        <v>218</v>
      </c>
      <c r="C138" s="204">
        <f>SUM(C139:C141)</f>
        <v>1107</v>
      </c>
      <c r="D138" s="46">
        <f>SUM(D139:D141)</f>
        <v>1094</v>
      </c>
      <c r="E138" s="46">
        <f t="shared" ref="E138:P138" si="3">SUM(E139:E141)</f>
        <v>1094</v>
      </c>
      <c r="F138" s="34">
        <f t="shared" si="3"/>
        <v>0</v>
      </c>
      <c r="G138" s="205">
        <f t="shared" si="3"/>
        <v>13</v>
      </c>
      <c r="H138" s="206">
        <f t="shared" si="3"/>
        <v>234</v>
      </c>
      <c r="I138" s="206">
        <f t="shared" si="3"/>
        <v>704</v>
      </c>
      <c r="J138" s="206">
        <f t="shared" si="3"/>
        <v>169</v>
      </c>
      <c r="K138" s="206">
        <f t="shared" si="3"/>
        <v>123</v>
      </c>
      <c r="L138" s="206">
        <f t="shared" si="3"/>
        <v>0</v>
      </c>
      <c r="M138" s="207">
        <f t="shared" si="3"/>
        <v>0</v>
      </c>
      <c r="N138" s="206">
        <f>SUM(N139:N141)</f>
        <v>0</v>
      </c>
      <c r="O138" s="208">
        <f t="shared" si="3"/>
        <v>0</v>
      </c>
      <c r="P138" s="208">
        <f t="shared" si="3"/>
        <v>0</v>
      </c>
      <c r="Q138" s="209">
        <f>SUM(Q139:Q141)</f>
        <v>0</v>
      </c>
      <c r="R138" s="210">
        <f>SUM(R139:R142)</f>
        <v>0</v>
      </c>
      <c r="S138" s="211">
        <f>SUM(S139:S141)</f>
        <v>27665570</v>
      </c>
    </row>
    <row r="139" spans="1:19" x14ac:dyDescent="0.2">
      <c r="A139" s="695"/>
      <c r="B139" s="212" t="s">
        <v>219</v>
      </c>
      <c r="C139" s="144">
        <f>[11]B!C901-[11]B!C878-[11]B!C879</f>
        <v>1023</v>
      </c>
      <c r="D139" s="144">
        <f>[11]B!D901-[11]B!D878-[11]B!D879</f>
        <v>1014</v>
      </c>
      <c r="E139" s="144">
        <f>[11]B!E901-[11]B!E878-[11]B!E879</f>
        <v>1014</v>
      </c>
      <c r="F139" s="145">
        <f>[11]B!F901-[11]B!F878-[11]B!F879</f>
        <v>0</v>
      </c>
      <c r="G139" s="146">
        <f>[11]B!G901-[11]B!G878-[11]B!G879</f>
        <v>9</v>
      </c>
      <c r="H139" s="189">
        <f>[11]B!AA901-[11]B!AA878-[11]B!AA879</f>
        <v>216</v>
      </c>
      <c r="I139" s="189">
        <f>[11]B!AB901-[11]B!AB878-[11]B!AB879</f>
        <v>680</v>
      </c>
      <c r="J139" s="189">
        <f>[11]B!AC901-[11]B!AC878-[11]B!AC879</f>
        <v>127</v>
      </c>
      <c r="K139" s="189">
        <f>[11]B!AD901-[11]B!AD878-[11]B!AD879</f>
        <v>123</v>
      </c>
      <c r="L139" s="189">
        <f>[11]B!AE901-[11]B!AE878-[11]B!AE879</f>
        <v>0</v>
      </c>
      <c r="M139" s="190">
        <f>[11]B!AF901-[11]B!AF878-[11]B!AF879</f>
        <v>0</v>
      </c>
      <c r="N139" s="189">
        <f>[11]B!AG901-[11]B!AG878-[11]B!AG879</f>
        <v>0</v>
      </c>
      <c r="O139" s="189">
        <f>[11]B!AH901-[11]B!AH878-[11]B!AH879</f>
        <v>0</v>
      </c>
      <c r="P139" s="189">
        <f>[11]B!AI901-[11]B!AI878-[11]B!AI879</f>
        <v>0</v>
      </c>
      <c r="Q139" s="191">
        <f>[11]B!AJ901-[11]B!AJ878-[11]B!AJ879</f>
        <v>0</v>
      </c>
      <c r="R139" s="192"/>
      <c r="S139" s="148">
        <f>[11]B!$AL$901-[11]B!$AL$878-[11]B!$AL$879</f>
        <v>25646370</v>
      </c>
    </row>
    <row r="140" spans="1:19" x14ac:dyDescent="0.2">
      <c r="A140" s="695"/>
      <c r="B140" s="212" t="s">
        <v>220</v>
      </c>
      <c r="C140" s="151">
        <f>[11]B!C878</f>
        <v>0</v>
      </c>
      <c r="D140" s="151">
        <f>[11]B!D878</f>
        <v>0</v>
      </c>
      <c r="E140" s="151">
        <f>[11]B!E878</f>
        <v>0</v>
      </c>
      <c r="F140" s="152">
        <f>[11]B!F878</f>
        <v>0</v>
      </c>
      <c r="G140" s="153">
        <f>[11]B!G878</f>
        <v>0</v>
      </c>
      <c r="H140" s="194">
        <f>[11]B!AA878</f>
        <v>0</v>
      </c>
      <c r="I140" s="194">
        <f>[11]B!AB878</f>
        <v>0</v>
      </c>
      <c r="J140" s="194">
        <f>[11]B!AC878</f>
        <v>0</v>
      </c>
      <c r="K140" s="194">
        <f>[11]B!AD878</f>
        <v>0</v>
      </c>
      <c r="L140" s="194">
        <f>[11]B!AE878</f>
        <v>0</v>
      </c>
      <c r="M140" s="195">
        <f>[11]B!AF878</f>
        <v>0</v>
      </c>
      <c r="N140" s="194">
        <f>[11]B!AG878</f>
        <v>0</v>
      </c>
      <c r="O140" s="194">
        <f>[11]B!AH878</f>
        <v>0</v>
      </c>
      <c r="P140" s="194">
        <f>[11]B!AI878</f>
        <v>0</v>
      </c>
      <c r="Q140" s="196">
        <f>[11]B!AJ878</f>
        <v>0</v>
      </c>
      <c r="R140" s="197"/>
      <c r="S140" s="155">
        <f>[11]B!$AL$878</f>
        <v>0</v>
      </c>
    </row>
    <row r="141" spans="1:19" x14ac:dyDescent="0.2">
      <c r="A141" s="695"/>
      <c r="B141" s="213" t="s">
        <v>221</v>
      </c>
      <c r="C141" s="159">
        <f>[11]B!C879</f>
        <v>84</v>
      </c>
      <c r="D141" s="159">
        <f>[11]B!D879</f>
        <v>80</v>
      </c>
      <c r="E141" s="159">
        <f>[11]B!E879</f>
        <v>80</v>
      </c>
      <c r="F141" s="160">
        <f>[11]B!F879</f>
        <v>0</v>
      </c>
      <c r="G141" s="161">
        <f>[11]B!G879</f>
        <v>4</v>
      </c>
      <c r="H141" s="200">
        <f>[11]B!AA879</f>
        <v>18</v>
      </c>
      <c r="I141" s="200">
        <f>[11]B!AB879</f>
        <v>24</v>
      </c>
      <c r="J141" s="200">
        <f>[11]B!AC879</f>
        <v>42</v>
      </c>
      <c r="K141" s="200">
        <f>[11]B!AD879</f>
        <v>0</v>
      </c>
      <c r="L141" s="200">
        <f>[11]B!AE879</f>
        <v>0</v>
      </c>
      <c r="M141" s="201">
        <f>[11]B!AF879</f>
        <v>0</v>
      </c>
      <c r="N141" s="200">
        <f>[11]B!AG879</f>
        <v>0</v>
      </c>
      <c r="O141" s="200">
        <f>[11]B!AH879</f>
        <v>0</v>
      </c>
      <c r="P141" s="200">
        <f>[11]B!AI879</f>
        <v>0</v>
      </c>
      <c r="Q141" s="202">
        <f>[11]B!AJ879</f>
        <v>0</v>
      </c>
      <c r="R141" s="203"/>
      <c r="S141" s="178">
        <f>[11]B!$AL$879</f>
        <v>2019200</v>
      </c>
    </row>
    <row r="142" spans="1:19" x14ac:dyDescent="0.2">
      <c r="A142" s="142" t="s">
        <v>196</v>
      </c>
      <c r="B142" s="214" t="s">
        <v>222</v>
      </c>
      <c r="C142" s="215">
        <f>[11]B!C943</f>
        <v>0</v>
      </c>
      <c r="D142" s="215">
        <f>[11]B!D943</f>
        <v>0</v>
      </c>
      <c r="E142" s="215">
        <f>[11]B!E943</f>
        <v>0</v>
      </c>
      <c r="F142" s="216">
        <f>[11]B!F943</f>
        <v>0</v>
      </c>
      <c r="G142" s="217">
        <f>[11]B!G943</f>
        <v>0</v>
      </c>
      <c r="H142" s="218">
        <f>[11]B!AA943</f>
        <v>0</v>
      </c>
      <c r="I142" s="218">
        <f>[11]B!AB943</f>
        <v>0</v>
      </c>
      <c r="J142" s="218">
        <f>[11]B!AC943</f>
        <v>0</v>
      </c>
      <c r="K142" s="218">
        <f>[11]B!AD943</f>
        <v>0</v>
      </c>
      <c r="L142" s="218">
        <f>[11]B!AE943</f>
        <v>0</v>
      </c>
      <c r="M142" s="219">
        <f>[11]B!AF943</f>
        <v>0</v>
      </c>
      <c r="N142" s="218">
        <f>[11]B!AG943</f>
        <v>0</v>
      </c>
      <c r="O142" s="218">
        <f>[11]B!AH943</f>
        <v>0</v>
      </c>
      <c r="P142" s="218">
        <f>[11]B!AI943</f>
        <v>0</v>
      </c>
      <c r="Q142" s="220">
        <f>[11]B!AJ943</f>
        <v>0</v>
      </c>
      <c r="R142" s="221"/>
      <c r="S142" s="148">
        <f>[11]B!$AL$943</f>
        <v>0</v>
      </c>
    </row>
    <row r="143" spans="1:19" s="224" customFormat="1" x14ac:dyDescent="0.2">
      <c r="A143" s="157"/>
      <c r="B143" s="222" t="s">
        <v>223</v>
      </c>
      <c r="C143" s="159">
        <f>[11]B!C987</f>
        <v>1</v>
      </c>
      <c r="D143" s="159">
        <f>[11]B!D987</f>
        <v>1</v>
      </c>
      <c r="E143" s="159">
        <f>[11]B!E987</f>
        <v>1</v>
      </c>
      <c r="F143" s="160">
        <f>[11]B!F987</f>
        <v>0</v>
      </c>
      <c r="G143" s="161">
        <f>[11]B!G987</f>
        <v>0</v>
      </c>
      <c r="H143" s="200">
        <f>[11]B!AA987</f>
        <v>0</v>
      </c>
      <c r="I143" s="200">
        <f>[11]B!AB987</f>
        <v>1</v>
      </c>
      <c r="J143" s="200">
        <f>[11]B!AC987</f>
        <v>0</v>
      </c>
      <c r="K143" s="200">
        <f>[11]B!AD987</f>
        <v>0</v>
      </c>
      <c r="L143" s="200">
        <f>[11]B!AE987</f>
        <v>0</v>
      </c>
      <c r="M143" s="201">
        <f>[11]B!AF987</f>
        <v>0</v>
      </c>
      <c r="N143" s="200">
        <f>[11]B!AG987</f>
        <v>0</v>
      </c>
      <c r="O143" s="200">
        <f>[11]B!AH987</f>
        <v>0</v>
      </c>
      <c r="P143" s="200">
        <f>[11]B!AI987</f>
        <v>0</v>
      </c>
      <c r="Q143" s="202">
        <f>[11]B!AJ987</f>
        <v>0</v>
      </c>
      <c r="R143" s="162"/>
      <c r="S143" s="223"/>
    </row>
    <row r="144" spans="1:19" s="224" customFormat="1" x14ac:dyDescent="0.2">
      <c r="A144" s="696" t="s">
        <v>224</v>
      </c>
      <c r="B144" s="697"/>
      <c r="C144" s="144">
        <f>[11]B!C670</f>
        <v>7298</v>
      </c>
      <c r="D144" s="144">
        <f>[11]B!D670</f>
        <v>7204</v>
      </c>
      <c r="E144" s="144">
        <f>[11]B!E670</f>
        <v>7094</v>
      </c>
      <c r="F144" s="145">
        <f>[11]B!F670</f>
        <v>110</v>
      </c>
      <c r="G144" s="146">
        <f>[11]B!G670</f>
        <v>94</v>
      </c>
      <c r="H144" s="189">
        <f>[11]B!AA670</f>
        <v>3980</v>
      </c>
      <c r="I144" s="189">
        <f>[11]B!AB670</f>
        <v>1519</v>
      </c>
      <c r="J144" s="189">
        <f>[11]B!AC670</f>
        <v>1799</v>
      </c>
      <c r="K144" s="189">
        <f>[11]B!AD670</f>
        <v>0</v>
      </c>
      <c r="L144" s="189">
        <f>[11]B!AE670</f>
        <v>0</v>
      </c>
      <c r="M144" s="190">
        <f>[11]B!AF670</f>
        <v>0</v>
      </c>
      <c r="N144" s="189">
        <f>[11]B!AG670</f>
        <v>0</v>
      </c>
      <c r="O144" s="189">
        <f>[11]B!AH670</f>
        <v>0</v>
      </c>
      <c r="P144" s="189">
        <f>[11]B!AI670</f>
        <v>0</v>
      </c>
      <c r="Q144" s="191">
        <f>[11]B!AJ670</f>
        <v>0</v>
      </c>
      <c r="R144" s="147"/>
      <c r="S144" s="225"/>
    </row>
    <row r="145" spans="1:24" s="3" customFormat="1" x14ac:dyDescent="0.2">
      <c r="A145" s="698" t="s">
        <v>225</v>
      </c>
      <c r="B145" s="699"/>
      <c r="C145" s="226">
        <f>[11]B!C1235</f>
        <v>0</v>
      </c>
      <c r="D145" s="226">
        <f>[11]B!D1235</f>
        <v>0</v>
      </c>
      <c r="E145" s="226">
        <f>[11]B!E1235</f>
        <v>0</v>
      </c>
      <c r="F145" s="227">
        <f>[11]B!F1235</f>
        <v>0</v>
      </c>
      <c r="G145" s="228">
        <f>[11]B!G1235</f>
        <v>0</v>
      </c>
      <c r="H145" s="229">
        <f>[11]B!AA1235</f>
        <v>0</v>
      </c>
      <c r="I145" s="229">
        <f>[11]B!AB1235</f>
        <v>0</v>
      </c>
      <c r="J145" s="229">
        <f>[11]B!AC1235</f>
        <v>0</v>
      </c>
      <c r="K145" s="229">
        <f>[11]B!AD1235</f>
        <v>0</v>
      </c>
      <c r="L145" s="229">
        <f>[11]B!AE1235</f>
        <v>0</v>
      </c>
      <c r="M145" s="230">
        <f>[11]B!AF1235</f>
        <v>0</v>
      </c>
      <c r="N145" s="229">
        <f>[11]B!AG1235</f>
        <v>0</v>
      </c>
      <c r="O145" s="229">
        <f>[11]B!AH1235</f>
        <v>0</v>
      </c>
      <c r="P145" s="229">
        <f>[11]B!AI1235</f>
        <v>0</v>
      </c>
      <c r="Q145" s="231">
        <f>[11]B!AJ1235</f>
        <v>0</v>
      </c>
      <c r="R145" s="232"/>
      <c r="S145" s="233">
        <f>[11]B!$AL$1235</f>
        <v>0</v>
      </c>
      <c r="T145" s="109"/>
    </row>
    <row r="146" spans="1:24" x14ac:dyDescent="0.2">
      <c r="A146" s="3" t="s">
        <v>226</v>
      </c>
      <c r="C146" s="4"/>
      <c r="R146" s="234"/>
      <c r="U146" s="235"/>
    </row>
    <row r="147" spans="1:24" ht="14.25" customHeight="1" x14ac:dyDescent="0.2">
      <c r="A147" s="653" t="s">
        <v>227</v>
      </c>
      <c r="B147" s="581"/>
      <c r="C147" s="545" t="s">
        <v>158</v>
      </c>
      <c r="D147" s="631" t="s">
        <v>228</v>
      </c>
      <c r="E147" s="632"/>
      <c r="F147" s="632"/>
      <c r="G147" s="691"/>
      <c r="H147" s="685" t="s">
        <v>170</v>
      </c>
      <c r="I147" s="685"/>
      <c r="J147" s="686"/>
      <c r="K147" s="602" t="s">
        <v>171</v>
      </c>
      <c r="L147" s="602"/>
      <c r="M147" s="602"/>
      <c r="N147" s="603" t="s">
        <v>172</v>
      </c>
      <c r="O147" s="716" t="s">
        <v>173</v>
      </c>
      <c r="P147" s="717"/>
      <c r="Q147" s="608" t="s">
        <v>174</v>
      </c>
      <c r="R147" s="664" t="s">
        <v>7</v>
      </c>
      <c r="U147" s="235"/>
    </row>
    <row r="148" spans="1:24" ht="14.25" customHeight="1" x14ac:dyDescent="0.2">
      <c r="A148" s="653"/>
      <c r="B148" s="581"/>
      <c r="C148" s="630"/>
      <c r="D148" s="638" t="s">
        <v>176</v>
      </c>
      <c r="E148" s="631" t="s">
        <v>177</v>
      </c>
      <c r="F148" s="691"/>
      <c r="G148" s="611" t="s">
        <v>178</v>
      </c>
      <c r="H148" s="692" t="s">
        <v>179</v>
      </c>
      <c r="I148" s="692" t="s">
        <v>180</v>
      </c>
      <c r="J148" s="692" t="s">
        <v>181</v>
      </c>
      <c r="K148" s="694" t="s">
        <v>182</v>
      </c>
      <c r="L148" s="594" t="s">
        <v>183</v>
      </c>
      <c r="M148" s="595" t="s">
        <v>184</v>
      </c>
      <c r="N148" s="604"/>
      <c r="O148" s="723" t="s">
        <v>185</v>
      </c>
      <c r="P148" s="717" t="s">
        <v>186</v>
      </c>
      <c r="Q148" s="609"/>
      <c r="R148" s="664"/>
      <c r="U148" s="235"/>
    </row>
    <row r="149" spans="1:24" x14ac:dyDescent="0.2">
      <c r="A149" s="653"/>
      <c r="B149" s="581"/>
      <c r="C149" s="546"/>
      <c r="D149" s="639"/>
      <c r="E149" s="236" t="s">
        <v>187</v>
      </c>
      <c r="F149" s="237" t="s">
        <v>188</v>
      </c>
      <c r="G149" s="612"/>
      <c r="H149" s="693"/>
      <c r="I149" s="693"/>
      <c r="J149" s="693"/>
      <c r="K149" s="694"/>
      <c r="L149" s="594"/>
      <c r="M149" s="595"/>
      <c r="N149" s="605"/>
      <c r="O149" s="723"/>
      <c r="P149" s="717"/>
      <c r="Q149" s="610"/>
      <c r="R149" s="664"/>
      <c r="U149" s="235"/>
    </row>
    <row r="150" spans="1:24" x14ac:dyDescent="0.2">
      <c r="A150" s="646" t="s">
        <v>229</v>
      </c>
      <c r="B150" s="688"/>
      <c r="C150" s="238">
        <f>+[11]B!C996+[11]B!C1004+[11]B!C1013+[11]B!C1023+[11]B!C1030+[11]B!C1034+[11]B!C1038+[11]B!C1042+[11]B!C1050+[11]B!C1053+[11]B!C1056+[11]B!C1064</f>
        <v>0</v>
      </c>
      <c r="D150" s="239">
        <f>+[11]B!D996+[11]B!D1004+[11]B!D1013+[11]B!D1023+[11]B!D1030+[11]B!D1034+[11]B!D1038+[11]B!D1042+[11]B!D1050+[11]B!D1053+[11]B!D1056+[11]B!D1064</f>
        <v>0</v>
      </c>
      <c r="E150" s="239">
        <f>+[11]B!E996+[11]B!E1004+[11]B!E1013+[11]B!E1023+[11]B!E1030+[11]B!E1034+[11]B!E1038+[11]B!E1042+[11]B!E1050+[11]B!E1053+[11]B!E1056+[11]B!E1064</f>
        <v>0</v>
      </c>
      <c r="F150" s="239">
        <f>+[11]B!F996+[11]B!F1004+[11]B!F1013+[11]B!F1023+[11]B!F1030+[11]B!F1034+[11]B!F1038+[11]B!F1042+[11]B!F1050+[11]B!F1053+[11]B!F1056+[11]B!F1064</f>
        <v>0</v>
      </c>
      <c r="G150" s="239">
        <f>+[11]B!G996+[11]B!G1004+[11]B!G1013+[11]B!G1023+[11]B!G1030+[11]B!G1034+[11]B!G1038+[11]B!G1042+[11]B!G1050+[11]B!G1053+[11]B!G1056+[11]B!G1064</f>
        <v>0</v>
      </c>
      <c r="H150" s="239">
        <f>+[11]B!AA996+[11]B!AA1004+[11]B!AA1013+[11]B!AA1023+[11]B!AA1030+[11]B!AA1034+[11]B!AA1038+[11]B!AA1042+[11]B!AA1050+[11]B!AA1053+[11]B!AA1056+[11]B!AA1064</f>
        <v>0</v>
      </c>
      <c r="I150" s="239">
        <f>+[11]B!AB996+[11]B!AB1004+[11]B!AB1013+[11]B!AB1023+[11]B!AB1030+[11]B!AB1034+[11]B!AB1038+[11]B!AB1042+[11]B!AB1050+[11]B!AB1053+[11]B!AB1056+[11]B!AB1064</f>
        <v>0</v>
      </c>
      <c r="J150" s="239">
        <f>+[11]B!AC996+[11]B!AC1004+[11]B!AC1013+[11]B!AC1023+[11]B!AC1030+[11]B!AC1034+[11]B!AC1038+[11]B!AC1042+[11]B!AC1050+[11]B!AC1053+[11]B!AC1056+[11]B!AC1064</f>
        <v>0</v>
      </c>
      <c r="K150" s="239">
        <f>+[11]B!AD996+[11]B!AD1004+[11]B!AD1013+[11]B!AD1023+[11]B!AD1030+[11]B!AD1034+[11]B!AD1038+[11]B!AD1042+[11]B!AD1050+[11]B!AD1053+[11]B!AD1056+[11]B!AD1064</f>
        <v>0</v>
      </c>
      <c r="L150" s="239">
        <f>+[11]B!AE996+[11]B!AE1004+[11]B!AE1013+[11]B!AE1023+[11]B!AE1030+[11]B!AE1034+[11]B!AE1038+[11]B!AE1042+[11]B!AE1050+[11]B!AE1053+[11]B!AE1056+[11]B!AE1064</f>
        <v>0</v>
      </c>
      <c r="M150" s="239">
        <f>+[11]B!AF996+[11]B!AF1004+[11]B!AF1013+[11]B!AF1023+[11]B!AF1030+[11]B!AF1034+[11]B!AF1038+[11]B!AF1042+[11]B!AF1050+[11]B!AF1053+[11]B!AF1056+[11]B!AF1064</f>
        <v>0</v>
      </c>
      <c r="N150" s="239">
        <f>+[11]B!AG996+[11]B!AG1004+[11]B!AG1013+[11]B!AG1023+[11]B!AG1030+[11]B!AG1034+[11]B!AG1038+[11]B!AG1042+[11]B!AG1050+[11]B!AG1053+[11]B!AG1056+[11]B!AG1064</f>
        <v>0</v>
      </c>
      <c r="O150" s="239">
        <f>+[11]B!AH996+[11]B!AH1004+[11]B!AH1013+[11]B!AH1023+[11]B!AH1030+[11]B!AH1034+[11]B!AH1038+[11]B!AH1042+[11]B!AH1050+[11]B!AH1053+[11]B!AH1056+[11]B!AH1064</f>
        <v>0</v>
      </c>
      <c r="P150" s="239">
        <f>+[11]B!AI996+[11]B!AI1004+[11]B!AI1013+[11]B!AI1023+[11]B!AI1030+[11]B!AI1034+[11]B!AI1038+[11]B!AI1042+[11]B!AI1050+[11]B!AI1053+[11]B!AI1056+[11]B!AI1064</f>
        <v>6</v>
      </c>
      <c r="Q150" s="239">
        <f>+[11]B!AJ996+[11]B!AJ1004+[11]B!AJ1013+[11]B!AJ1023+[11]B!AJ1030+[11]B!AJ1034+[11]B!AJ1038+[11]B!AJ1042+[11]B!AJ1050+[11]B!AJ1053+[11]B!AJ1056+[11]B!AJ1064</f>
        <v>0</v>
      </c>
      <c r="R150" s="240">
        <f>+[11]B!AL996+[11]B!AL1004+[11]B!AL1013+[11]B!AL1023+[11]B!AL1030+[11]B!AL1034+[11]B!AL1038+[11]B!AL1042+[11]B!AL1050+[11]B!AL1053+[11]B!AL1056+[11]B!AL1064</f>
        <v>0</v>
      </c>
      <c r="U150" s="235"/>
    </row>
    <row r="151" spans="1:24" x14ac:dyDescent="0.2">
      <c r="A151" s="689" t="s">
        <v>230</v>
      </c>
      <c r="B151" s="690"/>
      <c r="C151" s="241">
        <f>[11]B!C1070</f>
        <v>0</v>
      </c>
      <c r="D151" s="242">
        <f>[11]B!D1070</f>
        <v>0</v>
      </c>
      <c r="E151" s="242">
        <f>[11]B!E1070</f>
        <v>0</v>
      </c>
      <c r="F151" s="242">
        <f>[11]B!F1070</f>
        <v>0</v>
      </c>
      <c r="G151" s="242">
        <f>[11]B!G1070</f>
        <v>0</v>
      </c>
      <c r="H151" s="242">
        <f>[11]B!AA1070</f>
        <v>0</v>
      </c>
      <c r="I151" s="242">
        <f>[11]B!AB1070</f>
        <v>0</v>
      </c>
      <c r="J151" s="242">
        <f>[11]B!AC1070</f>
        <v>0</v>
      </c>
      <c r="K151" s="242">
        <f>[11]B!AD1070</f>
        <v>0</v>
      </c>
      <c r="L151" s="242">
        <f>[11]B!AE1070</f>
        <v>0</v>
      </c>
      <c r="M151" s="242">
        <f>[11]B!AF1070</f>
        <v>0</v>
      </c>
      <c r="N151" s="242">
        <f>[11]B!AG1070</f>
        <v>0</v>
      </c>
      <c r="O151" s="242">
        <f>[11]B!AH1070</f>
        <v>0</v>
      </c>
      <c r="P151" s="242">
        <f>[11]B!AI1070</f>
        <v>0</v>
      </c>
      <c r="Q151" s="242">
        <f>[11]B!AJ1070</f>
        <v>0</v>
      </c>
      <c r="R151" s="243">
        <f>[11]B!AL1070</f>
        <v>0</v>
      </c>
      <c r="U151" s="235"/>
    </row>
    <row r="152" spans="1:24" x14ac:dyDescent="0.2">
      <c r="A152" s="683" t="s">
        <v>231</v>
      </c>
      <c r="B152" s="572"/>
      <c r="C152" s="244">
        <f>[11]B!C1080</f>
        <v>0</v>
      </c>
      <c r="D152" s="245">
        <f>[11]B!D1080</f>
        <v>0</v>
      </c>
      <c r="E152" s="245">
        <f>[11]B!E1080</f>
        <v>0</v>
      </c>
      <c r="F152" s="245">
        <f>[11]B!F1080</f>
        <v>0</v>
      </c>
      <c r="G152" s="245">
        <f>[11]B!G1080</f>
        <v>0</v>
      </c>
      <c r="H152" s="245">
        <f>[11]B!AA1080</f>
        <v>0</v>
      </c>
      <c r="I152" s="245">
        <f>[11]B!AB1080</f>
        <v>0</v>
      </c>
      <c r="J152" s="245">
        <f>[11]B!AC1080</f>
        <v>0</v>
      </c>
      <c r="K152" s="245">
        <f>[11]B!AD1080</f>
        <v>0</v>
      </c>
      <c r="L152" s="245">
        <f>[11]B!AE1080</f>
        <v>0</v>
      </c>
      <c r="M152" s="245">
        <f>[11]B!AF1080</f>
        <v>0</v>
      </c>
      <c r="N152" s="245">
        <f>[11]B!AG1080</f>
        <v>0</v>
      </c>
      <c r="O152" s="245">
        <f>[11]B!AH1080</f>
        <v>0</v>
      </c>
      <c r="P152" s="245">
        <f>[11]B!AI1080</f>
        <v>0</v>
      </c>
      <c r="Q152" s="245">
        <f>[11]B!AJ1080</f>
        <v>0</v>
      </c>
      <c r="R152" s="246">
        <f>[11]B!AL1080</f>
        <v>0</v>
      </c>
      <c r="U152" s="235"/>
    </row>
    <row r="153" spans="1:24" x14ac:dyDescent="0.2">
      <c r="A153" s="683" t="s">
        <v>232</v>
      </c>
      <c r="B153" s="572"/>
      <c r="C153" s="244">
        <f>[11]B!C1100</f>
        <v>0</v>
      </c>
      <c r="D153" s="245">
        <f>[11]B!D1100</f>
        <v>0</v>
      </c>
      <c r="E153" s="245">
        <f>[11]B!E1100</f>
        <v>0</v>
      </c>
      <c r="F153" s="245">
        <f>[11]B!F1100</f>
        <v>0</v>
      </c>
      <c r="G153" s="245">
        <f>[11]B!G1100</f>
        <v>0</v>
      </c>
      <c r="H153" s="245">
        <f>[11]B!AA1100</f>
        <v>0</v>
      </c>
      <c r="I153" s="245">
        <f>[11]B!AB1100</f>
        <v>0</v>
      </c>
      <c r="J153" s="245">
        <f>[11]B!AC1100</f>
        <v>0</v>
      </c>
      <c r="K153" s="245">
        <f>[11]B!AD1100</f>
        <v>0</v>
      </c>
      <c r="L153" s="245">
        <f>[11]B!AE1100</f>
        <v>0</v>
      </c>
      <c r="M153" s="245">
        <f>[11]B!AF1100</f>
        <v>0</v>
      </c>
      <c r="N153" s="245">
        <f>[11]B!AG1100</f>
        <v>0</v>
      </c>
      <c r="O153" s="245">
        <f>[11]B!AH1100</f>
        <v>0</v>
      </c>
      <c r="P153" s="245">
        <f>[11]B!AI1100</f>
        <v>0</v>
      </c>
      <c r="Q153" s="245">
        <f>[11]B!AJ1100</f>
        <v>0</v>
      </c>
      <c r="R153" s="246">
        <f>[11]B!AL1100</f>
        <v>0</v>
      </c>
      <c r="U153" s="235"/>
    </row>
    <row r="154" spans="1:24" x14ac:dyDescent="0.2">
      <c r="A154" s="683" t="s">
        <v>233</v>
      </c>
      <c r="B154" s="572"/>
      <c r="C154" s="247">
        <f>[11]B!C1103</f>
        <v>0</v>
      </c>
      <c r="D154" s="248">
        <f>[11]B!D1103</f>
        <v>0</v>
      </c>
      <c r="E154" s="248">
        <f>[11]B!E1103</f>
        <v>0</v>
      </c>
      <c r="F154" s="248">
        <f>[11]B!F1103</f>
        <v>0</v>
      </c>
      <c r="G154" s="248">
        <f>[11]B!G1103</f>
        <v>0</v>
      </c>
      <c r="H154" s="248">
        <f>[11]B!AA1103</f>
        <v>0</v>
      </c>
      <c r="I154" s="248">
        <f>[11]B!AB1103</f>
        <v>0</v>
      </c>
      <c r="J154" s="248">
        <f>[11]B!AC1103</f>
        <v>0</v>
      </c>
      <c r="K154" s="248">
        <f>[11]B!AD1103</f>
        <v>0</v>
      </c>
      <c r="L154" s="248">
        <f>[11]B!AE1103</f>
        <v>0</v>
      </c>
      <c r="M154" s="248">
        <f>[11]B!AF1103</f>
        <v>0</v>
      </c>
      <c r="N154" s="248">
        <f>[11]B!AG1103</f>
        <v>0</v>
      </c>
      <c r="O154" s="248">
        <f>[11]B!AH1103</f>
        <v>0</v>
      </c>
      <c r="P154" s="248">
        <f>[11]B!AI1103</f>
        <v>0</v>
      </c>
      <c r="Q154" s="248">
        <f>[11]B!AJ1103</f>
        <v>0</v>
      </c>
      <c r="R154" s="246">
        <f>[11]B!AL1103</f>
        <v>0</v>
      </c>
      <c r="U154" s="235"/>
    </row>
    <row r="155" spans="1:24" x14ac:dyDescent="0.2">
      <c r="A155" s="574" t="s">
        <v>5</v>
      </c>
      <c r="B155" s="684"/>
      <c r="C155" s="249">
        <f>SUM(C150+C151+C152+C153+C154)</f>
        <v>0</v>
      </c>
      <c r="D155" s="249">
        <f>SUM(D150+D151+D152+D153+D154)</f>
        <v>0</v>
      </c>
      <c r="E155" s="249">
        <f>SUM(E150+E151+E152+E153+E154)</f>
        <v>0</v>
      </c>
      <c r="F155" s="249">
        <f t="shared" ref="F155:Q155" si="4">SUM(F150+F151+F152+F153+F154)</f>
        <v>0</v>
      </c>
      <c r="G155" s="249">
        <f t="shared" si="4"/>
        <v>0</v>
      </c>
      <c r="H155" s="249">
        <f t="shared" si="4"/>
        <v>0</v>
      </c>
      <c r="I155" s="249">
        <f t="shared" si="4"/>
        <v>0</v>
      </c>
      <c r="J155" s="249">
        <f t="shared" si="4"/>
        <v>0</v>
      </c>
      <c r="K155" s="249">
        <f t="shared" si="4"/>
        <v>0</v>
      </c>
      <c r="L155" s="249">
        <f t="shared" si="4"/>
        <v>0</v>
      </c>
      <c r="M155" s="249">
        <f t="shared" si="4"/>
        <v>0</v>
      </c>
      <c r="N155" s="249">
        <f t="shared" si="4"/>
        <v>0</v>
      </c>
      <c r="O155" s="249">
        <f t="shared" si="4"/>
        <v>0</v>
      </c>
      <c r="P155" s="249">
        <f t="shared" si="4"/>
        <v>6</v>
      </c>
      <c r="Q155" s="249">
        <f t="shared" si="4"/>
        <v>0</v>
      </c>
      <c r="R155" s="249">
        <f>SUM(R150+R151+R152+R153+R154)</f>
        <v>0</v>
      </c>
      <c r="U155" s="235"/>
    </row>
    <row r="156" spans="1:24" s="105" customFormat="1" x14ac:dyDescent="0.2">
      <c r="A156" s="99" t="s">
        <v>234</v>
      </c>
      <c r="B156" s="250"/>
      <c r="C156" s="250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8"/>
      <c r="P156" s="418"/>
      <c r="Q156" s="418"/>
      <c r="R156" s="418"/>
      <c r="S156" s="5"/>
      <c r="T156" s="5"/>
      <c r="X156" s="5"/>
    </row>
    <row r="157" spans="1:24" ht="14.25" customHeight="1" x14ac:dyDescent="0.2">
      <c r="A157" s="653" t="s">
        <v>235</v>
      </c>
      <c r="B157" s="581"/>
      <c r="C157" s="545" t="s">
        <v>158</v>
      </c>
      <c r="D157" s="613" t="s">
        <v>228</v>
      </c>
      <c r="E157" s="613"/>
      <c r="F157" s="613"/>
      <c r="G157" s="613"/>
      <c r="H157" s="685" t="s">
        <v>170</v>
      </c>
      <c r="I157" s="685"/>
      <c r="J157" s="686"/>
      <c r="K157" s="602" t="s">
        <v>171</v>
      </c>
      <c r="L157" s="602"/>
      <c r="M157" s="602"/>
      <c r="N157" s="603" t="s">
        <v>172</v>
      </c>
      <c r="O157" s="716" t="s">
        <v>173</v>
      </c>
      <c r="P157" s="717"/>
      <c r="Q157" s="608" t="s">
        <v>174</v>
      </c>
      <c r="R157" s="664" t="s">
        <v>7</v>
      </c>
    </row>
    <row r="158" spans="1:24" ht="14.25" customHeight="1" x14ac:dyDescent="0.2">
      <c r="A158" s="653"/>
      <c r="B158" s="581"/>
      <c r="C158" s="630"/>
      <c r="D158" s="611" t="s">
        <v>176</v>
      </c>
      <c r="E158" s="665" t="s">
        <v>177</v>
      </c>
      <c r="F158" s="666"/>
      <c r="G158" s="667" t="s">
        <v>178</v>
      </c>
      <c r="H158" s="616" t="s">
        <v>179</v>
      </c>
      <c r="I158" s="618" t="s">
        <v>180</v>
      </c>
      <c r="J158" s="591" t="s">
        <v>181</v>
      </c>
      <c r="K158" s="593" t="s">
        <v>182</v>
      </c>
      <c r="L158" s="594" t="s">
        <v>183</v>
      </c>
      <c r="M158" s="595" t="s">
        <v>184</v>
      </c>
      <c r="N158" s="604"/>
      <c r="O158" s="716" t="s">
        <v>185</v>
      </c>
      <c r="P158" s="723" t="s">
        <v>186</v>
      </c>
      <c r="Q158" s="609"/>
      <c r="R158" s="664"/>
      <c r="S158" s="252"/>
      <c r="T158" s="105"/>
    </row>
    <row r="159" spans="1:24" x14ac:dyDescent="0.2">
      <c r="A159" s="653"/>
      <c r="B159" s="581"/>
      <c r="C159" s="546"/>
      <c r="D159" s="612"/>
      <c r="E159" s="253" t="s">
        <v>187</v>
      </c>
      <c r="F159" s="134" t="s">
        <v>188</v>
      </c>
      <c r="G159" s="668"/>
      <c r="H159" s="617"/>
      <c r="I159" s="619"/>
      <c r="J159" s="592"/>
      <c r="K159" s="593"/>
      <c r="L159" s="594"/>
      <c r="M159" s="595"/>
      <c r="N159" s="605"/>
      <c r="O159" s="716"/>
      <c r="P159" s="723"/>
      <c r="Q159" s="610"/>
      <c r="R159" s="664"/>
      <c r="S159" s="234"/>
    </row>
    <row r="160" spans="1:24" x14ac:dyDescent="0.2">
      <c r="A160" s="419">
        <v>1901023</v>
      </c>
      <c r="B160" s="420" t="s">
        <v>236</v>
      </c>
      <c r="C160" s="421">
        <f>[11]B!C2467</f>
        <v>64</v>
      </c>
      <c r="D160" s="421">
        <f>[11]B!D2467</f>
        <v>64</v>
      </c>
      <c r="E160" s="422">
        <f>[11]B!E2467</f>
        <v>64</v>
      </c>
      <c r="F160" s="422">
        <f>[11]B!F2467</f>
        <v>0</v>
      </c>
      <c r="G160" s="422">
        <f>[11]B!G2467</f>
        <v>0</v>
      </c>
      <c r="H160" s="423">
        <f>[11]B!AA2467</f>
        <v>64</v>
      </c>
      <c r="I160" s="423">
        <f>[11]B!AB2467</f>
        <v>0</v>
      </c>
      <c r="J160" s="423">
        <f>[11]B!AC2467</f>
        <v>0</v>
      </c>
      <c r="K160" s="423">
        <f>[11]B!AD2467</f>
        <v>0</v>
      </c>
      <c r="L160" s="423">
        <f>[11]B!AE2467</f>
        <v>0</v>
      </c>
      <c r="M160" s="423">
        <f>[11]B!AF2467</f>
        <v>0</v>
      </c>
      <c r="N160" s="423">
        <f>[11]B!AG2467</f>
        <v>0</v>
      </c>
      <c r="O160" s="423">
        <f>[11]B!AH2467</f>
        <v>0</v>
      </c>
      <c r="P160" s="423">
        <f>[11]B!AI2467</f>
        <v>0</v>
      </c>
      <c r="Q160" s="423">
        <f>[11]B!AJ2467</f>
        <v>0</v>
      </c>
      <c r="R160" s="47">
        <f>[11]B!AL2467</f>
        <v>3605760</v>
      </c>
    </row>
    <row r="161" spans="1:22" x14ac:dyDescent="0.2">
      <c r="A161" s="424">
        <v>1901024</v>
      </c>
      <c r="B161" s="425" t="s">
        <v>237</v>
      </c>
      <c r="C161" s="421">
        <f>[11]B!C2468</f>
        <v>0</v>
      </c>
      <c r="D161" s="421">
        <f>[11]B!D2468</f>
        <v>0</v>
      </c>
      <c r="E161" s="422">
        <f>[11]B!E2468</f>
        <v>0</v>
      </c>
      <c r="F161" s="422">
        <f>[11]B!F2468</f>
        <v>0</v>
      </c>
      <c r="G161" s="422">
        <f>[11]B!G2468</f>
        <v>0</v>
      </c>
      <c r="H161" s="423">
        <f>[11]B!AA2468</f>
        <v>0</v>
      </c>
      <c r="I161" s="423">
        <f>[11]B!AB2468</f>
        <v>0</v>
      </c>
      <c r="J161" s="423">
        <f>[11]B!AC2468</f>
        <v>0</v>
      </c>
      <c r="K161" s="423">
        <f>[11]B!AD2468</f>
        <v>0</v>
      </c>
      <c r="L161" s="423">
        <f>[11]B!AE2468</f>
        <v>0</v>
      </c>
      <c r="M161" s="423">
        <f>[11]B!AF2468</f>
        <v>0</v>
      </c>
      <c r="N161" s="423">
        <f>[11]B!AG2468</f>
        <v>0</v>
      </c>
      <c r="O161" s="423">
        <f>[11]B!AH2468</f>
        <v>0</v>
      </c>
      <c r="P161" s="423">
        <f>[11]B!AI2468</f>
        <v>0</v>
      </c>
      <c r="Q161" s="423">
        <f>[11]B!AJ2468</f>
        <v>0</v>
      </c>
      <c r="R161" s="48">
        <f>[11]B!AL2468</f>
        <v>0</v>
      </c>
    </row>
    <row r="162" spans="1:22" x14ac:dyDescent="0.2">
      <c r="A162" s="424">
        <v>1901025</v>
      </c>
      <c r="B162" s="425" t="s">
        <v>238</v>
      </c>
      <c r="C162" s="421">
        <f>[11]B!C2469</f>
        <v>0</v>
      </c>
      <c r="D162" s="421">
        <f>[11]B!D2469</f>
        <v>0</v>
      </c>
      <c r="E162" s="422">
        <f>[11]B!E2469</f>
        <v>0</v>
      </c>
      <c r="F162" s="422">
        <f>[11]B!F2469</f>
        <v>0</v>
      </c>
      <c r="G162" s="422">
        <f>[11]B!G2469</f>
        <v>0</v>
      </c>
      <c r="H162" s="423">
        <f>[11]B!AA2469</f>
        <v>0</v>
      </c>
      <c r="I162" s="423">
        <f>[11]B!AB2469</f>
        <v>0</v>
      </c>
      <c r="J162" s="423">
        <f>[11]B!AC2469</f>
        <v>0</v>
      </c>
      <c r="K162" s="423">
        <f>[11]B!AD2469</f>
        <v>0</v>
      </c>
      <c r="L162" s="423">
        <f>[11]B!AE2469</f>
        <v>0</v>
      </c>
      <c r="M162" s="423">
        <f>[11]B!AF2469</f>
        <v>0</v>
      </c>
      <c r="N162" s="423">
        <f>[11]B!AG2469</f>
        <v>0</v>
      </c>
      <c r="O162" s="423">
        <f>[11]B!AH2469</f>
        <v>0</v>
      </c>
      <c r="P162" s="423">
        <f>[11]B!AI2469</f>
        <v>0</v>
      </c>
      <c r="Q162" s="423">
        <f>[11]B!AJ2469</f>
        <v>0</v>
      </c>
      <c r="R162" s="48">
        <f>[11]B!AL2469</f>
        <v>0</v>
      </c>
    </row>
    <row r="163" spans="1:22" x14ac:dyDescent="0.2">
      <c r="A163" s="424">
        <v>1901026</v>
      </c>
      <c r="B163" s="425" t="s">
        <v>239</v>
      </c>
      <c r="C163" s="421">
        <f>[11]B!C2470</f>
        <v>0</v>
      </c>
      <c r="D163" s="421">
        <f>[11]B!D2470</f>
        <v>0</v>
      </c>
      <c r="E163" s="422">
        <f>[11]B!E2470</f>
        <v>0</v>
      </c>
      <c r="F163" s="422">
        <f>[11]B!F2470</f>
        <v>0</v>
      </c>
      <c r="G163" s="422">
        <f>[11]B!G2470</f>
        <v>0</v>
      </c>
      <c r="H163" s="423">
        <f>[11]B!AA2470</f>
        <v>0</v>
      </c>
      <c r="I163" s="423">
        <f>[11]B!AB2470</f>
        <v>0</v>
      </c>
      <c r="J163" s="423">
        <f>[11]B!AC2470</f>
        <v>0</v>
      </c>
      <c r="K163" s="423">
        <f>[11]B!AD2470</f>
        <v>0</v>
      </c>
      <c r="L163" s="423">
        <f>[11]B!AE2470</f>
        <v>0</v>
      </c>
      <c r="M163" s="423">
        <f>[11]B!AF2470</f>
        <v>0</v>
      </c>
      <c r="N163" s="423">
        <f>[11]B!AG2470</f>
        <v>0</v>
      </c>
      <c r="O163" s="423">
        <f>[11]B!AH2470</f>
        <v>0</v>
      </c>
      <c r="P163" s="423">
        <f>[11]B!AI2470</f>
        <v>0</v>
      </c>
      <c r="Q163" s="423">
        <f>[11]B!AJ2470</f>
        <v>0</v>
      </c>
      <c r="R163" s="48">
        <f>[11]B!AL2470</f>
        <v>0</v>
      </c>
    </row>
    <row r="164" spans="1:22" x14ac:dyDescent="0.2">
      <c r="A164" s="424">
        <v>1901126</v>
      </c>
      <c r="B164" s="425" t="s">
        <v>240</v>
      </c>
      <c r="C164" s="421">
        <f>[11]B!C2471</f>
        <v>0</v>
      </c>
      <c r="D164" s="421">
        <f>[11]B!D2471</f>
        <v>0</v>
      </c>
      <c r="E164" s="422">
        <f>[11]B!E2471</f>
        <v>0</v>
      </c>
      <c r="F164" s="422">
        <f>[11]B!F2471</f>
        <v>0</v>
      </c>
      <c r="G164" s="422">
        <f>[11]B!G2471</f>
        <v>0</v>
      </c>
      <c r="H164" s="423">
        <f>[11]B!AA2471</f>
        <v>0</v>
      </c>
      <c r="I164" s="423">
        <f>[11]B!AB2471</f>
        <v>0</v>
      </c>
      <c r="J164" s="423">
        <f>[11]B!AC2471</f>
        <v>0</v>
      </c>
      <c r="K164" s="423">
        <f>[11]B!AD2471</f>
        <v>0</v>
      </c>
      <c r="L164" s="423">
        <f>[11]B!AE2471</f>
        <v>0</v>
      </c>
      <c r="M164" s="423">
        <f>[11]B!AF2471</f>
        <v>0</v>
      </c>
      <c r="N164" s="423">
        <f>[11]B!AG2471</f>
        <v>0</v>
      </c>
      <c r="O164" s="423">
        <f>[11]B!AH2471</f>
        <v>0</v>
      </c>
      <c r="P164" s="423">
        <f>[11]B!AI2471</f>
        <v>0</v>
      </c>
      <c r="Q164" s="423">
        <f>[11]B!AJ2471</f>
        <v>0</v>
      </c>
      <c r="R164" s="48">
        <f>[11]B!AL2471</f>
        <v>0</v>
      </c>
    </row>
    <row r="165" spans="1:22" x14ac:dyDescent="0.2">
      <c r="A165" s="424">
        <v>1901027</v>
      </c>
      <c r="B165" s="425" t="s">
        <v>241</v>
      </c>
      <c r="C165" s="421">
        <f>[11]B!C2472</f>
        <v>0</v>
      </c>
      <c r="D165" s="421">
        <f>[11]B!D2472</f>
        <v>0</v>
      </c>
      <c r="E165" s="422">
        <f>[11]B!E2472</f>
        <v>0</v>
      </c>
      <c r="F165" s="422">
        <f>[11]B!F2472</f>
        <v>0</v>
      </c>
      <c r="G165" s="422">
        <f>[11]B!G2472</f>
        <v>0</v>
      </c>
      <c r="H165" s="423">
        <f>[11]B!AA2472</f>
        <v>0</v>
      </c>
      <c r="I165" s="423">
        <f>[11]B!AB2472</f>
        <v>0</v>
      </c>
      <c r="J165" s="423">
        <f>[11]B!AC2472</f>
        <v>0</v>
      </c>
      <c r="K165" s="423">
        <f>[11]B!AD2472</f>
        <v>0</v>
      </c>
      <c r="L165" s="423">
        <f>[11]B!AE2472</f>
        <v>0</v>
      </c>
      <c r="M165" s="423">
        <f>[11]B!AF2472</f>
        <v>0</v>
      </c>
      <c r="N165" s="423">
        <f>[11]B!AG2472</f>
        <v>0</v>
      </c>
      <c r="O165" s="423">
        <f>[11]B!AH2472</f>
        <v>0</v>
      </c>
      <c r="P165" s="423">
        <f>[11]B!AI2472</f>
        <v>0</v>
      </c>
      <c r="Q165" s="423">
        <f>[11]B!AJ2472</f>
        <v>0</v>
      </c>
      <c r="R165" s="48">
        <f>[11]B!AL2472</f>
        <v>0</v>
      </c>
    </row>
    <row r="166" spans="1:22" x14ac:dyDescent="0.2">
      <c r="A166" s="424">
        <v>1901028</v>
      </c>
      <c r="B166" s="425" t="s">
        <v>242</v>
      </c>
      <c r="C166" s="421">
        <f>[11]B!C2473</f>
        <v>0</v>
      </c>
      <c r="D166" s="421">
        <f>[11]B!D2473</f>
        <v>0</v>
      </c>
      <c r="E166" s="422">
        <f>[11]B!E2473</f>
        <v>0</v>
      </c>
      <c r="F166" s="422">
        <f>[11]B!F2473</f>
        <v>0</v>
      </c>
      <c r="G166" s="422">
        <f>[11]B!G2473</f>
        <v>0</v>
      </c>
      <c r="H166" s="423">
        <f>[11]B!AA2473</f>
        <v>0</v>
      </c>
      <c r="I166" s="423">
        <f>[11]B!AB2473</f>
        <v>0</v>
      </c>
      <c r="J166" s="423">
        <f>[11]B!AC2473</f>
        <v>0</v>
      </c>
      <c r="K166" s="423">
        <f>[11]B!AD2473</f>
        <v>0</v>
      </c>
      <c r="L166" s="423">
        <f>[11]B!AE2473</f>
        <v>0</v>
      </c>
      <c r="M166" s="423">
        <f>[11]B!AF2473</f>
        <v>0</v>
      </c>
      <c r="N166" s="423">
        <f>[11]B!AG2473</f>
        <v>0</v>
      </c>
      <c r="O166" s="423">
        <f>[11]B!AH2473</f>
        <v>0</v>
      </c>
      <c r="P166" s="423">
        <f>[11]B!AI2473</f>
        <v>0</v>
      </c>
      <c r="Q166" s="423">
        <f>[11]B!AJ2473</f>
        <v>0</v>
      </c>
      <c r="R166" s="48">
        <f>[11]B!AL2473</f>
        <v>0</v>
      </c>
    </row>
    <row r="167" spans="1:22" x14ac:dyDescent="0.2">
      <c r="A167" s="426">
        <v>1901029</v>
      </c>
      <c r="B167" s="427" t="s">
        <v>243</v>
      </c>
      <c r="C167" s="421">
        <f>[11]B!C2474</f>
        <v>0</v>
      </c>
      <c r="D167" s="421">
        <f>[11]B!D2474</f>
        <v>0</v>
      </c>
      <c r="E167" s="422">
        <f>[11]B!E2474</f>
        <v>0</v>
      </c>
      <c r="F167" s="422">
        <f>[11]B!F2474</f>
        <v>0</v>
      </c>
      <c r="G167" s="422">
        <f>[11]B!G2474</f>
        <v>0</v>
      </c>
      <c r="H167" s="423">
        <f>[11]B!AA2474</f>
        <v>0</v>
      </c>
      <c r="I167" s="423">
        <f>[11]B!AB2474</f>
        <v>0</v>
      </c>
      <c r="J167" s="423">
        <f>[11]B!AC2474</f>
        <v>0</v>
      </c>
      <c r="K167" s="423">
        <f>[11]B!AD2474</f>
        <v>0</v>
      </c>
      <c r="L167" s="423">
        <f>[11]B!AE2474</f>
        <v>0</v>
      </c>
      <c r="M167" s="423">
        <f>[11]B!AF2474</f>
        <v>0</v>
      </c>
      <c r="N167" s="423">
        <f>[11]B!AG2474</f>
        <v>0</v>
      </c>
      <c r="O167" s="423">
        <f>[11]B!AH2474</f>
        <v>0</v>
      </c>
      <c r="P167" s="423">
        <f>[11]B!AI2474</f>
        <v>0</v>
      </c>
      <c r="Q167" s="423">
        <f>[11]B!AJ2474</f>
        <v>0</v>
      </c>
      <c r="R167" s="48">
        <f>[11]B!AL2474</f>
        <v>0</v>
      </c>
    </row>
    <row r="168" spans="1:22" x14ac:dyDescent="0.2">
      <c r="A168" s="426">
        <v>1901031</v>
      </c>
      <c r="B168" s="427" t="s">
        <v>244</v>
      </c>
      <c r="C168" s="421">
        <f>[11]B!C2475</f>
        <v>0</v>
      </c>
      <c r="D168" s="421">
        <f>[11]B!D2475</f>
        <v>0</v>
      </c>
      <c r="E168" s="422">
        <f>[11]B!E2475</f>
        <v>0</v>
      </c>
      <c r="F168" s="422">
        <f>[11]B!F2475</f>
        <v>0</v>
      </c>
      <c r="G168" s="422">
        <f>[11]B!G2475</f>
        <v>0</v>
      </c>
      <c r="H168" s="423">
        <f>[11]B!AA2475</f>
        <v>0</v>
      </c>
      <c r="I168" s="423">
        <f>[11]B!AB2475</f>
        <v>0</v>
      </c>
      <c r="J168" s="423">
        <f>[11]B!AC2475</f>
        <v>0</v>
      </c>
      <c r="K168" s="423">
        <f>[11]B!AD2475</f>
        <v>0</v>
      </c>
      <c r="L168" s="423">
        <f>[11]B!AE2475</f>
        <v>0</v>
      </c>
      <c r="M168" s="423">
        <f>[11]B!AF2475</f>
        <v>0</v>
      </c>
      <c r="N168" s="423">
        <f>[11]B!AG2475</f>
        <v>0</v>
      </c>
      <c r="O168" s="423">
        <f>[11]B!AH2475</f>
        <v>0</v>
      </c>
      <c r="P168" s="423">
        <f>[11]B!AI2475</f>
        <v>0</v>
      </c>
      <c r="Q168" s="423">
        <f>[11]B!AJ2475</f>
        <v>0</v>
      </c>
      <c r="R168" s="48">
        <f>[11]B!AL2475</f>
        <v>0</v>
      </c>
    </row>
    <row r="169" spans="1:22" x14ac:dyDescent="0.2">
      <c r="A169" s="426" t="s">
        <v>245</v>
      </c>
      <c r="B169" s="427" t="s">
        <v>246</v>
      </c>
      <c r="C169" s="421">
        <f>[11]B!C2476</f>
        <v>0</v>
      </c>
      <c r="D169" s="421">
        <f>[11]B!D2476</f>
        <v>0</v>
      </c>
      <c r="E169" s="422">
        <f>[11]B!E2476</f>
        <v>0</v>
      </c>
      <c r="F169" s="422">
        <f>[11]B!F2476</f>
        <v>0</v>
      </c>
      <c r="G169" s="422">
        <f>[11]B!G2476</f>
        <v>0</v>
      </c>
      <c r="H169" s="423">
        <f>[11]B!AA2476</f>
        <v>0</v>
      </c>
      <c r="I169" s="423">
        <f>[11]B!AB2476</f>
        <v>0</v>
      </c>
      <c r="J169" s="423">
        <f>[11]B!AC2476</f>
        <v>0</v>
      </c>
      <c r="K169" s="423">
        <f>[11]B!AD2476</f>
        <v>0</v>
      </c>
      <c r="L169" s="423">
        <f>[11]B!AE2476</f>
        <v>0</v>
      </c>
      <c r="M169" s="423">
        <f>[11]B!AF2476</f>
        <v>0</v>
      </c>
      <c r="N169" s="423">
        <f>[11]B!AG2476</f>
        <v>0</v>
      </c>
      <c r="O169" s="423">
        <f>[11]B!AH2476</f>
        <v>0</v>
      </c>
      <c r="P169" s="423">
        <f>[11]B!AI2476</f>
        <v>0</v>
      </c>
      <c r="Q169" s="423">
        <f>[11]B!AJ2476</f>
        <v>0</v>
      </c>
      <c r="R169" s="48">
        <f>[11]B!AL2476</f>
        <v>0</v>
      </c>
    </row>
    <row r="170" spans="1:22" x14ac:dyDescent="0.2">
      <c r="A170" s="428">
        <v>1901033</v>
      </c>
      <c r="B170" s="429" t="s">
        <v>247</v>
      </c>
      <c r="C170" s="421">
        <f>[11]B!C2477</f>
        <v>0</v>
      </c>
      <c r="D170" s="421">
        <f>[11]B!D2477</f>
        <v>0</v>
      </c>
      <c r="E170" s="422">
        <f>[11]B!E2477</f>
        <v>0</v>
      </c>
      <c r="F170" s="422">
        <f>[11]B!F2477</f>
        <v>0</v>
      </c>
      <c r="G170" s="422">
        <f>[11]B!G2477</f>
        <v>0</v>
      </c>
      <c r="H170" s="423">
        <f>[11]B!AA2477</f>
        <v>0</v>
      </c>
      <c r="I170" s="423">
        <f>[11]B!AB2477</f>
        <v>0</v>
      </c>
      <c r="J170" s="423">
        <f>[11]B!AC2477</f>
        <v>0</v>
      </c>
      <c r="K170" s="423">
        <f>[11]B!AD2477</f>
        <v>0</v>
      </c>
      <c r="L170" s="423">
        <f>[11]B!AE2477</f>
        <v>0</v>
      </c>
      <c r="M170" s="423">
        <f>[11]B!AF2477</f>
        <v>0</v>
      </c>
      <c r="N170" s="423">
        <f>[11]B!AG2477</f>
        <v>0</v>
      </c>
      <c r="O170" s="423">
        <f>[11]B!AH2477</f>
        <v>0</v>
      </c>
      <c r="P170" s="423">
        <f>[11]B!AI2477</f>
        <v>0</v>
      </c>
      <c r="Q170" s="423">
        <f>[11]B!AJ2477</f>
        <v>0</v>
      </c>
      <c r="R170" s="129">
        <f>[11]B!AL2477</f>
        <v>0</v>
      </c>
    </row>
    <row r="171" spans="1:22" s="166" customFormat="1" x14ac:dyDescent="0.2">
      <c r="A171" s="681" t="s">
        <v>158</v>
      </c>
      <c r="B171" s="682"/>
      <c r="C171" s="430">
        <f>SUM(C160:C170)</f>
        <v>64</v>
      </c>
      <c r="D171" s="430">
        <f t="shared" ref="D171:Q171" si="5">SUM(D160:D170)</f>
        <v>64</v>
      </c>
      <c r="E171" s="430">
        <f t="shared" si="5"/>
        <v>64</v>
      </c>
      <c r="F171" s="430">
        <f t="shared" si="5"/>
        <v>0</v>
      </c>
      <c r="G171" s="430">
        <f t="shared" si="5"/>
        <v>0</v>
      </c>
      <c r="H171" s="430">
        <f t="shared" si="5"/>
        <v>64</v>
      </c>
      <c r="I171" s="430">
        <f t="shared" si="5"/>
        <v>0</v>
      </c>
      <c r="J171" s="430">
        <f t="shared" si="5"/>
        <v>0</v>
      </c>
      <c r="K171" s="430">
        <f t="shared" si="5"/>
        <v>0</v>
      </c>
      <c r="L171" s="430">
        <f t="shared" si="5"/>
        <v>0</v>
      </c>
      <c r="M171" s="430">
        <f t="shared" si="5"/>
        <v>0</v>
      </c>
      <c r="N171" s="430">
        <f t="shared" si="5"/>
        <v>0</v>
      </c>
      <c r="O171" s="430">
        <f t="shared" si="5"/>
        <v>0</v>
      </c>
      <c r="P171" s="430">
        <f t="shared" si="5"/>
        <v>0</v>
      </c>
      <c r="Q171" s="430">
        <f t="shared" si="5"/>
        <v>0</v>
      </c>
      <c r="R171" s="430">
        <f>SUM(R160:R170)</f>
        <v>3605760</v>
      </c>
      <c r="S171" s="5"/>
      <c r="T171" s="5"/>
    </row>
    <row r="172" spans="1:22" x14ac:dyDescent="0.2">
      <c r="A172" s="722" t="s">
        <v>248</v>
      </c>
      <c r="B172" s="722"/>
      <c r="C172" s="263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265"/>
      <c r="O172" s="414"/>
      <c r="P172" s="414"/>
      <c r="R172" s="266"/>
    </row>
    <row r="173" spans="1:22" ht="14.25" customHeight="1" x14ac:dyDescent="0.2">
      <c r="A173" s="640" t="s">
        <v>249</v>
      </c>
      <c r="B173" s="641"/>
      <c r="C173" s="672" t="s">
        <v>5</v>
      </c>
      <c r="D173" s="638" t="s">
        <v>176</v>
      </c>
      <c r="E173" s="676" t="s">
        <v>250</v>
      </c>
      <c r="F173" s="676"/>
      <c r="G173" s="676"/>
      <c r="H173" s="676"/>
      <c r="I173" s="676"/>
      <c r="J173" s="677"/>
      <c r="K173" s="678" t="s">
        <v>251</v>
      </c>
      <c r="L173" s="654" t="s">
        <v>171</v>
      </c>
      <c r="M173" s="655"/>
      <c r="N173" s="656"/>
      <c r="O173" s="603" t="s">
        <v>172</v>
      </c>
      <c r="P173" s="718" t="s">
        <v>173</v>
      </c>
      <c r="Q173" s="719"/>
      <c r="R173" s="608" t="s">
        <v>174</v>
      </c>
      <c r="S173" s="648" t="s">
        <v>252</v>
      </c>
      <c r="T173" s="648" t="s">
        <v>253</v>
      </c>
      <c r="U173" s="648" t="s">
        <v>254</v>
      </c>
      <c r="V173" s="648" t="s">
        <v>7</v>
      </c>
    </row>
    <row r="174" spans="1:22" x14ac:dyDescent="0.2">
      <c r="A174" s="670"/>
      <c r="B174" s="671"/>
      <c r="C174" s="673"/>
      <c r="D174" s="675"/>
      <c r="E174" s="651" t="s">
        <v>255</v>
      </c>
      <c r="F174" s="652"/>
      <c r="G174" s="652"/>
      <c r="H174" s="652" t="s">
        <v>256</v>
      </c>
      <c r="I174" s="652"/>
      <c r="J174" s="652"/>
      <c r="K174" s="679"/>
      <c r="L174" s="657"/>
      <c r="M174" s="658"/>
      <c r="N174" s="659"/>
      <c r="O174" s="604"/>
      <c r="P174" s="720"/>
      <c r="Q174" s="721"/>
      <c r="R174" s="609"/>
      <c r="S174" s="649"/>
      <c r="T174" s="649"/>
      <c r="U174" s="649"/>
      <c r="V174" s="649"/>
    </row>
    <row r="175" spans="1:22" ht="38.25" x14ac:dyDescent="0.2">
      <c r="A175" s="642"/>
      <c r="B175" s="643"/>
      <c r="C175" s="674"/>
      <c r="D175" s="639"/>
      <c r="E175" s="267" t="s">
        <v>187</v>
      </c>
      <c r="F175" s="268" t="s">
        <v>188</v>
      </c>
      <c r="G175" s="505" t="s">
        <v>178</v>
      </c>
      <c r="H175" s="267" t="s">
        <v>187</v>
      </c>
      <c r="I175" s="268" t="s">
        <v>188</v>
      </c>
      <c r="J175" s="505" t="s">
        <v>178</v>
      </c>
      <c r="K175" s="680"/>
      <c r="L175" s="499" t="s">
        <v>182</v>
      </c>
      <c r="M175" s="500" t="s">
        <v>183</v>
      </c>
      <c r="N175" s="501" t="s">
        <v>184</v>
      </c>
      <c r="O175" s="605"/>
      <c r="P175" s="509" t="s">
        <v>185</v>
      </c>
      <c r="Q175" s="510" t="s">
        <v>186</v>
      </c>
      <c r="R175" s="610"/>
      <c r="S175" s="650"/>
      <c r="T175" s="650"/>
      <c r="U175" s="650"/>
      <c r="V175" s="650"/>
    </row>
    <row r="176" spans="1:22" x14ac:dyDescent="0.2">
      <c r="A176" s="275" t="s">
        <v>257</v>
      </c>
      <c r="B176" s="276" t="s">
        <v>258</v>
      </c>
      <c r="C176" s="277">
        <f>[11]B!$C$1408</f>
        <v>2</v>
      </c>
      <c r="D176" s="432">
        <f>[11]B!H1408</f>
        <v>2</v>
      </c>
      <c r="E176" s="433">
        <f>[11]B!I1408</f>
        <v>1</v>
      </c>
      <c r="F176" s="433">
        <f>[11]B!J1408</f>
        <v>1</v>
      </c>
      <c r="G176" s="433">
        <f>[11]B!K1408</f>
        <v>0</v>
      </c>
      <c r="H176" s="433">
        <f>[11]B!L1408</f>
        <v>0</v>
      </c>
      <c r="I176" s="433">
        <f>[11]B!M1408</f>
        <v>0</v>
      </c>
      <c r="J176" s="433">
        <f>[11]B!N1408</f>
        <v>0</v>
      </c>
      <c r="K176" s="434">
        <v>0</v>
      </c>
      <c r="L176" s="433">
        <f>[11]B!AD1408</f>
        <v>0</v>
      </c>
      <c r="M176" s="433">
        <f>[11]B!AE1408</f>
        <v>0</v>
      </c>
      <c r="N176" s="433">
        <f>[11]B!AF1408</f>
        <v>0</v>
      </c>
      <c r="O176" s="433">
        <f>[11]B!AG1408</f>
        <v>0</v>
      </c>
      <c r="P176" s="433">
        <f>[11]B!AH1408</f>
        <v>0</v>
      </c>
      <c r="Q176" s="433">
        <f>[11]B!AI1408</f>
        <v>0</v>
      </c>
      <c r="R176" s="433">
        <f>[11]B!AJ1408</f>
        <v>0</v>
      </c>
      <c r="S176" s="21">
        <f>[11]B!$I$1408</f>
        <v>1</v>
      </c>
      <c r="T176" s="21">
        <f>[11]B!$L$1408</f>
        <v>0</v>
      </c>
      <c r="U176" s="278"/>
      <c r="V176" s="155">
        <f>[11]B!AL1408</f>
        <v>202440</v>
      </c>
    </row>
    <row r="177" spans="1:22" x14ac:dyDescent="0.2">
      <c r="A177" s="279" t="s">
        <v>259</v>
      </c>
      <c r="B177" s="280" t="s">
        <v>260</v>
      </c>
      <c r="C177" s="432">
        <f>[11]B!C1542</f>
        <v>191</v>
      </c>
      <c r="D177" s="432">
        <f>[11]B!H1542</f>
        <v>169</v>
      </c>
      <c r="E177" s="434">
        <f>[11]B!I1542</f>
        <v>159</v>
      </c>
      <c r="F177" s="434">
        <f>[11]B!J1542</f>
        <v>10</v>
      </c>
      <c r="G177" s="434">
        <f>[11]B!K1542</f>
        <v>0</v>
      </c>
      <c r="H177" s="434">
        <f>[11]B!L1542</f>
        <v>21</v>
      </c>
      <c r="I177" s="434">
        <f>[11]B!M1542</f>
        <v>1</v>
      </c>
      <c r="J177" s="434">
        <f>[11]B!N1542</f>
        <v>0</v>
      </c>
      <c r="K177" s="434">
        <v>46</v>
      </c>
      <c r="L177" s="434">
        <f>[11]B!AD1542</f>
        <v>42</v>
      </c>
      <c r="M177" s="434">
        <f>[11]B!AE1542</f>
        <v>104</v>
      </c>
      <c r="N177" s="434">
        <f>[11]B!AF1542</f>
        <v>0</v>
      </c>
      <c r="O177" s="434">
        <f>[11]B!AG1542</f>
        <v>0</v>
      </c>
      <c r="P177" s="434">
        <f>[11]B!AH1542</f>
        <v>0</v>
      </c>
      <c r="Q177" s="434">
        <f>[11]B!AI1542</f>
        <v>0</v>
      </c>
      <c r="R177" s="434">
        <f>[11]B!AJ1542</f>
        <v>0</v>
      </c>
      <c r="S177" s="21">
        <f>[11]B!$I$1542</f>
        <v>159</v>
      </c>
      <c r="T177" s="21">
        <f>[11]B!$L$1542</f>
        <v>21</v>
      </c>
      <c r="U177" s="278"/>
      <c r="V177" s="155">
        <f>[11]B!$AL$1542</f>
        <v>90653365</v>
      </c>
    </row>
    <row r="178" spans="1:22" x14ac:dyDescent="0.2">
      <c r="A178" s="279" t="s">
        <v>194</v>
      </c>
      <c r="B178" s="280" t="s">
        <v>261</v>
      </c>
      <c r="C178" s="432">
        <f>[11]B!C1723</f>
        <v>52</v>
      </c>
      <c r="D178" s="432">
        <f>[11]B!H1723</f>
        <v>40</v>
      </c>
      <c r="E178" s="434">
        <f>[11]B!I1723</f>
        <v>17</v>
      </c>
      <c r="F178" s="434">
        <f>[11]B!J1723</f>
        <v>23</v>
      </c>
      <c r="G178" s="434">
        <f>[11]B!K1723</f>
        <v>3</v>
      </c>
      <c r="H178" s="434">
        <f>[11]B!L1723</f>
        <v>3</v>
      </c>
      <c r="I178" s="434">
        <f>[11]B!M1723</f>
        <v>6</v>
      </c>
      <c r="J178" s="434">
        <f>[11]B!N1723</f>
        <v>0</v>
      </c>
      <c r="K178" s="434">
        <v>23</v>
      </c>
      <c r="L178" s="434">
        <f>[11]B!AD1723</f>
        <v>0</v>
      </c>
      <c r="M178" s="434">
        <f>[11]B!AE1723</f>
        <v>0</v>
      </c>
      <c r="N178" s="434">
        <f>[11]B!AF1723</f>
        <v>0</v>
      </c>
      <c r="O178" s="434">
        <f>[11]B!AG1723</f>
        <v>0</v>
      </c>
      <c r="P178" s="434">
        <f>[11]B!AH1723</f>
        <v>0</v>
      </c>
      <c r="Q178" s="434">
        <f>[11]B!AI1723</f>
        <v>0</v>
      </c>
      <c r="R178" s="434">
        <f>[11]B!AJ1723</f>
        <v>0</v>
      </c>
      <c r="S178" s="21">
        <f>[11]B!$I$1723</f>
        <v>17</v>
      </c>
      <c r="T178" s="21">
        <f>[11]B!$L$1723</f>
        <v>3</v>
      </c>
      <c r="U178" s="278"/>
      <c r="V178" s="155">
        <f>[11]B!AL1723</f>
        <v>1716750</v>
      </c>
    </row>
    <row r="179" spans="1:22" x14ac:dyDescent="0.2">
      <c r="A179" s="279" t="s">
        <v>196</v>
      </c>
      <c r="B179" s="280" t="s">
        <v>262</v>
      </c>
      <c r="C179" s="432">
        <f>[11]B!C1787</f>
        <v>3</v>
      </c>
      <c r="D179" s="432">
        <f>[11]B!H1787</f>
        <v>3</v>
      </c>
      <c r="E179" s="434">
        <f>[11]B!I1787</f>
        <v>3</v>
      </c>
      <c r="F179" s="434">
        <f>[11]B!J1787</f>
        <v>0</v>
      </c>
      <c r="G179" s="434">
        <f>[11]B!K1787</f>
        <v>0</v>
      </c>
      <c r="H179" s="434">
        <f>[11]B!L1787</f>
        <v>0</v>
      </c>
      <c r="I179" s="434">
        <f>[11]B!M1787</f>
        <v>0</v>
      </c>
      <c r="J179" s="434">
        <f>[11]B!N1787</f>
        <v>0</v>
      </c>
      <c r="K179" s="434">
        <v>2</v>
      </c>
      <c r="L179" s="434">
        <f>[11]B!AD1787</f>
        <v>0</v>
      </c>
      <c r="M179" s="434">
        <f>[11]B!AE1787</f>
        <v>0</v>
      </c>
      <c r="N179" s="434">
        <f>[11]B!AF1787</f>
        <v>0</v>
      </c>
      <c r="O179" s="434">
        <f>[11]B!AG1787</f>
        <v>0</v>
      </c>
      <c r="P179" s="434">
        <f>[11]B!AH1787</f>
        <v>0</v>
      </c>
      <c r="Q179" s="434">
        <f>[11]B!AI1787</f>
        <v>0</v>
      </c>
      <c r="R179" s="434">
        <f>[11]B!AJ1787</f>
        <v>0</v>
      </c>
      <c r="S179" s="21">
        <f>[11]B!$I$1787</f>
        <v>3</v>
      </c>
      <c r="T179" s="21">
        <f>[11]B!$L$1787</f>
        <v>0</v>
      </c>
      <c r="U179" s="278"/>
      <c r="V179" s="155">
        <f>[11]B!AL1787</f>
        <v>257110</v>
      </c>
    </row>
    <row r="180" spans="1:22" x14ac:dyDescent="0.2">
      <c r="A180" s="279" t="s">
        <v>198</v>
      </c>
      <c r="B180" s="280" t="s">
        <v>263</v>
      </c>
      <c r="C180" s="432">
        <f>[11]B!C1861</f>
        <v>56</v>
      </c>
      <c r="D180" s="432">
        <f>[11]B!H1861</f>
        <v>47</v>
      </c>
      <c r="E180" s="434">
        <f>[11]B!I1861</f>
        <v>47</v>
      </c>
      <c r="F180" s="434">
        <f>[11]B!J1861</f>
        <v>0</v>
      </c>
      <c r="G180" s="434">
        <f>[11]B!K1861</f>
        <v>0</v>
      </c>
      <c r="H180" s="434">
        <f>[11]B!L1861</f>
        <v>9</v>
      </c>
      <c r="I180" s="434">
        <f>[11]B!M1861</f>
        <v>0</v>
      </c>
      <c r="J180" s="434">
        <f>[11]B!N1861</f>
        <v>0</v>
      </c>
      <c r="K180" s="434">
        <v>46</v>
      </c>
      <c r="L180" s="434">
        <f>[11]B!AD1861</f>
        <v>0</v>
      </c>
      <c r="M180" s="434">
        <f>[11]B!AE1861</f>
        <v>0</v>
      </c>
      <c r="N180" s="434">
        <f>[11]B!AF1861</f>
        <v>0</v>
      </c>
      <c r="O180" s="434">
        <f>[11]B!AG1861</f>
        <v>0</v>
      </c>
      <c r="P180" s="434">
        <f>[11]B!AH1861</f>
        <v>0</v>
      </c>
      <c r="Q180" s="434">
        <f>[11]B!AI1861</f>
        <v>0</v>
      </c>
      <c r="R180" s="434">
        <f>[11]B!AJ1861</f>
        <v>0</v>
      </c>
      <c r="S180" s="21">
        <f>[11]B!$I$1861</f>
        <v>47</v>
      </c>
      <c r="T180" s="21">
        <f>[11]B!$L$1861</f>
        <v>9</v>
      </c>
      <c r="U180" s="278"/>
      <c r="V180" s="155">
        <f>[11]B!AL1861</f>
        <v>3856320</v>
      </c>
    </row>
    <row r="181" spans="1:22" x14ac:dyDescent="0.2">
      <c r="A181" s="279" t="s">
        <v>264</v>
      </c>
      <c r="B181" s="280" t="s">
        <v>265</v>
      </c>
      <c r="C181" s="432">
        <f>[11]B!C1904</f>
        <v>77</v>
      </c>
      <c r="D181" s="432">
        <f>[11]B!H1904</f>
        <v>53</v>
      </c>
      <c r="E181" s="434">
        <f>[11]B!I1904</f>
        <v>50</v>
      </c>
      <c r="F181" s="434">
        <f>[11]B!J1904</f>
        <v>3</v>
      </c>
      <c r="G181" s="434">
        <f>[11]B!K1904</f>
        <v>5</v>
      </c>
      <c r="H181" s="434">
        <f>[11]B!L1904</f>
        <v>16</v>
      </c>
      <c r="I181" s="434">
        <f>[11]B!M1904</f>
        <v>0</v>
      </c>
      <c r="J181" s="434">
        <f>[11]B!N1904</f>
        <v>3</v>
      </c>
      <c r="K181" s="434">
        <v>77</v>
      </c>
      <c r="L181" s="434">
        <f>[11]B!AD1904</f>
        <v>0</v>
      </c>
      <c r="M181" s="434">
        <f>[11]B!AE1904</f>
        <v>15</v>
      </c>
      <c r="N181" s="434">
        <f>[11]B!AF1904</f>
        <v>0</v>
      </c>
      <c r="O181" s="434">
        <f>[11]B!AG1904</f>
        <v>0</v>
      </c>
      <c r="P181" s="434">
        <f>[11]B!AH1904</f>
        <v>0</v>
      </c>
      <c r="Q181" s="434">
        <f>[11]B!AI1904</f>
        <v>0</v>
      </c>
      <c r="R181" s="434">
        <f>[11]B!AJ1904</f>
        <v>0</v>
      </c>
      <c r="S181" s="21">
        <f>[11]B!$I$1904</f>
        <v>50</v>
      </c>
      <c r="T181" s="21">
        <f>[11]B!$L$1904</f>
        <v>16</v>
      </c>
      <c r="U181" s="278"/>
      <c r="V181" s="155">
        <f>[11]B!AL1904</f>
        <v>5174530</v>
      </c>
    </row>
    <row r="182" spans="1:22" x14ac:dyDescent="0.2">
      <c r="A182" s="279" t="s">
        <v>205</v>
      </c>
      <c r="B182" s="280" t="s">
        <v>266</v>
      </c>
      <c r="C182" s="435">
        <f>[11]B!C2063</f>
        <v>11</v>
      </c>
      <c r="D182" s="435">
        <f>[11]B!H2063</f>
        <v>8</v>
      </c>
      <c r="E182" s="434">
        <f>[11]B!I2063</f>
        <v>4</v>
      </c>
      <c r="F182" s="434">
        <f>[11]B!J2063</f>
        <v>4</v>
      </c>
      <c r="G182" s="434">
        <f>[11]B!K2063</f>
        <v>1</v>
      </c>
      <c r="H182" s="434">
        <f>[11]B!L2063</f>
        <v>1</v>
      </c>
      <c r="I182" s="434">
        <f>[11]B!M2063</f>
        <v>0</v>
      </c>
      <c r="J182" s="434">
        <f>[11]B!N2063</f>
        <v>1</v>
      </c>
      <c r="K182" s="434">
        <v>0</v>
      </c>
      <c r="L182" s="434">
        <f>[11]B!AD2063</f>
        <v>0</v>
      </c>
      <c r="M182" s="434">
        <f>[11]B!AE2063</f>
        <v>0</v>
      </c>
      <c r="N182" s="434">
        <f>[11]B!AF2063</f>
        <v>0</v>
      </c>
      <c r="O182" s="434">
        <f>[11]B!AG2063</f>
        <v>0</v>
      </c>
      <c r="P182" s="434">
        <f>[11]B!AH2063</f>
        <v>0</v>
      </c>
      <c r="Q182" s="434">
        <f>[11]B!AI2063</f>
        <v>0</v>
      </c>
      <c r="R182" s="434">
        <f>[11]B!AJ2063</f>
        <v>0</v>
      </c>
      <c r="S182" s="21">
        <f>[11]B!$I$2063</f>
        <v>4</v>
      </c>
      <c r="T182" s="21">
        <f>[11]B!$L$2063</f>
        <v>1</v>
      </c>
      <c r="U182" s="278"/>
      <c r="V182" s="155">
        <f>[11]B!AL2063</f>
        <v>1474995</v>
      </c>
    </row>
    <row r="183" spans="1:22" x14ac:dyDescent="0.2">
      <c r="A183" s="279" t="s">
        <v>267</v>
      </c>
      <c r="B183" s="280" t="s">
        <v>268</v>
      </c>
      <c r="C183" s="435">
        <f>[11]B!C2165</f>
        <v>3</v>
      </c>
      <c r="D183" s="435">
        <f>[11]B!H2165</f>
        <v>3</v>
      </c>
      <c r="E183" s="434">
        <f>[11]B!I2165</f>
        <v>3</v>
      </c>
      <c r="F183" s="434">
        <f>[11]B!J2165</f>
        <v>0</v>
      </c>
      <c r="G183" s="434">
        <f>[11]B!K2165</f>
        <v>0</v>
      </c>
      <c r="H183" s="434">
        <f>[11]B!L2165</f>
        <v>0</v>
      </c>
      <c r="I183" s="434">
        <f>[11]B!M2165</f>
        <v>0</v>
      </c>
      <c r="J183" s="434">
        <f>[11]B!N2165</f>
        <v>0</v>
      </c>
      <c r="K183" s="434">
        <v>3</v>
      </c>
      <c r="L183" s="434">
        <f>[11]B!AD2165</f>
        <v>0</v>
      </c>
      <c r="M183" s="434">
        <f>[11]B!AE2165</f>
        <v>0</v>
      </c>
      <c r="N183" s="434">
        <f>[11]B!AF2165</f>
        <v>0</v>
      </c>
      <c r="O183" s="434">
        <f>[11]B!AG2165</f>
        <v>0</v>
      </c>
      <c r="P183" s="434">
        <f>[11]B!AH2165</f>
        <v>0</v>
      </c>
      <c r="Q183" s="434">
        <f>[11]B!AI2165</f>
        <v>0</v>
      </c>
      <c r="R183" s="434">
        <f>[11]B!AJ2165</f>
        <v>0</v>
      </c>
      <c r="S183" s="21">
        <f>[11]B!$I$2165</f>
        <v>3</v>
      </c>
      <c r="T183" s="21">
        <f>[11]B!$L$2165</f>
        <v>0</v>
      </c>
      <c r="U183" s="278"/>
      <c r="V183" s="155">
        <f>[11]B!AL2165</f>
        <v>213840</v>
      </c>
    </row>
    <row r="184" spans="1:22" x14ac:dyDescent="0.2">
      <c r="A184" s="279" t="s">
        <v>269</v>
      </c>
      <c r="B184" s="280" t="s">
        <v>270</v>
      </c>
      <c r="C184" s="435">
        <f>[11]B!C2396</f>
        <v>238</v>
      </c>
      <c r="D184" s="435">
        <f>[11]B!H2396</f>
        <v>197</v>
      </c>
      <c r="E184" s="434">
        <f>[11]B!I2396</f>
        <v>175</v>
      </c>
      <c r="F184" s="434">
        <f>[11]B!J2396</f>
        <v>22</v>
      </c>
      <c r="G184" s="434">
        <f>[11]B!K2396</f>
        <v>3</v>
      </c>
      <c r="H184" s="434">
        <f>[11]B!L2396</f>
        <v>36</v>
      </c>
      <c r="I184" s="434">
        <f>[11]B!M2396</f>
        <v>2</v>
      </c>
      <c r="J184" s="434">
        <f>[11]B!N2396</f>
        <v>0</v>
      </c>
      <c r="K184" s="436"/>
      <c r="L184" s="434">
        <f>[11]B!AD2396</f>
        <v>19</v>
      </c>
      <c r="M184" s="434">
        <f>[11]B!AE2396</f>
        <v>15</v>
      </c>
      <c r="N184" s="434">
        <f>[11]B!AF2396</f>
        <v>0</v>
      </c>
      <c r="O184" s="434">
        <f>[11]B!AG2396</f>
        <v>0</v>
      </c>
      <c r="P184" s="434">
        <f>[11]B!AH2396</f>
        <v>0</v>
      </c>
      <c r="Q184" s="434">
        <f>[11]B!AI2396</f>
        <v>0</v>
      </c>
      <c r="R184" s="434">
        <f>[11]B!AJ2396</f>
        <v>0</v>
      </c>
      <c r="S184" s="21">
        <f>[11]B!$I$2396</f>
        <v>175</v>
      </c>
      <c r="T184" s="21">
        <f>[11]B!$L$2396</f>
        <v>36</v>
      </c>
      <c r="U184" s="278"/>
      <c r="V184" s="155">
        <f>[11]B!AL2396</f>
        <v>70177245</v>
      </c>
    </row>
    <row r="185" spans="1:22" x14ac:dyDescent="0.2">
      <c r="A185" s="279" t="s">
        <v>271</v>
      </c>
      <c r="B185" s="280" t="s">
        <v>272</v>
      </c>
      <c r="C185" s="432">
        <f>[11]B!C2436</f>
        <v>27</v>
      </c>
      <c r="D185" s="432">
        <f>[11]B!H2436</f>
        <v>25</v>
      </c>
      <c r="E185" s="434">
        <f>[11]B!I2436</f>
        <v>16</v>
      </c>
      <c r="F185" s="434">
        <f>[11]B!J2436</f>
        <v>9</v>
      </c>
      <c r="G185" s="434">
        <f>[11]B!K2436</f>
        <v>0</v>
      </c>
      <c r="H185" s="434">
        <f>[11]B!L2436</f>
        <v>1</v>
      </c>
      <c r="I185" s="434">
        <f>[11]B!M2436</f>
        <v>1</v>
      </c>
      <c r="J185" s="434">
        <f>[11]B!N2436</f>
        <v>0</v>
      </c>
      <c r="K185" s="434">
        <v>4</v>
      </c>
      <c r="L185" s="434">
        <f>[11]B!AD2436</f>
        <v>1</v>
      </c>
      <c r="M185" s="434">
        <f>[11]B!AE2436</f>
        <v>0</v>
      </c>
      <c r="N185" s="434">
        <f>[11]B!AF2436</f>
        <v>0</v>
      </c>
      <c r="O185" s="434">
        <f>[11]B!AG2436</f>
        <v>0</v>
      </c>
      <c r="P185" s="434">
        <f>[11]B!AH2436</f>
        <v>0</v>
      </c>
      <c r="Q185" s="434">
        <f>[11]B!AI2436</f>
        <v>0</v>
      </c>
      <c r="R185" s="434">
        <f>[11]B!AJ2436</f>
        <v>0</v>
      </c>
      <c r="S185" s="21">
        <f>[11]B!$I$2436</f>
        <v>16</v>
      </c>
      <c r="T185" s="21">
        <f>[11]B!$L$2436</f>
        <v>1</v>
      </c>
      <c r="U185" s="278"/>
      <c r="V185" s="155">
        <f>[11]B!AL2436</f>
        <v>3021960</v>
      </c>
    </row>
    <row r="186" spans="1:22" x14ac:dyDescent="0.2">
      <c r="A186" s="279" t="s">
        <v>273</v>
      </c>
      <c r="B186" s="280" t="s">
        <v>274</v>
      </c>
      <c r="C186" s="432">
        <f>[11]B!C2559</f>
        <v>65</v>
      </c>
      <c r="D186" s="432">
        <f>[11]B!H2559</f>
        <v>55</v>
      </c>
      <c r="E186" s="434">
        <f>[11]B!I2559</f>
        <v>37</v>
      </c>
      <c r="F186" s="434">
        <f>[11]B!J2559</f>
        <v>18</v>
      </c>
      <c r="G186" s="434">
        <f>[11]B!K2559</f>
        <v>2</v>
      </c>
      <c r="H186" s="434">
        <f>[11]B!L2559</f>
        <v>6</v>
      </c>
      <c r="I186" s="434">
        <f>[11]B!M2559</f>
        <v>2</v>
      </c>
      <c r="J186" s="434">
        <f>[11]B!N2559</f>
        <v>0</v>
      </c>
      <c r="K186" s="433">
        <v>0</v>
      </c>
      <c r="L186" s="434">
        <f>[11]B!AD2559</f>
        <v>9</v>
      </c>
      <c r="M186" s="434">
        <f>[11]B!AE2559</f>
        <v>0</v>
      </c>
      <c r="N186" s="434">
        <f>[11]B!AF2559</f>
        <v>0</v>
      </c>
      <c r="O186" s="434">
        <f>[11]B!AG2559</f>
        <v>0</v>
      </c>
      <c r="P186" s="434">
        <f>[11]B!AH2559</f>
        <v>0</v>
      </c>
      <c r="Q186" s="434">
        <f>[11]B!AI2559</f>
        <v>0</v>
      </c>
      <c r="R186" s="434">
        <f>[11]B!AJ2559</f>
        <v>0</v>
      </c>
      <c r="S186" s="21">
        <f>[11]B!$I$2559</f>
        <v>37</v>
      </c>
      <c r="T186" s="21">
        <f>[11]B!$L$2559</f>
        <v>6</v>
      </c>
      <c r="U186" s="278"/>
      <c r="V186" s="155">
        <f>[11]B!AL2559</f>
        <v>9574195</v>
      </c>
    </row>
    <row r="187" spans="1:22" x14ac:dyDescent="0.2">
      <c r="A187" s="279" t="s">
        <v>275</v>
      </c>
      <c r="B187" s="280" t="s">
        <v>276</v>
      </c>
      <c r="C187" s="432">
        <f>[11]B!C2598</f>
        <v>18</v>
      </c>
      <c r="D187" s="432">
        <f>[11]B!H2598</f>
        <v>15</v>
      </c>
      <c r="E187" s="434">
        <f>[11]B!I2598</f>
        <v>15</v>
      </c>
      <c r="F187" s="434">
        <f>[11]B!J2598</f>
        <v>0</v>
      </c>
      <c r="G187" s="434">
        <f>[11]B!K2598</f>
        <v>0</v>
      </c>
      <c r="H187" s="434">
        <f>[11]B!L2598</f>
        <v>3</v>
      </c>
      <c r="I187" s="434">
        <f>[11]B!M2598</f>
        <v>0</v>
      </c>
      <c r="J187" s="434">
        <f>[11]B!N2598</f>
        <v>0</v>
      </c>
      <c r="K187" s="433">
        <v>0</v>
      </c>
      <c r="L187" s="434">
        <f>[11]B!AD2598</f>
        <v>0</v>
      </c>
      <c r="M187" s="434">
        <f>[11]B!AE2598</f>
        <v>3</v>
      </c>
      <c r="N187" s="434">
        <f>[11]B!AF2598</f>
        <v>0</v>
      </c>
      <c r="O187" s="434">
        <f>[11]B!AG2598</f>
        <v>0</v>
      </c>
      <c r="P187" s="434">
        <f>[11]B!AH2598</f>
        <v>0</v>
      </c>
      <c r="Q187" s="434">
        <f>[11]B!AI2598</f>
        <v>0</v>
      </c>
      <c r="R187" s="434">
        <f>[11]B!AJ2598</f>
        <v>0</v>
      </c>
      <c r="S187" s="21">
        <f>[11]B!$I$2598</f>
        <v>15</v>
      </c>
      <c r="T187" s="21">
        <f>[11]B!$L$2598</f>
        <v>3</v>
      </c>
      <c r="U187" s="278"/>
      <c r="V187" s="155">
        <f>[11]B!AL2598</f>
        <v>4756785</v>
      </c>
    </row>
    <row r="188" spans="1:22" x14ac:dyDescent="0.2">
      <c r="A188" s="279" t="s">
        <v>277</v>
      </c>
      <c r="B188" s="280" t="s">
        <v>278</v>
      </c>
      <c r="C188" s="432">
        <f>[11]B!C2639</f>
        <v>44</v>
      </c>
      <c r="D188" s="432">
        <f>[11]B!H2639</f>
        <v>37</v>
      </c>
      <c r="E188" s="434">
        <f>[11]B!I2639</f>
        <v>28</v>
      </c>
      <c r="F188" s="434">
        <f>[11]B!J2639</f>
        <v>9</v>
      </c>
      <c r="G188" s="434">
        <f>[11]B!K2639</f>
        <v>0</v>
      </c>
      <c r="H188" s="434">
        <f>[11]B!L2639</f>
        <v>5</v>
      </c>
      <c r="I188" s="434">
        <f>[11]B!M2639</f>
        <v>2</v>
      </c>
      <c r="J188" s="434">
        <f>[11]B!N2639</f>
        <v>0</v>
      </c>
      <c r="K188" s="433">
        <v>4</v>
      </c>
      <c r="L188" s="434">
        <f>[11]B!AD2639</f>
        <v>5</v>
      </c>
      <c r="M188" s="434">
        <f>[11]B!AE2639</f>
        <v>0</v>
      </c>
      <c r="N188" s="434">
        <f>[11]B!AF2639</f>
        <v>0</v>
      </c>
      <c r="O188" s="434">
        <f>[11]B!AG2639</f>
        <v>0</v>
      </c>
      <c r="P188" s="434">
        <f>[11]B!AH2639</f>
        <v>0</v>
      </c>
      <c r="Q188" s="434">
        <f>[11]B!AI2639</f>
        <v>0</v>
      </c>
      <c r="R188" s="434">
        <f>[11]B!AJ2639</f>
        <v>0</v>
      </c>
      <c r="S188" s="21">
        <f>[11]B!$I$2639</f>
        <v>28</v>
      </c>
      <c r="T188" s="21">
        <f>[11]B!$L$2639</f>
        <v>5</v>
      </c>
      <c r="U188" s="278"/>
      <c r="V188" s="155">
        <f>[11]B!AL2639</f>
        <v>6142975</v>
      </c>
    </row>
    <row r="189" spans="1:22" x14ac:dyDescent="0.2">
      <c r="A189" s="281" t="s">
        <v>279</v>
      </c>
      <c r="B189" s="280" t="s">
        <v>280</v>
      </c>
      <c r="C189" s="432">
        <f>SUM(C190:C192)</f>
        <v>84</v>
      </c>
      <c r="D189" s="432">
        <f t="shared" ref="D189:Q189" si="6">SUM(D190:D192)</f>
        <v>82</v>
      </c>
      <c r="E189" s="432">
        <f>SUM(E190:E192)</f>
        <v>27</v>
      </c>
      <c r="F189" s="432">
        <f>SUM(F190:F192)</f>
        <v>55</v>
      </c>
      <c r="G189" s="432">
        <f t="shared" si="6"/>
        <v>2</v>
      </c>
      <c r="H189" s="432">
        <f t="shared" si="6"/>
        <v>0</v>
      </c>
      <c r="I189" s="432">
        <f t="shared" si="6"/>
        <v>0</v>
      </c>
      <c r="J189" s="432">
        <f t="shared" si="6"/>
        <v>0</v>
      </c>
      <c r="K189" s="436"/>
      <c r="L189" s="432">
        <f t="shared" si="6"/>
        <v>0</v>
      </c>
      <c r="M189" s="432">
        <f t="shared" si="6"/>
        <v>0</v>
      </c>
      <c r="N189" s="432">
        <f t="shared" si="6"/>
        <v>0</v>
      </c>
      <c r="O189" s="432">
        <f t="shared" si="6"/>
        <v>0</v>
      </c>
      <c r="P189" s="432">
        <f t="shared" si="6"/>
        <v>0</v>
      </c>
      <c r="Q189" s="432">
        <f t="shared" si="6"/>
        <v>0</v>
      </c>
      <c r="R189" s="432">
        <f>SUM(R190:R192)</f>
        <v>0</v>
      </c>
      <c r="S189" s="432">
        <f>SUM(S190:S192)</f>
        <v>27</v>
      </c>
      <c r="T189" s="432">
        <f>SUM(T190:T192)</f>
        <v>0</v>
      </c>
      <c r="U189" s="278"/>
      <c r="V189" s="432">
        <f>SUM(V190:V192)</f>
        <v>4717170</v>
      </c>
    </row>
    <row r="190" spans="1:22" x14ac:dyDescent="0.2">
      <c r="A190" s="282"/>
      <c r="B190" s="283" t="s">
        <v>281</v>
      </c>
      <c r="C190" s="433">
        <f>[11]B!C2645</f>
        <v>84</v>
      </c>
      <c r="D190" s="433">
        <f>[11]B!H2645</f>
        <v>82</v>
      </c>
      <c r="E190" s="433">
        <f>[11]B!I2645</f>
        <v>27</v>
      </c>
      <c r="F190" s="433">
        <f>[11]B!J2645</f>
        <v>55</v>
      </c>
      <c r="G190" s="433">
        <f>[11]B!K2645</f>
        <v>2</v>
      </c>
      <c r="H190" s="433">
        <f>[11]B!L2645</f>
        <v>0</v>
      </c>
      <c r="I190" s="433">
        <f>[11]B!M2645</f>
        <v>0</v>
      </c>
      <c r="J190" s="433">
        <f>[11]B!N2645</f>
        <v>0</v>
      </c>
      <c r="K190" s="436"/>
      <c r="L190" s="433">
        <f>[11]B!AD2645</f>
        <v>0</v>
      </c>
      <c r="M190" s="433">
        <f>[11]B!AE2645</f>
        <v>0</v>
      </c>
      <c r="N190" s="433">
        <f>[11]B!AF2645</f>
        <v>0</v>
      </c>
      <c r="O190" s="433">
        <f>[11]B!AG2645</f>
        <v>0</v>
      </c>
      <c r="P190" s="433">
        <f>[11]B!AH2645</f>
        <v>0</v>
      </c>
      <c r="Q190" s="433">
        <f>[11]B!AI2645</f>
        <v>0</v>
      </c>
      <c r="R190" s="433">
        <f>[11]B!AJ2645</f>
        <v>0</v>
      </c>
      <c r="S190" s="21">
        <f>[11]B!$I$2645</f>
        <v>27</v>
      </c>
      <c r="T190" s="21">
        <f>[11]B!$L$2645</f>
        <v>0</v>
      </c>
      <c r="U190" s="284"/>
      <c r="V190" s="155">
        <f>[11]B!AL2645</f>
        <v>4717170</v>
      </c>
    </row>
    <row r="191" spans="1:22" x14ac:dyDescent="0.2">
      <c r="A191" s="282"/>
      <c r="B191" s="283" t="s">
        <v>282</v>
      </c>
      <c r="C191" s="433">
        <f>[11]B!C2646</f>
        <v>0</v>
      </c>
      <c r="D191" s="433">
        <f>[11]B!H2646</f>
        <v>0</v>
      </c>
      <c r="E191" s="433">
        <f>[11]B!I2646</f>
        <v>0</v>
      </c>
      <c r="F191" s="433">
        <f>[11]B!J2646</f>
        <v>0</v>
      </c>
      <c r="G191" s="433">
        <f>[11]B!K2646</f>
        <v>0</v>
      </c>
      <c r="H191" s="433">
        <f>[11]B!L2646</f>
        <v>0</v>
      </c>
      <c r="I191" s="433">
        <f>[11]B!M2646</f>
        <v>0</v>
      </c>
      <c r="J191" s="433">
        <f>[11]B!N2646</f>
        <v>0</v>
      </c>
      <c r="K191" s="436"/>
      <c r="L191" s="433">
        <f>[11]B!AD2646</f>
        <v>0</v>
      </c>
      <c r="M191" s="433">
        <f>[11]B!AE2646</f>
        <v>0</v>
      </c>
      <c r="N191" s="433">
        <f>[11]B!AF2646</f>
        <v>0</v>
      </c>
      <c r="O191" s="433">
        <f>[11]B!AG2646</f>
        <v>0</v>
      </c>
      <c r="P191" s="433">
        <f>[11]B!AH2646</f>
        <v>0</v>
      </c>
      <c r="Q191" s="433">
        <f>[11]B!AI2646</f>
        <v>0</v>
      </c>
      <c r="R191" s="433">
        <f>[11]B!AJ2646</f>
        <v>0</v>
      </c>
      <c r="S191" s="21">
        <f>[11]B!$I$2646</f>
        <v>0</v>
      </c>
      <c r="T191" s="21">
        <f>[11]B!$L$2646</f>
        <v>0</v>
      </c>
      <c r="U191" s="284"/>
      <c r="V191" s="155">
        <f>[11]B!AL2646</f>
        <v>0</v>
      </c>
    </row>
    <row r="192" spans="1:22" x14ac:dyDescent="0.2">
      <c r="A192" s="282"/>
      <c r="B192" s="283" t="s">
        <v>283</v>
      </c>
      <c r="C192" s="433">
        <f>SUM([11]B!C2647:C2651)</f>
        <v>0</v>
      </c>
      <c r="D192" s="433">
        <f>SUM([11]B!H2647:H2651)</f>
        <v>0</v>
      </c>
      <c r="E192" s="433">
        <f>SUM([11]B!I2647:I2651)</f>
        <v>0</v>
      </c>
      <c r="F192" s="433">
        <f>SUM([11]B!J2647:J2651)</f>
        <v>0</v>
      </c>
      <c r="G192" s="433">
        <f>SUM([11]B!K2647:K2651)</f>
        <v>0</v>
      </c>
      <c r="H192" s="433">
        <f>SUM([11]B!L2647:L2651)</f>
        <v>0</v>
      </c>
      <c r="I192" s="433">
        <f>SUM([11]B!M2647:M2651)</f>
        <v>0</v>
      </c>
      <c r="J192" s="433">
        <f>SUM([11]B!N2647:N2651)</f>
        <v>0</v>
      </c>
      <c r="K192" s="436"/>
      <c r="L192" s="433">
        <f>SUM([11]B!AD2647:AD2651)</f>
        <v>0</v>
      </c>
      <c r="M192" s="433">
        <f>SUM([11]B!AE2647:AE2651)</f>
        <v>0</v>
      </c>
      <c r="N192" s="433">
        <f>SUM([11]B!AF2647:AF2651)</f>
        <v>0</v>
      </c>
      <c r="O192" s="433">
        <f>SUM([11]B!AG2647:AG2651)</f>
        <v>0</v>
      </c>
      <c r="P192" s="433">
        <f>SUM([11]B!AH2647:AH2651)</f>
        <v>0</v>
      </c>
      <c r="Q192" s="433">
        <f>SUM([11]B!AI2647:AI2651)</f>
        <v>0</v>
      </c>
      <c r="R192" s="433">
        <f>SUM([11]B!AJ2647:AJ2651)</f>
        <v>0</v>
      </c>
      <c r="S192" s="433">
        <f>SUM([11]B!I2647:I2651)</f>
        <v>0</v>
      </c>
      <c r="T192" s="433">
        <f>SUM([11]B!L2647:L2651)</f>
        <v>0</v>
      </c>
      <c r="U192" s="284"/>
      <c r="V192" s="433">
        <f>SUM([11]B!AL2647:AL2651)</f>
        <v>0</v>
      </c>
    </row>
    <row r="193" spans="1:28" x14ac:dyDescent="0.2">
      <c r="A193" s="279" t="s">
        <v>284</v>
      </c>
      <c r="B193" s="280" t="s">
        <v>285</v>
      </c>
      <c r="C193" s="432">
        <f>+[11]B!C2889</f>
        <v>120</v>
      </c>
      <c r="D193" s="432">
        <f>+[11]B!H2889</f>
        <v>106</v>
      </c>
      <c r="E193" s="437">
        <f>+[11]B!I2889</f>
        <v>102</v>
      </c>
      <c r="F193" s="437">
        <f>+[11]B!J2889</f>
        <v>4</v>
      </c>
      <c r="G193" s="437">
        <f>+[11]B!K2889</f>
        <v>0</v>
      </c>
      <c r="H193" s="437">
        <f>+[11]B!L2889</f>
        <v>14</v>
      </c>
      <c r="I193" s="437">
        <f>+[11]B!M2889</f>
        <v>0</v>
      </c>
      <c r="J193" s="437">
        <f>+[11]B!N2889</f>
        <v>0</v>
      </c>
      <c r="K193" s="433">
        <v>10</v>
      </c>
      <c r="L193" s="434">
        <f>+[11]B!AD2889</f>
        <v>1</v>
      </c>
      <c r="M193" s="434">
        <f>+[11]B!AE2889</f>
        <v>3</v>
      </c>
      <c r="N193" s="434">
        <f>+[11]B!AF2889</f>
        <v>0</v>
      </c>
      <c r="O193" s="434">
        <f>+[11]B!AG2889</f>
        <v>0</v>
      </c>
      <c r="P193" s="434">
        <f>+[11]B!AH2889</f>
        <v>0</v>
      </c>
      <c r="Q193" s="434">
        <f>+[11]B!AI2889</f>
        <v>0</v>
      </c>
      <c r="R193" s="434">
        <f>+[11]B!AJ2889</f>
        <v>0</v>
      </c>
      <c r="S193" s="21">
        <f>[11]B!$I$2889</f>
        <v>102</v>
      </c>
      <c r="T193" s="21">
        <f>[11]B!$L$2889</f>
        <v>14</v>
      </c>
      <c r="U193" s="284"/>
      <c r="V193" s="156">
        <f>[11]B!$AL$2889</f>
        <v>29663940</v>
      </c>
    </row>
    <row r="194" spans="1:28" x14ac:dyDescent="0.2">
      <c r="A194" s="279" t="s">
        <v>286</v>
      </c>
      <c r="B194" s="280" t="s">
        <v>287</v>
      </c>
      <c r="C194" s="435">
        <f>+[11]B!C3105</f>
        <v>113</v>
      </c>
      <c r="D194" s="435">
        <f>+[11]B!H3105</f>
        <v>57</v>
      </c>
      <c r="E194" s="434">
        <f>+[11]B!I3105</f>
        <v>55</v>
      </c>
      <c r="F194" s="434">
        <f>+[11]B!J3105</f>
        <v>2</v>
      </c>
      <c r="G194" s="434">
        <f>+[11]B!K3105</f>
        <v>1</v>
      </c>
      <c r="H194" s="434">
        <f>+[11]B!L3105</f>
        <v>55</v>
      </c>
      <c r="I194" s="434">
        <f>+[11]B!M3105</f>
        <v>0</v>
      </c>
      <c r="J194" s="434">
        <f>+[11]B!N3105</f>
        <v>0</v>
      </c>
      <c r="K194" s="434">
        <v>112</v>
      </c>
      <c r="L194" s="434">
        <f>+[11]B!AD3094</f>
        <v>0</v>
      </c>
      <c r="M194" s="434">
        <f>+[11]B!AE3094</f>
        <v>0</v>
      </c>
      <c r="N194" s="434">
        <f>+[11]B!AF3094</f>
        <v>0</v>
      </c>
      <c r="O194" s="434">
        <f>+[11]B!AG3094</f>
        <v>0</v>
      </c>
      <c r="P194" s="434">
        <f>+[11]B!AH3094</f>
        <v>0</v>
      </c>
      <c r="Q194" s="434">
        <f>+[11]B!AI3094</f>
        <v>0</v>
      </c>
      <c r="R194" s="434">
        <f>+[11]B!AJ3094</f>
        <v>0</v>
      </c>
      <c r="S194" s="434">
        <f>+[11]B!I3094</f>
        <v>52</v>
      </c>
      <c r="T194" s="434">
        <f>+[11]B!L3094</f>
        <v>55</v>
      </c>
      <c r="U194" s="284"/>
      <c r="V194" s="434">
        <f>+[11]B!AL3094</f>
        <v>1991940</v>
      </c>
    </row>
    <row r="195" spans="1:28" x14ac:dyDescent="0.2">
      <c r="A195" s="285" t="s">
        <v>286</v>
      </c>
      <c r="B195" s="286" t="s">
        <v>288</v>
      </c>
      <c r="C195" s="438">
        <f>+[11]B!C2894</f>
        <v>20</v>
      </c>
      <c r="D195" s="432">
        <f>+[11]B!H2894</f>
        <v>16</v>
      </c>
      <c r="E195" s="433">
        <f>+[11]B!I2894</f>
        <v>16</v>
      </c>
      <c r="F195" s="433">
        <f>+[11]B!J2894</f>
        <v>0</v>
      </c>
      <c r="G195" s="433">
        <f>+[11]B!K2894</f>
        <v>1</v>
      </c>
      <c r="H195" s="433">
        <f>+[11]B!L2894</f>
        <v>3</v>
      </c>
      <c r="I195" s="433">
        <f>+[11]B!M2894</f>
        <v>0</v>
      </c>
      <c r="J195" s="433">
        <f>+[11]B!N2894</f>
        <v>0</v>
      </c>
      <c r="K195" s="439"/>
      <c r="L195" s="440">
        <f>+[11]B!AD2894</f>
        <v>0</v>
      </c>
      <c r="M195" s="440">
        <f>+[11]B!AE2894</f>
        <v>0</v>
      </c>
      <c r="N195" s="440">
        <f>+[11]B!AF2894</f>
        <v>0</v>
      </c>
      <c r="O195" s="440">
        <f>+[11]B!AG2894</f>
        <v>0</v>
      </c>
      <c r="P195" s="440">
        <f>+[11]B!AH2894</f>
        <v>0</v>
      </c>
      <c r="Q195" s="440">
        <f>+[11]B!AI2894</f>
        <v>0</v>
      </c>
      <c r="R195" s="440">
        <f>+[11]B!AJ2894</f>
        <v>0</v>
      </c>
      <c r="S195" s="278"/>
      <c r="T195" s="278"/>
      <c r="U195" s="60">
        <f>+[11]B!C2894</f>
        <v>20</v>
      </c>
      <c r="V195" s="287">
        <f>+[11]B!AL2894*0.75</f>
        <v>876840</v>
      </c>
    </row>
    <row r="196" spans="1:28" s="3" customFormat="1" x14ac:dyDescent="0.2">
      <c r="A196" s="653" t="s">
        <v>160</v>
      </c>
      <c r="B196" s="653"/>
      <c r="C196" s="441">
        <f t="shared" ref="C196:J196" si="7">SUM(C176:C189)+C193+C194+C195</f>
        <v>1124</v>
      </c>
      <c r="D196" s="441">
        <f t="shared" si="7"/>
        <v>915</v>
      </c>
      <c r="E196" s="441">
        <f t="shared" si="7"/>
        <v>755</v>
      </c>
      <c r="F196" s="441">
        <f t="shared" si="7"/>
        <v>160</v>
      </c>
      <c r="G196" s="441">
        <f t="shared" si="7"/>
        <v>18</v>
      </c>
      <c r="H196" s="441">
        <f t="shared" si="7"/>
        <v>173</v>
      </c>
      <c r="I196" s="441">
        <f t="shared" si="7"/>
        <v>14</v>
      </c>
      <c r="J196" s="441">
        <f t="shared" si="7"/>
        <v>4</v>
      </c>
      <c r="K196" s="441">
        <f t="shared" ref="K196" si="8">SUM(K176:K195)</f>
        <v>327</v>
      </c>
      <c r="L196" s="441">
        <f t="shared" ref="L196:R196" si="9">SUM(L176:L189)+L193+L194+L195</f>
        <v>77</v>
      </c>
      <c r="M196" s="441">
        <f t="shared" si="9"/>
        <v>140</v>
      </c>
      <c r="N196" s="441">
        <f t="shared" si="9"/>
        <v>0</v>
      </c>
      <c r="O196" s="441">
        <f t="shared" si="9"/>
        <v>0</v>
      </c>
      <c r="P196" s="441">
        <f t="shared" si="9"/>
        <v>0</v>
      </c>
      <c r="Q196" s="441">
        <f t="shared" si="9"/>
        <v>0</v>
      </c>
      <c r="R196" s="441">
        <f t="shared" si="9"/>
        <v>0</v>
      </c>
      <c r="S196" s="441">
        <f>SUM(S176:S189)+S193+S194</f>
        <v>736</v>
      </c>
      <c r="T196" s="441">
        <f>SUM(T176:T189)+T193+T194</f>
        <v>170</v>
      </c>
      <c r="U196" s="441">
        <f>SUM(U195)</f>
        <v>20</v>
      </c>
      <c r="V196" s="441">
        <f>SUM(V176:V189)+V193+V194+V195</f>
        <v>234472400</v>
      </c>
    </row>
    <row r="197" spans="1:28" ht="14.25" customHeight="1" x14ac:dyDescent="0.2">
      <c r="A197" s="637" t="s">
        <v>289</v>
      </c>
      <c r="B197" s="637"/>
      <c r="C197" s="637"/>
      <c r="D197" s="637"/>
      <c r="E197" s="637"/>
      <c r="F197" s="637"/>
    </row>
    <row r="198" spans="1:28" ht="51" x14ac:dyDescent="0.2">
      <c r="A198" s="640" t="s">
        <v>290</v>
      </c>
      <c r="B198" s="641"/>
      <c r="C198" s="545" t="s">
        <v>158</v>
      </c>
      <c r="D198" s="545" t="s">
        <v>291</v>
      </c>
      <c r="E198" s="603" t="s">
        <v>292</v>
      </c>
      <c r="F198" s="644" t="s">
        <v>293</v>
      </c>
      <c r="G198" s="508" t="s">
        <v>294</v>
      </c>
      <c r="H198" s="508" t="s">
        <v>295</v>
      </c>
      <c r="I198" s="508" t="s">
        <v>296</v>
      </c>
      <c r="J198" s="510" t="s">
        <v>296</v>
      </c>
    </row>
    <row r="199" spans="1:28" ht="25.5" x14ac:dyDescent="0.2">
      <c r="A199" s="642"/>
      <c r="B199" s="643"/>
      <c r="C199" s="546"/>
      <c r="D199" s="546"/>
      <c r="E199" s="605"/>
      <c r="F199" s="645"/>
      <c r="G199" s="442" t="s">
        <v>292</v>
      </c>
      <c r="H199" s="442" t="s">
        <v>293</v>
      </c>
      <c r="I199" s="442" t="s">
        <v>292</v>
      </c>
      <c r="J199" s="443" t="s">
        <v>293</v>
      </c>
      <c r="S199" s="3"/>
      <c r="T199" s="3"/>
      <c r="U199" s="3"/>
      <c r="V199" s="3"/>
    </row>
    <row r="200" spans="1:28" x14ac:dyDescent="0.2">
      <c r="A200" s="646" t="s">
        <v>297</v>
      </c>
      <c r="B200" s="647"/>
      <c r="C200" s="292">
        <f>SUM(E200:F200)</f>
        <v>297</v>
      </c>
      <c r="D200" s="444">
        <v>180</v>
      </c>
      <c r="E200" s="445">
        <f>SUM([11]B!P1408,[11]B!P1542,[11]B!P1723,[11]B!P1787,[11]B!P1861,[11]B!P1904,[11]B!P2052,[11]B!P2062,[11]B!P2162,[11]B!P2164,[11]B!P2389,[11]B!P2395,[11]B!P2436,[11]B!P2559,[11]B!P2598,[11]B!P2639,[11]B!P2654,[11]B!P2882,[11]B!P2894,[11]B!P3094)</f>
        <v>53</v>
      </c>
      <c r="F200" s="446">
        <f>SUM([11]B!Q1408,[11]B!Q1542,[11]B!Q1723,[11]B!Q1787,[11]B!Q1861,[11]B!Q1904,[11]B!Q2052,[11]B!Q2062,[11]B!Q2162,[11]B!Q2164,[11]B!Q2389,[11]B!Q2395,[11]B!Q2436,[11]B!Q2559,[11]B!Q2598,[11]B!Q2639,[11]B!Q2654,[11]B!Q2882,[11]B!Q2894,[11]B!Q3094)</f>
        <v>244</v>
      </c>
      <c r="G200" s="444"/>
      <c r="H200" s="447"/>
      <c r="I200" s="447"/>
      <c r="J200" s="448"/>
      <c r="K200" s="293" t="str">
        <f>AA200</f>
        <v/>
      </c>
      <c r="AA200" s="294" t="str">
        <f>IF(C200&lt;D200,"BeneficiariosMAI no puede ser mayor al TOTAL","")</f>
        <v/>
      </c>
      <c r="AB200" s="294">
        <f>IF(C200&lt;D200,1,0)</f>
        <v>0</v>
      </c>
    </row>
    <row r="201" spans="1:28" x14ac:dyDescent="0.2">
      <c r="A201" s="633" t="s">
        <v>298</v>
      </c>
      <c r="B201" s="634"/>
      <c r="C201" s="295">
        <f>SUM(E201:F201)</f>
        <v>326</v>
      </c>
      <c r="D201" s="449">
        <v>286</v>
      </c>
      <c r="E201" s="450">
        <f>SUM([11]B!S1408,[11]B!S1542,[11]B!S1723,[11]B!S1787,[11]B!S1861,[11]B!S1904,[11]B!S2052,[11]B!S2062,[11]B!S2162,[11]B!S2164,[11]B!S2389,[11]B!S2395,[11]B!S2436,[11]B!S2559,[11]B!S2598,[11]B!S2639,[11]B!S2654,[11]B!S2882,[11]B!S2894,[11]B!S3094)</f>
        <v>42</v>
      </c>
      <c r="F201" s="451">
        <f>SUM([11]B!T1408,[11]B!T1542,[11]B!T1723,[11]B!T1787,[11]B!T1861,[11]B!T1904,[11]B!T2052,[11]B!T2062,[11]B!T2162,[11]B!T2164,[11]B!T2389,[11]B!T2395,[11]B!T2436,[11]B!T2559,[11]B!T2598,[11]B!T2639,[11]B!T2654,[11]B!T2882,[11]B!T2894,[11]B!T3094)</f>
        <v>284</v>
      </c>
      <c r="G201" s="449"/>
      <c r="H201" s="452"/>
      <c r="I201" s="452"/>
      <c r="J201" s="452"/>
      <c r="K201" s="293" t="str">
        <f>AA201</f>
        <v/>
      </c>
      <c r="S201" s="3"/>
      <c r="T201" s="3"/>
      <c r="V201" s="3"/>
      <c r="AA201" s="294" t="str">
        <f>IF(C201&lt;D201,"BeneficiariosMAI no puede ser mayor al TOTAL","")</f>
        <v/>
      </c>
      <c r="AB201" s="294">
        <f>IF(C201&lt;D201,1,0)</f>
        <v>0</v>
      </c>
    </row>
    <row r="202" spans="1:28" x14ac:dyDescent="0.2">
      <c r="A202" s="635" t="s">
        <v>299</v>
      </c>
      <c r="B202" s="276" t="s">
        <v>300</v>
      </c>
      <c r="C202" s="296">
        <f>SUM(E202:F202)</f>
        <v>170</v>
      </c>
      <c r="D202" s="453">
        <v>161</v>
      </c>
      <c r="E202" s="454">
        <f>SUM([11]B!Y1408,[11]B!Y1542,[11]B!Y1723,[11]B!Y1787,[11]B!Y1861,[11]B!Y1904,[11]B!Y2052,[11]B!Y2062,[11]B!Y2162,[11]B!Y2164,[11]B!Y2389,[11]B!Y2395,[11]B!Y2436,[11]B!Y2559,[11]B!Y2598,[11]B!Y2639,[11]B!Y2654,[11]B!Y2882,[11]B!Y2894,[11]B!Y3094)</f>
        <v>6</v>
      </c>
      <c r="F202" s="454">
        <f>SUM([11]B!Z1408,[11]B!Z1542,[11]B!Z1723,[11]B!Z1787,[11]B!Z1861,[11]B!Z1904,[11]B!Z2052,[11]B!Z2062,[11]B!Z2162,[11]B!Z2164,[11]B!Z2389,[11]B!Z2395,[11]B!Z2436,[11]B!Z2559,[11]B!Z2598,[11]B!Z2639,[11]B!Z2654,[11]B!Z2882,[11]B!Z2894,[11]B!Z3094)</f>
        <v>164</v>
      </c>
      <c r="G202" s="444"/>
      <c r="H202" s="447"/>
      <c r="I202" s="447"/>
      <c r="J202" s="447"/>
      <c r="K202" s="293" t="str">
        <f>AA202</f>
        <v/>
      </c>
      <c r="AA202" s="294" t="str">
        <f>IF(C202&lt;D202,"BeneficiariosMAI no puede ser mayor al TOTAL","")</f>
        <v/>
      </c>
      <c r="AB202" s="294">
        <f>IF(C202&lt;D202,1,0)</f>
        <v>0</v>
      </c>
    </row>
    <row r="203" spans="1:28" x14ac:dyDescent="0.2">
      <c r="A203" s="636"/>
      <c r="B203" s="286" t="s">
        <v>301</v>
      </c>
      <c r="C203" s="295">
        <f>SUM(E203:F203)</f>
        <v>4</v>
      </c>
      <c r="D203" s="455">
        <v>4</v>
      </c>
      <c r="E203" s="456">
        <f>SUM([11]B!V1408,[11]B!V1542,[11]B!V1723,[11]B!V1787,[11]B!V1861,[11]B!V1904,[11]B!V2052,[11]B!V2062,[11]B!V2162,[11]B!V2164,[11]B!V2389,[11]B!V2395,[11]B!V2436,[11]B!V2559,[11]B!V2598,[11]B!V2639,[11]B!V2654,[11]B!V2882,[11]B!V2894,[11]B!V3094)</f>
        <v>0</v>
      </c>
      <c r="F203" s="456">
        <f>SUM([11]B!W1408,[11]B!W1542,[11]B!W1723,[11]B!W1787,[11]B!W1861,[11]B!W1904,[11]B!W2052,[11]B!W2062,[11]B!W2162,[11]B!W2164,[11]B!W2389,[11]B!W2395,[11]B!W2436,[11]B!W2559,[11]B!W2598,[11]B!W2639,[11]B!W2654,[11]B!W2882,[11]B!W2894,[11]B!W3094)</f>
        <v>4</v>
      </c>
      <c r="G203" s="455"/>
      <c r="H203" s="457"/>
      <c r="I203" s="457"/>
      <c r="J203" s="457"/>
      <c r="K203" s="293" t="str">
        <f>AA203</f>
        <v/>
      </c>
      <c r="AA203" s="294" t="str">
        <f>IF(C203&lt;D203,"BeneficiariosMAI no puede ser mayor al TOTAL","")</f>
        <v/>
      </c>
      <c r="AB203" s="294">
        <f>IF(C203&lt;D203,1,0)</f>
        <v>0</v>
      </c>
    </row>
    <row r="204" spans="1:28" ht="14.25" customHeight="1" x14ac:dyDescent="0.2">
      <c r="A204" s="637" t="s">
        <v>302</v>
      </c>
      <c r="B204" s="637"/>
      <c r="C204" s="503"/>
      <c r="D204" s="503"/>
      <c r="E204" s="2"/>
      <c r="F204" s="2"/>
      <c r="G204" s="414"/>
      <c r="H204" s="414"/>
      <c r="I204" s="414"/>
      <c r="J204" s="414"/>
      <c r="K204" s="414"/>
      <c r="L204" s="414"/>
      <c r="M204" s="414"/>
      <c r="N204" s="414"/>
      <c r="O204" s="414"/>
      <c r="P204" s="414"/>
      <c r="Q204" s="414"/>
      <c r="R204" s="414"/>
    </row>
    <row r="205" spans="1:28" ht="14.25" customHeight="1" x14ac:dyDescent="0.2">
      <c r="A205" s="541" t="s">
        <v>303</v>
      </c>
      <c r="B205" s="542"/>
      <c r="C205" s="545" t="s">
        <v>5</v>
      </c>
      <c r="D205" s="638" t="s">
        <v>6</v>
      </c>
      <c r="E205" s="414"/>
      <c r="F205" s="414"/>
      <c r="G205" s="414"/>
      <c r="H205" s="414"/>
      <c r="I205" s="414"/>
      <c r="J205" s="414"/>
      <c r="K205" s="414"/>
      <c r="L205" s="414"/>
      <c r="M205" s="414"/>
      <c r="N205" s="414"/>
      <c r="O205" s="414"/>
      <c r="P205" s="108"/>
    </row>
    <row r="206" spans="1:28" x14ac:dyDescent="0.2">
      <c r="A206" s="543"/>
      <c r="B206" s="544"/>
      <c r="C206" s="546"/>
      <c r="D206" s="639"/>
      <c r="E206" s="414"/>
      <c r="F206" s="414"/>
      <c r="G206" s="414"/>
      <c r="H206" s="414"/>
      <c r="I206" s="414"/>
      <c r="J206" s="414"/>
      <c r="K206" s="414"/>
      <c r="L206" s="414"/>
      <c r="M206" s="414"/>
      <c r="N206" s="414"/>
      <c r="O206" s="414"/>
      <c r="P206" s="108"/>
    </row>
    <row r="207" spans="1:28" x14ac:dyDescent="0.2">
      <c r="A207" s="620" t="s">
        <v>304</v>
      </c>
      <c r="B207" s="621"/>
      <c r="C207" s="298">
        <f>[11]B!C2886</f>
        <v>2</v>
      </c>
      <c r="D207" s="299">
        <f>[11]B!I2886</f>
        <v>2</v>
      </c>
      <c r="E207" s="414"/>
      <c r="F207" s="414"/>
      <c r="G207" s="414"/>
      <c r="H207" s="414"/>
      <c r="I207" s="414"/>
      <c r="J207" s="414"/>
      <c r="K207" s="414"/>
      <c r="L207" s="414"/>
      <c r="M207" s="414"/>
      <c r="N207" s="414"/>
      <c r="O207" s="414"/>
      <c r="P207" s="108"/>
      <c r="U207" s="108"/>
    </row>
    <row r="208" spans="1:28" x14ac:dyDescent="0.2">
      <c r="A208" s="622" t="s">
        <v>305</v>
      </c>
      <c r="B208" s="622"/>
      <c r="C208" s="300">
        <f>SUM([11]B!C2885+[11]B!C2887)</f>
        <v>10</v>
      </c>
      <c r="D208" s="301">
        <f>[11]B!I2885+[11]B!I2887</f>
        <v>10</v>
      </c>
      <c r="E208" s="414"/>
      <c r="F208" s="414"/>
      <c r="G208" s="414"/>
      <c r="H208" s="414"/>
      <c r="I208" s="414"/>
      <c r="J208" s="414"/>
      <c r="K208" s="414"/>
      <c r="L208" s="414"/>
      <c r="M208" s="414"/>
      <c r="N208" s="414"/>
      <c r="O208" s="414"/>
      <c r="P208" s="108"/>
    </row>
    <row r="209" spans="1:22" ht="14.25" customHeight="1" x14ac:dyDescent="0.2">
      <c r="A209" s="623" t="s">
        <v>306</v>
      </c>
      <c r="B209" s="623"/>
      <c r="C209" s="502"/>
      <c r="D209" s="458"/>
      <c r="E209" s="458"/>
      <c r="F209" s="414"/>
      <c r="G209" s="414"/>
      <c r="H209" s="414"/>
      <c r="I209" s="414"/>
      <c r="J209" s="414"/>
      <c r="K209" s="414"/>
      <c r="L209" s="414"/>
      <c r="M209" s="414"/>
      <c r="N209" s="414"/>
      <c r="O209" s="414"/>
      <c r="P209" s="414"/>
      <c r="Q209" s="414"/>
      <c r="R209" s="108"/>
      <c r="S209" s="414"/>
      <c r="T209" s="414"/>
    </row>
    <row r="210" spans="1:22" ht="14.25" customHeight="1" x14ac:dyDescent="0.2">
      <c r="A210" s="624" t="s">
        <v>227</v>
      </c>
      <c r="B210" s="625"/>
      <c r="C210" s="545" t="s">
        <v>158</v>
      </c>
      <c r="D210" s="631" t="s">
        <v>228</v>
      </c>
      <c r="E210" s="632"/>
      <c r="F210" s="632"/>
      <c r="G210" s="632"/>
      <c r="H210" s="598" t="s">
        <v>170</v>
      </c>
      <c r="I210" s="599"/>
      <c r="J210" s="600"/>
      <c r="K210" s="601" t="s">
        <v>171</v>
      </c>
      <c r="L210" s="602"/>
      <c r="M210" s="602"/>
      <c r="N210" s="603" t="s">
        <v>172</v>
      </c>
      <c r="O210" s="716" t="s">
        <v>173</v>
      </c>
      <c r="P210" s="717"/>
      <c r="Q210" s="608" t="s">
        <v>174</v>
      </c>
    </row>
    <row r="211" spans="1:22" s="126" customFormat="1" ht="14.25" customHeight="1" x14ac:dyDescent="0.2">
      <c r="A211" s="626"/>
      <c r="B211" s="627"/>
      <c r="C211" s="630"/>
      <c r="D211" s="611" t="s">
        <v>176</v>
      </c>
      <c r="E211" s="613" t="s">
        <v>177</v>
      </c>
      <c r="F211" s="613"/>
      <c r="G211" s="614" t="s">
        <v>178</v>
      </c>
      <c r="H211" s="616" t="s">
        <v>179</v>
      </c>
      <c r="I211" s="618" t="s">
        <v>180</v>
      </c>
      <c r="J211" s="591" t="s">
        <v>181</v>
      </c>
      <c r="K211" s="593" t="s">
        <v>307</v>
      </c>
      <c r="L211" s="594" t="s">
        <v>183</v>
      </c>
      <c r="M211" s="595" t="s">
        <v>184</v>
      </c>
      <c r="N211" s="604"/>
      <c r="O211" s="714" t="s">
        <v>185</v>
      </c>
      <c r="P211" s="715" t="s">
        <v>186</v>
      </c>
      <c r="Q211" s="609"/>
      <c r="S211" s="5"/>
      <c r="T211" s="5"/>
      <c r="U211" s="5"/>
      <c r="V211" s="5"/>
    </row>
    <row r="212" spans="1:22" s="126" customFormat="1" x14ac:dyDescent="0.2">
      <c r="A212" s="628"/>
      <c r="B212" s="629"/>
      <c r="C212" s="546"/>
      <c r="D212" s="612"/>
      <c r="E212" s="253" t="s">
        <v>187</v>
      </c>
      <c r="F212" s="134" t="s">
        <v>188</v>
      </c>
      <c r="G212" s="615"/>
      <c r="H212" s="617"/>
      <c r="I212" s="619"/>
      <c r="J212" s="592"/>
      <c r="K212" s="593"/>
      <c r="L212" s="594"/>
      <c r="M212" s="595"/>
      <c r="N212" s="605"/>
      <c r="O212" s="714"/>
      <c r="P212" s="715"/>
      <c r="Q212" s="610"/>
      <c r="S212" s="5"/>
      <c r="T212" s="5"/>
      <c r="U212" s="5"/>
      <c r="V212" s="5"/>
    </row>
    <row r="213" spans="1:22" x14ac:dyDescent="0.2">
      <c r="A213" s="589" t="s">
        <v>308</v>
      </c>
      <c r="B213" s="590"/>
      <c r="C213" s="304">
        <f>+[11]B!C1325</f>
        <v>7</v>
      </c>
      <c r="D213" s="305">
        <f>+[11]B!D1325</f>
        <v>7</v>
      </c>
      <c r="E213" s="305">
        <f>+[11]B!E1325</f>
        <v>7</v>
      </c>
      <c r="F213" s="305">
        <f>+[11]B!F1325</f>
        <v>0</v>
      </c>
      <c r="G213" s="305">
        <f>+[11]B!G1325</f>
        <v>0</v>
      </c>
      <c r="H213" s="305">
        <f>+[11]B!AA1325</f>
        <v>7</v>
      </c>
      <c r="I213" s="305">
        <f>+[11]B!AB1325</f>
        <v>0</v>
      </c>
      <c r="J213" s="305">
        <f>+[11]B!AC1325</f>
        <v>0</v>
      </c>
      <c r="K213" s="305">
        <f>+[11]B!AD1325</f>
        <v>0</v>
      </c>
      <c r="L213" s="305">
        <f>+[11]B!AE1325</f>
        <v>0</v>
      </c>
      <c r="M213" s="305">
        <f>+[11]B!AF1325</f>
        <v>0</v>
      </c>
      <c r="N213" s="305">
        <f>+[11]B!AG1325</f>
        <v>0</v>
      </c>
      <c r="O213" s="305">
        <f>+[11]B!AH1325</f>
        <v>0</v>
      </c>
      <c r="P213" s="305">
        <f>+[11]B!AI1325</f>
        <v>0</v>
      </c>
      <c r="Q213" s="305">
        <f>+[11]B!AJ1325</f>
        <v>0</v>
      </c>
      <c r="U213" s="126"/>
      <c r="V213" s="126"/>
    </row>
    <row r="214" spans="1:22" x14ac:dyDescent="0.2">
      <c r="A214" s="585" t="s">
        <v>309</v>
      </c>
      <c r="B214" s="586"/>
      <c r="C214" s="306">
        <f>+[11]B!C1457</f>
        <v>569</v>
      </c>
      <c r="D214" s="307">
        <f>+[11]B!D1457</f>
        <v>569</v>
      </c>
      <c r="E214" s="307">
        <f>+[11]B!E1457</f>
        <v>565</v>
      </c>
      <c r="F214" s="307">
        <f>+[11]B!F1457</f>
        <v>4</v>
      </c>
      <c r="G214" s="307">
        <f>+[11]B!G1457</f>
        <v>0</v>
      </c>
      <c r="H214" s="459">
        <f>+[11]B!AA1457</f>
        <v>36</v>
      </c>
      <c r="I214" s="459">
        <f>+[11]B!AB1457</f>
        <v>533</v>
      </c>
      <c r="J214" s="459">
        <f>+[11]B!AC1457</f>
        <v>0</v>
      </c>
      <c r="K214" s="459">
        <f>+[11]B!AD1457</f>
        <v>0</v>
      </c>
      <c r="L214" s="459">
        <f>+[11]B!AE1457</f>
        <v>0</v>
      </c>
      <c r="M214" s="459">
        <f>+[11]B!AF1457</f>
        <v>0</v>
      </c>
      <c r="N214" s="459">
        <f>+[11]B!AG1457</f>
        <v>62</v>
      </c>
      <c r="O214" s="459">
        <f>+[11]B!AH1457</f>
        <v>0</v>
      </c>
      <c r="P214" s="459">
        <f>+[11]B!AI1457</f>
        <v>35</v>
      </c>
      <c r="Q214" s="460">
        <f>+[11]B!AJ1457</f>
        <v>0</v>
      </c>
    </row>
    <row r="215" spans="1:22" x14ac:dyDescent="0.2">
      <c r="A215" s="585" t="s">
        <v>310</v>
      </c>
      <c r="B215" s="586"/>
      <c r="C215" s="306">
        <f>+[11]B!C1613</f>
        <v>1524</v>
      </c>
      <c r="D215" s="307">
        <f>+[11]B!D1613</f>
        <v>1522</v>
      </c>
      <c r="E215" s="307">
        <f>+[11]B!E1613</f>
        <v>1521</v>
      </c>
      <c r="F215" s="307">
        <f>+[11]B!F1613</f>
        <v>1</v>
      </c>
      <c r="G215" s="307">
        <f>+[11]B!G1613</f>
        <v>2</v>
      </c>
      <c r="H215" s="459">
        <f>+[11]B!AA1613</f>
        <v>929</v>
      </c>
      <c r="I215" s="459">
        <f>+[11]B!AB1613</f>
        <v>593</v>
      </c>
      <c r="J215" s="459">
        <f>+[11]B!AC1613</f>
        <v>2</v>
      </c>
      <c r="K215" s="459">
        <f>+[11]B!AD1613</f>
        <v>0</v>
      </c>
      <c r="L215" s="459">
        <f>+[11]B!AE1613</f>
        <v>234</v>
      </c>
      <c r="M215" s="459">
        <f>+[11]B!AF1613</f>
        <v>0</v>
      </c>
      <c r="N215" s="459">
        <f>+[11]B!AG1613</f>
        <v>122</v>
      </c>
      <c r="O215" s="459">
        <f>+[11]B!AH1613</f>
        <v>0</v>
      </c>
      <c r="P215" s="459">
        <f>+[11]B!AI1613</f>
        <v>0</v>
      </c>
      <c r="Q215" s="460">
        <f>+[11]B!AJ1613</f>
        <v>0</v>
      </c>
    </row>
    <row r="216" spans="1:22" x14ac:dyDescent="0.2">
      <c r="A216" s="585" t="s">
        <v>311</v>
      </c>
      <c r="B216" s="586"/>
      <c r="C216" s="306">
        <f>[11]B!C1725</f>
        <v>5</v>
      </c>
      <c r="D216" s="307">
        <f>[11]B!D1725</f>
        <v>5</v>
      </c>
      <c r="E216" s="307">
        <f>[11]B!E1725</f>
        <v>5</v>
      </c>
      <c r="F216" s="307">
        <f>[11]B!F1725</f>
        <v>0</v>
      </c>
      <c r="G216" s="307">
        <f>[11]B!G1725</f>
        <v>0</v>
      </c>
      <c r="H216" s="459">
        <f>[11]B!AA1725</f>
        <v>0</v>
      </c>
      <c r="I216" s="459">
        <f>[11]B!AB1725</f>
        <v>5</v>
      </c>
      <c r="J216" s="459">
        <f>[11]B!AC1725</f>
        <v>0</v>
      </c>
      <c r="K216" s="459">
        <f>[11]B!AD1725</f>
        <v>4</v>
      </c>
      <c r="L216" s="459">
        <f>[11]B!AE1725</f>
        <v>0</v>
      </c>
      <c r="M216" s="459">
        <f>[11]B!AF1725</f>
        <v>0</v>
      </c>
      <c r="N216" s="459">
        <f>[11]B!AG1725</f>
        <v>0</v>
      </c>
      <c r="O216" s="459">
        <f>[11]B!AH1725</f>
        <v>0</v>
      </c>
      <c r="P216" s="459">
        <f>[11]B!AI1725</f>
        <v>0</v>
      </c>
      <c r="Q216" s="460">
        <f>[11]B!AJ1725</f>
        <v>0</v>
      </c>
    </row>
    <row r="217" spans="1:22" x14ac:dyDescent="0.2">
      <c r="A217" s="585" t="s">
        <v>312</v>
      </c>
      <c r="B217" s="586"/>
      <c r="C217" s="306">
        <f>[11]B!C1878</f>
        <v>10</v>
      </c>
      <c r="D217" s="307">
        <f>[11]B!D1878</f>
        <v>10</v>
      </c>
      <c r="E217" s="307">
        <f>[11]B!E1878</f>
        <v>10</v>
      </c>
      <c r="F217" s="307">
        <f>[11]B!F1878</f>
        <v>0</v>
      </c>
      <c r="G217" s="307">
        <f>[11]B!G1878</f>
        <v>0</v>
      </c>
      <c r="H217" s="459">
        <f>[11]B!AA1878</f>
        <v>0</v>
      </c>
      <c r="I217" s="459">
        <f>[11]B!AB1878</f>
        <v>10</v>
      </c>
      <c r="J217" s="459">
        <f>[11]B!AC1878</f>
        <v>0</v>
      </c>
      <c r="K217" s="459">
        <f>[11]B!AD1878</f>
        <v>0</v>
      </c>
      <c r="L217" s="459">
        <f>[11]B!AE1878</f>
        <v>0</v>
      </c>
      <c r="M217" s="459">
        <f>[11]B!AF1878</f>
        <v>0</v>
      </c>
      <c r="N217" s="459">
        <f>[11]B!AG1878</f>
        <v>0</v>
      </c>
      <c r="O217" s="459">
        <f>[11]B!AH1878</f>
        <v>0</v>
      </c>
      <c r="P217" s="459">
        <f>[11]B!AI1878</f>
        <v>0</v>
      </c>
      <c r="Q217" s="460">
        <f>[11]B!AJ1878</f>
        <v>0</v>
      </c>
    </row>
    <row r="218" spans="1:22" x14ac:dyDescent="0.2">
      <c r="A218" s="585" t="s">
        <v>313</v>
      </c>
      <c r="B218" s="586"/>
      <c r="C218" s="306">
        <f>+[11]B!C1978</f>
        <v>1381</v>
      </c>
      <c r="D218" s="307">
        <f>+[11]B!D1978</f>
        <v>1364</v>
      </c>
      <c r="E218" s="307">
        <f>+[11]B!E1978</f>
        <v>1349</v>
      </c>
      <c r="F218" s="307">
        <f>+[11]B!F1978</f>
        <v>15</v>
      </c>
      <c r="G218" s="307">
        <f>+[11]B!G1978</f>
        <v>17</v>
      </c>
      <c r="H218" s="459">
        <f>+[11]B!AA1978</f>
        <v>601</v>
      </c>
      <c r="I218" s="459">
        <f>+[11]B!AB1978</f>
        <v>511</v>
      </c>
      <c r="J218" s="459">
        <f>+[11]B!AC1978</f>
        <v>269</v>
      </c>
      <c r="K218" s="459">
        <f>+[11]B!AD1978</f>
        <v>0</v>
      </c>
      <c r="L218" s="459">
        <f>+[11]B!AE1978</f>
        <v>0</v>
      </c>
      <c r="M218" s="459">
        <f>+[11]B!AF1978</f>
        <v>0</v>
      </c>
      <c r="N218" s="459">
        <f>+[11]B!AG1978</f>
        <v>0</v>
      </c>
      <c r="O218" s="459">
        <f>+[11]B!AH1978</f>
        <v>0</v>
      </c>
      <c r="P218" s="459">
        <f>+[11]B!AI1978</f>
        <v>0</v>
      </c>
      <c r="Q218" s="460">
        <f>+[11]B!AJ1978</f>
        <v>0</v>
      </c>
    </row>
    <row r="219" spans="1:22" x14ac:dyDescent="0.2">
      <c r="A219" s="585" t="s">
        <v>314</v>
      </c>
      <c r="B219" s="586"/>
      <c r="C219" s="306">
        <f>+[11]B!C2207</f>
        <v>25086</v>
      </c>
      <c r="D219" s="307">
        <f>+[11]B!D2207</f>
        <v>25037</v>
      </c>
      <c r="E219" s="307">
        <f>+[11]B!E2207</f>
        <v>24678</v>
      </c>
      <c r="F219" s="307">
        <f>+[11]B!F2207</f>
        <v>359</v>
      </c>
      <c r="G219" s="307">
        <f>+[11]B!G2207</f>
        <v>49</v>
      </c>
      <c r="H219" s="459">
        <f>+[11]B!AA2207</f>
        <v>22978</v>
      </c>
      <c r="I219" s="459">
        <f>+[11]B!AB2207</f>
        <v>1104</v>
      </c>
      <c r="J219" s="459">
        <f>+[11]B!AC2207</f>
        <v>1004</v>
      </c>
      <c r="K219" s="459">
        <f>+[11]B!AD2207</f>
        <v>0</v>
      </c>
      <c r="L219" s="459">
        <f>+[11]B!AE2207</f>
        <v>0</v>
      </c>
      <c r="M219" s="459">
        <f>+[11]B!AF2207</f>
        <v>0</v>
      </c>
      <c r="N219" s="459">
        <f>+[11]B!AG2207</f>
        <v>0</v>
      </c>
      <c r="O219" s="459">
        <f>+[11]B!AH2207</f>
        <v>0</v>
      </c>
      <c r="P219" s="459">
        <f>+[11]B!AI2207</f>
        <v>0</v>
      </c>
      <c r="Q219" s="460">
        <f>+[11]B!AJ2207</f>
        <v>0</v>
      </c>
    </row>
    <row r="220" spans="1:22" x14ac:dyDescent="0.2">
      <c r="A220" s="585" t="s">
        <v>315</v>
      </c>
      <c r="B220" s="586"/>
      <c r="C220" s="306">
        <f>+[11]B!C2277</f>
        <v>597</v>
      </c>
      <c r="D220" s="307">
        <f>+[11]B!D2277</f>
        <v>597</v>
      </c>
      <c r="E220" s="307">
        <f>+[11]B!E2277</f>
        <v>594</v>
      </c>
      <c r="F220" s="307">
        <f>+[11]B!F2277</f>
        <v>3</v>
      </c>
      <c r="G220" s="307">
        <f>+[11]B!G2277</f>
        <v>0</v>
      </c>
      <c r="H220" s="459">
        <f>+[11]B!AA2277</f>
        <v>145</v>
      </c>
      <c r="I220" s="459">
        <f>+[11]B!AB2277</f>
        <v>426</v>
      </c>
      <c r="J220" s="459">
        <f>+[11]B!AC2277</f>
        <v>26</v>
      </c>
      <c r="K220" s="459">
        <f>+[11]B!AD2277</f>
        <v>225</v>
      </c>
      <c r="L220" s="459">
        <f>+[11]B!AE2277</f>
        <v>0</v>
      </c>
      <c r="M220" s="459">
        <f>+[11]B!AF2277</f>
        <v>0</v>
      </c>
      <c r="N220" s="459">
        <f>+[11]B!AG2277</f>
        <v>0</v>
      </c>
      <c r="O220" s="459">
        <f>+[11]B!AH2277</f>
        <v>0</v>
      </c>
      <c r="P220" s="459">
        <f>+[11]B!AI2277</f>
        <v>0</v>
      </c>
      <c r="Q220" s="460">
        <f>+[11]B!AJ2277</f>
        <v>0</v>
      </c>
    </row>
    <row r="221" spans="1:22" x14ac:dyDescent="0.2">
      <c r="A221" s="585" t="s">
        <v>316</v>
      </c>
      <c r="B221" s="586"/>
      <c r="C221" s="306">
        <f>+[11]B!C2464</f>
        <v>471</v>
      </c>
      <c r="D221" s="307">
        <f>+[11]B!D2464</f>
        <v>464</v>
      </c>
      <c r="E221" s="307">
        <f>+[11]B!E2464</f>
        <v>401</v>
      </c>
      <c r="F221" s="307">
        <f>+[11]B!F2464</f>
        <v>63</v>
      </c>
      <c r="G221" s="307">
        <f>+[11]B!G2464</f>
        <v>7</v>
      </c>
      <c r="H221" s="459">
        <f>+[11]B!AA2464</f>
        <v>318</v>
      </c>
      <c r="I221" s="459">
        <f>+[11]B!AB2464</f>
        <v>25</v>
      </c>
      <c r="J221" s="459">
        <f>+[11]B!AC2464</f>
        <v>128</v>
      </c>
      <c r="K221" s="459">
        <f>+[11]B!AD2464</f>
        <v>1</v>
      </c>
      <c r="L221" s="459">
        <f>+[11]B!AE2464</f>
        <v>0</v>
      </c>
      <c r="M221" s="459">
        <f>+[11]B!AF2464</f>
        <v>0</v>
      </c>
      <c r="N221" s="459">
        <f>+[11]B!AG2464</f>
        <v>0</v>
      </c>
      <c r="O221" s="459">
        <f>+[11]B!AH2464</f>
        <v>0</v>
      </c>
      <c r="P221" s="459">
        <f>+[11]B!AI2464</f>
        <v>0</v>
      </c>
      <c r="Q221" s="460">
        <f>+[11]B!AJ2464</f>
        <v>0</v>
      </c>
    </row>
    <row r="222" spans="1:22" ht="14.25" customHeight="1" x14ac:dyDescent="0.2">
      <c r="A222" s="585" t="s">
        <v>317</v>
      </c>
      <c r="B222" s="586"/>
      <c r="C222" s="306">
        <f>SUM([11]B!C2641:C2643)+[11]B!C2591</f>
        <v>969</v>
      </c>
      <c r="D222" s="307">
        <f>SUM([11]B!D2641:D2643)+[11]B!D2591</f>
        <v>966</v>
      </c>
      <c r="E222" s="307">
        <f>SUM([11]B!E2641:E2643)+[11]B!E2591</f>
        <v>664</v>
      </c>
      <c r="F222" s="307">
        <f>SUM([11]B!F2641:F2643)+[11]B!F2591</f>
        <v>302</v>
      </c>
      <c r="G222" s="307">
        <f>SUM([11]B!G2641:G2643)+[11]B!G2591</f>
        <v>3</v>
      </c>
      <c r="H222" s="307">
        <f>SUM([11]B!AA2641:AA2643)+[11]B!AA2591</f>
        <v>752</v>
      </c>
      <c r="I222" s="307">
        <f>SUM([11]B!AB2641:AB2643)+[11]B!AB2591</f>
        <v>139</v>
      </c>
      <c r="J222" s="307">
        <f>SUM([11]B!AC2641:AC2643)+[11]B!AC2591</f>
        <v>78</v>
      </c>
      <c r="K222" s="307">
        <f>SUM([11]B!AD2641:AD2643)+[11]B!AD2591</f>
        <v>56</v>
      </c>
      <c r="L222" s="307">
        <f>SUM([11]B!AE2641:AE2643)+[11]B!AE2591</f>
        <v>0</v>
      </c>
      <c r="M222" s="307">
        <f>SUM([11]B!AF2641:AF2643)+[11]B!AF2591</f>
        <v>0</v>
      </c>
      <c r="N222" s="307">
        <f>SUM([11]B!AG2641:AG2643)+[11]B!AG2591</f>
        <v>0</v>
      </c>
      <c r="O222" s="307">
        <f>SUM([11]B!AH2641:AH2643)+[11]B!AH2591</f>
        <v>0</v>
      </c>
      <c r="P222" s="307">
        <f>SUM([11]B!AI2641:AI2643)+[11]B!AI2591</f>
        <v>0</v>
      </c>
      <c r="Q222" s="307">
        <f>SUM([11]B!AJ2641:AJ2643)+[11]B!AJ2591</f>
        <v>0</v>
      </c>
    </row>
    <row r="223" spans="1:22" x14ac:dyDescent="0.2">
      <c r="A223" s="585" t="s">
        <v>285</v>
      </c>
      <c r="B223" s="586"/>
      <c r="C223" s="306">
        <f>+[11]B!C2673</f>
        <v>251</v>
      </c>
      <c r="D223" s="307">
        <f>+[11]B!D2673</f>
        <v>250</v>
      </c>
      <c r="E223" s="307">
        <f>+[11]B!E2673</f>
        <v>250</v>
      </c>
      <c r="F223" s="307">
        <f>+[11]B!F2673</f>
        <v>0</v>
      </c>
      <c r="G223" s="307">
        <f>+[11]B!G2673</f>
        <v>1</v>
      </c>
      <c r="H223" s="459">
        <f>+[11]B!AA2673</f>
        <v>0</v>
      </c>
      <c r="I223" s="459">
        <f>+[11]B!AB2673</f>
        <v>224</v>
      </c>
      <c r="J223" s="459">
        <f>+[11]B!AC2673</f>
        <v>27</v>
      </c>
      <c r="K223" s="459">
        <f>+[11]B!AD2673</f>
        <v>0</v>
      </c>
      <c r="L223" s="459">
        <f>+[11]B!AE2673</f>
        <v>0</v>
      </c>
      <c r="M223" s="459">
        <f>+[11]B!AF2673</f>
        <v>0</v>
      </c>
      <c r="N223" s="459">
        <f>+[11]B!AG2673</f>
        <v>0</v>
      </c>
      <c r="O223" s="459">
        <f>+[11]B!AH2673</f>
        <v>0</v>
      </c>
      <c r="P223" s="459">
        <f>+[11]B!AI2673</f>
        <v>0</v>
      </c>
      <c r="Q223" s="460">
        <f>+[11]B!AJ2673</f>
        <v>0</v>
      </c>
    </row>
    <row r="224" spans="1:22" x14ac:dyDescent="0.2">
      <c r="A224" s="587" t="s">
        <v>318</v>
      </c>
      <c r="B224" s="588"/>
      <c r="C224" s="308">
        <f>+[11]B!C1174</f>
        <v>10797</v>
      </c>
      <c r="D224" s="309">
        <f>+[11]B!D1174</f>
        <v>10797</v>
      </c>
      <c r="E224" s="309">
        <f>+[11]B!E1174</f>
        <v>10797</v>
      </c>
      <c r="F224" s="309">
        <f>+[11]B!F1174</f>
        <v>0</v>
      </c>
      <c r="G224" s="309">
        <f>+[11]B!G1174</f>
        <v>0</v>
      </c>
      <c r="H224" s="450">
        <f>+[11]B!AA1174</f>
        <v>8683</v>
      </c>
      <c r="I224" s="450">
        <f>+[11]B!AB1174</f>
        <v>2114</v>
      </c>
      <c r="J224" s="450">
        <f>+[11]B!AC1174</f>
        <v>0</v>
      </c>
      <c r="K224" s="450">
        <f>+[11]B!AD1174</f>
        <v>0</v>
      </c>
      <c r="L224" s="450">
        <f>+[11]B!AE1174</f>
        <v>0</v>
      </c>
      <c r="M224" s="450">
        <f>+[11]B!AF1174</f>
        <v>0</v>
      </c>
      <c r="N224" s="450">
        <f>+[11]B!AG1174</f>
        <v>0</v>
      </c>
      <c r="O224" s="450">
        <f>+[11]B!AH1174</f>
        <v>0</v>
      </c>
      <c r="P224" s="450">
        <f>+[11]B!AI1174</f>
        <v>0</v>
      </c>
      <c r="Q224" s="451">
        <f>+[11]B!AJ1174</f>
        <v>0</v>
      </c>
    </row>
    <row r="225" spans="1:23" x14ac:dyDescent="0.2">
      <c r="A225" s="581" t="s">
        <v>5</v>
      </c>
      <c r="B225" s="582"/>
      <c r="C225" s="461">
        <f t="shared" ref="C225:P225" si="10">SUM(C213:C224)</f>
        <v>41667</v>
      </c>
      <c r="D225" s="461">
        <f>SUM(D213:D224)</f>
        <v>41588</v>
      </c>
      <c r="E225" s="461">
        <f t="shared" si="10"/>
        <v>40841</v>
      </c>
      <c r="F225" s="461">
        <f t="shared" si="10"/>
        <v>747</v>
      </c>
      <c r="G225" s="461">
        <f t="shared" si="10"/>
        <v>79</v>
      </c>
      <c r="H225" s="461">
        <f t="shared" si="10"/>
        <v>34449</v>
      </c>
      <c r="I225" s="461">
        <f t="shared" si="10"/>
        <v>5684</v>
      </c>
      <c r="J225" s="461">
        <f t="shared" si="10"/>
        <v>1534</v>
      </c>
      <c r="K225" s="461">
        <f t="shared" si="10"/>
        <v>286</v>
      </c>
      <c r="L225" s="461">
        <f t="shared" si="10"/>
        <v>234</v>
      </c>
      <c r="M225" s="461">
        <f t="shared" si="10"/>
        <v>0</v>
      </c>
      <c r="N225" s="461">
        <f t="shared" si="10"/>
        <v>184</v>
      </c>
      <c r="O225" s="461">
        <f t="shared" si="10"/>
        <v>0</v>
      </c>
      <c r="P225" s="461">
        <f t="shared" si="10"/>
        <v>35</v>
      </c>
      <c r="Q225" s="461">
        <f>SUM(Q213:Q224)</f>
        <v>0</v>
      </c>
    </row>
    <row r="226" spans="1:23" x14ac:dyDescent="0.2">
      <c r="A226" s="311" t="s">
        <v>319</v>
      </c>
      <c r="B226" s="507"/>
      <c r="E226" s="265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4"/>
      <c r="Q226" s="314"/>
      <c r="R226" s="314"/>
    </row>
    <row r="227" spans="1:23" ht="25.5" x14ac:dyDescent="0.2">
      <c r="A227" s="583" t="s">
        <v>320</v>
      </c>
      <c r="B227" s="584"/>
      <c r="C227" s="492" t="s">
        <v>158</v>
      </c>
      <c r="D227" s="504" t="s">
        <v>6</v>
      </c>
      <c r="E227" s="506" t="s">
        <v>7</v>
      </c>
      <c r="F227" s="313"/>
      <c r="G227" s="313"/>
      <c r="H227" s="313"/>
      <c r="I227" s="313"/>
      <c r="J227" s="313"/>
      <c r="K227" s="313"/>
      <c r="L227" s="313"/>
      <c r="M227" s="314"/>
      <c r="N227" s="314"/>
      <c r="O227" s="314"/>
    </row>
    <row r="228" spans="1:23" x14ac:dyDescent="0.2">
      <c r="A228" s="570" t="s">
        <v>321</v>
      </c>
      <c r="B228" s="571"/>
      <c r="C228" s="462">
        <f>[11]B!C1268</f>
        <v>130</v>
      </c>
      <c r="D228" s="463">
        <f>[11]B!E1268</f>
        <v>130</v>
      </c>
      <c r="E228" s="317"/>
      <c r="F228" s="313"/>
      <c r="G228" s="313"/>
      <c r="H228" s="313"/>
      <c r="I228" s="313"/>
      <c r="J228" s="313"/>
      <c r="K228" s="313"/>
      <c r="L228" s="313"/>
      <c r="M228" s="314"/>
      <c r="N228" s="314"/>
      <c r="O228" s="314"/>
    </row>
    <row r="229" spans="1:23" x14ac:dyDescent="0.2">
      <c r="A229" s="570" t="s">
        <v>322</v>
      </c>
      <c r="B229" s="571"/>
      <c r="C229" s="462">
        <f>[11]B!C2964</f>
        <v>24</v>
      </c>
      <c r="D229" s="463">
        <f>[11]B!E2964</f>
        <v>18</v>
      </c>
      <c r="E229" s="48">
        <f>[11]B!AL2964</f>
        <v>682200</v>
      </c>
      <c r="F229" s="313"/>
      <c r="G229" s="313"/>
      <c r="H229" s="313"/>
      <c r="I229" s="313"/>
      <c r="J229" s="313"/>
      <c r="K229" s="313"/>
      <c r="L229" s="313"/>
      <c r="M229" s="314"/>
      <c r="N229" s="314"/>
      <c r="O229" s="314"/>
    </row>
    <row r="230" spans="1:23" x14ac:dyDescent="0.2">
      <c r="A230" s="570" t="s">
        <v>323</v>
      </c>
      <c r="B230" s="571"/>
      <c r="C230" s="462">
        <f>[11]B!C2970</f>
        <v>927</v>
      </c>
      <c r="D230" s="463">
        <f>[11]B!E2970</f>
        <v>735</v>
      </c>
      <c r="E230" s="318"/>
      <c r="F230" s="313"/>
      <c r="G230" s="313"/>
      <c r="H230" s="313"/>
      <c r="I230" s="313"/>
      <c r="J230" s="313"/>
      <c r="K230" s="313"/>
      <c r="L230" s="313"/>
      <c r="M230" s="314"/>
      <c r="N230" s="314"/>
      <c r="O230" s="314"/>
    </row>
    <row r="231" spans="1:23" x14ac:dyDescent="0.2">
      <c r="A231" s="570" t="s">
        <v>324</v>
      </c>
      <c r="B231" s="571"/>
      <c r="C231" s="462">
        <f>[11]B!C150</f>
        <v>1814</v>
      </c>
      <c r="D231" s="463">
        <f>[11]B!E150</f>
        <v>1789</v>
      </c>
      <c r="E231" s="464">
        <f>[11]B!AL150</f>
        <v>1610100</v>
      </c>
      <c r="F231" s="313"/>
      <c r="G231" s="313"/>
      <c r="H231" s="313"/>
      <c r="I231" s="313"/>
      <c r="J231" s="313"/>
      <c r="K231" s="313"/>
      <c r="L231" s="313"/>
      <c r="M231" s="314"/>
      <c r="N231" s="314"/>
      <c r="O231" s="314"/>
      <c r="S231" s="313"/>
    </row>
    <row r="232" spans="1:23" x14ac:dyDescent="0.2">
      <c r="A232" s="570" t="s">
        <v>325</v>
      </c>
      <c r="B232" s="571"/>
      <c r="C232" s="462">
        <f>[11]B!C156</f>
        <v>0</v>
      </c>
      <c r="D232" s="463">
        <f>[11]B!E156</f>
        <v>0</v>
      </c>
      <c r="E232" s="318"/>
      <c r="F232" s="313"/>
      <c r="G232" s="313"/>
      <c r="H232" s="313"/>
      <c r="I232" s="313"/>
      <c r="J232" s="313"/>
      <c r="K232" s="313"/>
      <c r="L232" s="313"/>
      <c r="M232" s="314"/>
      <c r="N232" s="314"/>
      <c r="O232" s="314"/>
    </row>
    <row r="233" spans="1:23" x14ac:dyDescent="0.2">
      <c r="A233" s="497" t="s">
        <v>326</v>
      </c>
      <c r="B233" s="498"/>
      <c r="C233" s="462">
        <f>[11]B!C154</f>
        <v>774</v>
      </c>
      <c r="D233" s="463">
        <f>[11]B!E154</f>
        <v>774</v>
      </c>
      <c r="E233" s="318"/>
      <c r="F233" s="313"/>
      <c r="G233" s="313"/>
      <c r="H233" s="313"/>
      <c r="I233" s="313"/>
      <c r="J233" s="313"/>
      <c r="K233" s="313"/>
      <c r="L233" s="313"/>
      <c r="M233" s="314"/>
      <c r="N233" s="314"/>
      <c r="O233" s="314"/>
    </row>
    <row r="234" spans="1:23" x14ac:dyDescent="0.2">
      <c r="A234" s="497" t="s">
        <v>327</v>
      </c>
      <c r="B234" s="498"/>
      <c r="C234" s="462">
        <f>[11]B!C155</f>
        <v>34</v>
      </c>
      <c r="D234" s="463">
        <f>[11]B!E155</f>
        <v>31</v>
      </c>
      <c r="E234" s="318"/>
      <c r="F234" s="313"/>
      <c r="G234" s="313"/>
      <c r="H234" s="313"/>
      <c r="I234" s="313"/>
      <c r="J234" s="313"/>
      <c r="K234" s="313"/>
      <c r="L234" s="313"/>
      <c r="M234" s="314"/>
      <c r="N234" s="314"/>
      <c r="O234" s="314"/>
    </row>
    <row r="235" spans="1:23" x14ac:dyDescent="0.2">
      <c r="A235" s="572" t="s">
        <v>328</v>
      </c>
      <c r="B235" s="573"/>
      <c r="C235" s="462">
        <f>[11]B!C2960</f>
        <v>31</v>
      </c>
      <c r="D235" s="463">
        <f>[11]B!E2960</f>
        <v>31</v>
      </c>
      <c r="E235" s="120"/>
      <c r="F235" s="321"/>
      <c r="G235" s="321"/>
      <c r="H235" s="321"/>
      <c r="I235" s="321"/>
      <c r="J235" s="321"/>
      <c r="K235" s="321"/>
      <c r="L235" s="321"/>
      <c r="M235" s="321"/>
      <c r="N235" s="321"/>
      <c r="O235" s="321"/>
    </row>
    <row r="236" spans="1:23" x14ac:dyDescent="0.2">
      <c r="A236" s="574" t="s">
        <v>5</v>
      </c>
      <c r="B236" s="575"/>
      <c r="C236" s="465">
        <f>SUM(C228:C235)</f>
        <v>3734</v>
      </c>
      <c r="D236" s="466">
        <f>SUM(D228:D235)</f>
        <v>3508</v>
      </c>
      <c r="E236" s="467">
        <f>SUM(E228:E235)</f>
        <v>2292300</v>
      </c>
      <c r="F236" s="321"/>
      <c r="G236" s="321"/>
      <c r="H236" s="321"/>
      <c r="I236" s="321"/>
      <c r="J236" s="321"/>
      <c r="K236" s="321"/>
      <c r="L236" s="321"/>
      <c r="M236" s="321"/>
      <c r="N236" s="321"/>
      <c r="O236" s="321"/>
    </row>
    <row r="237" spans="1:23" x14ac:dyDescent="0.2">
      <c r="A237" s="325" t="s">
        <v>329</v>
      </c>
      <c r="B237" s="326"/>
      <c r="C237" s="327"/>
      <c r="D237" s="458"/>
      <c r="E237" s="458"/>
      <c r="F237" s="458"/>
      <c r="G237" s="313"/>
      <c r="H237" s="313"/>
      <c r="I237" s="313"/>
      <c r="J237" s="313"/>
      <c r="K237" s="313"/>
      <c r="L237" s="313"/>
      <c r="M237" s="313"/>
      <c r="N237" s="321"/>
      <c r="O237" s="321"/>
      <c r="P237" s="328"/>
      <c r="Q237" s="328"/>
      <c r="R237" s="328"/>
      <c r="U237" s="329"/>
      <c r="V237" s="329"/>
      <c r="W237" s="328"/>
    </row>
    <row r="238" spans="1:23" x14ac:dyDescent="0.2">
      <c r="A238" s="330"/>
      <c r="B238" s="331"/>
      <c r="C238" s="332" t="s">
        <v>158</v>
      </c>
      <c r="D238" s="458"/>
      <c r="E238" s="458"/>
      <c r="F238" s="458"/>
      <c r="G238" s="313"/>
      <c r="H238" s="313"/>
      <c r="I238" s="313"/>
      <c r="J238" s="313"/>
      <c r="K238" s="313"/>
      <c r="L238" s="313"/>
      <c r="M238" s="313"/>
      <c r="N238" s="313"/>
      <c r="O238" s="313"/>
      <c r="U238" s="328"/>
      <c r="V238" s="328"/>
    </row>
    <row r="239" spans="1:23" x14ac:dyDescent="0.2">
      <c r="A239" s="576" t="s">
        <v>330</v>
      </c>
      <c r="B239" s="333" t="s">
        <v>331</v>
      </c>
      <c r="C239" s="468"/>
      <c r="D239" s="469"/>
      <c r="E239" s="458"/>
      <c r="F239" s="458"/>
      <c r="G239" s="313"/>
      <c r="H239" s="313"/>
      <c r="I239" s="313"/>
      <c r="J239" s="313"/>
      <c r="K239" s="313"/>
      <c r="L239" s="313"/>
      <c r="M239" s="313"/>
      <c r="N239" s="313"/>
      <c r="O239" s="313"/>
      <c r="S239" s="329"/>
      <c r="T239" s="328"/>
      <c r="U239" s="328"/>
      <c r="V239" s="328"/>
    </row>
    <row r="240" spans="1:23" x14ac:dyDescent="0.2">
      <c r="A240" s="576"/>
      <c r="B240" s="335" t="s">
        <v>332</v>
      </c>
      <c r="C240" s="470">
        <v>1922</v>
      </c>
      <c r="D240" s="469"/>
      <c r="E240" s="458"/>
      <c r="F240" s="458"/>
      <c r="G240" s="313"/>
      <c r="H240" s="313"/>
      <c r="I240" s="313"/>
      <c r="J240" s="313"/>
      <c r="K240" s="313"/>
      <c r="L240" s="313"/>
      <c r="M240" s="313"/>
      <c r="N240" s="313"/>
      <c r="O240" s="313"/>
      <c r="S240" s="328"/>
      <c r="T240" s="328"/>
      <c r="U240" s="328"/>
      <c r="V240" s="328"/>
    </row>
    <row r="241" spans="1:28" x14ac:dyDescent="0.2">
      <c r="A241" s="577" t="s">
        <v>333</v>
      </c>
      <c r="B241" s="578"/>
      <c r="C241" s="471">
        <v>27834</v>
      </c>
      <c r="D241" s="469"/>
      <c r="E241" s="458"/>
      <c r="F241" s="458"/>
      <c r="G241" s="313"/>
      <c r="H241" s="313"/>
      <c r="I241" s="313"/>
      <c r="J241" s="313"/>
      <c r="K241" s="313"/>
      <c r="L241" s="313"/>
      <c r="M241" s="313"/>
      <c r="N241" s="313"/>
      <c r="O241" s="313"/>
      <c r="S241" s="328"/>
      <c r="T241" s="328"/>
    </row>
    <row r="242" spans="1:28" x14ac:dyDescent="0.2">
      <c r="A242" s="99" t="s">
        <v>334</v>
      </c>
      <c r="B242" s="336"/>
      <c r="C242" s="472"/>
      <c r="D242" s="472"/>
      <c r="E242" s="472"/>
      <c r="F242" s="472"/>
      <c r="G242" s="472"/>
      <c r="H242" s="472"/>
      <c r="I242" s="472"/>
      <c r="J242" s="472"/>
      <c r="K242" s="472"/>
    </row>
    <row r="243" spans="1:28" ht="28.5" x14ac:dyDescent="0.2">
      <c r="A243" s="579" t="s">
        <v>335</v>
      </c>
      <c r="B243" s="580"/>
      <c r="C243" s="338" t="s">
        <v>158</v>
      </c>
      <c r="D243" s="198" t="s">
        <v>336</v>
      </c>
      <c r="E243" s="339" t="s">
        <v>337</v>
      </c>
      <c r="L243" s="5" t="s">
        <v>338</v>
      </c>
    </row>
    <row r="244" spans="1:28" x14ac:dyDescent="0.2">
      <c r="A244" s="560" t="s">
        <v>339</v>
      </c>
      <c r="B244" s="340" t="s">
        <v>340</v>
      </c>
      <c r="C244" s="341">
        <v>375</v>
      </c>
      <c r="D244" s="342">
        <v>366</v>
      </c>
      <c r="E244" s="342"/>
      <c r="F244" s="234" t="str">
        <f>AA244</f>
        <v/>
      </c>
      <c r="AA244" s="294" t="str">
        <f>IF(D244&gt;C244,"Error: Las actividades totales son menores que las realizadas en beneficiarios","")</f>
        <v/>
      </c>
      <c r="AB244" s="294">
        <f>IF(D244&gt;C244,1,0)</f>
        <v>0</v>
      </c>
    </row>
    <row r="245" spans="1:28" x14ac:dyDescent="0.2">
      <c r="A245" s="561"/>
      <c r="B245" s="343" t="s">
        <v>341</v>
      </c>
      <c r="C245" s="344"/>
      <c r="D245" s="345"/>
      <c r="E245" s="345"/>
      <c r="F245" s="234" t="str">
        <f>AA245</f>
        <v/>
      </c>
      <c r="AA245" s="294" t="str">
        <f>IF(D245&gt;C245,"Error: Las actividades totales son menores que las realizadas en beneficiarios","")</f>
        <v/>
      </c>
      <c r="AB245" s="294">
        <f>IF(D245&gt;C245,1,0)</f>
        <v>0</v>
      </c>
    </row>
    <row r="246" spans="1:28" x14ac:dyDescent="0.2">
      <c r="A246" s="562"/>
      <c r="B246" s="346" t="s">
        <v>342</v>
      </c>
      <c r="C246" s="347"/>
      <c r="D246" s="348"/>
      <c r="E246" s="348"/>
      <c r="F246" s="234" t="str">
        <f>AA246</f>
        <v/>
      </c>
      <c r="AA246" s="294" t="str">
        <f>IF(D246&gt;C246,"Error: Las actividades totales son menores que las realizadas en beneficiarios","")</f>
        <v/>
      </c>
      <c r="AB246" s="294">
        <f>IF(D246&gt;C246,1,0)</f>
        <v>0</v>
      </c>
    </row>
    <row r="247" spans="1:28" x14ac:dyDescent="0.2">
      <c r="A247" s="349" t="s">
        <v>343</v>
      </c>
      <c r="B247" s="350"/>
    </row>
    <row r="248" spans="1:28" ht="38.25" x14ac:dyDescent="0.2">
      <c r="A248" s="563" t="s">
        <v>290</v>
      </c>
      <c r="B248" s="564"/>
      <c r="C248" s="545" t="s">
        <v>158</v>
      </c>
      <c r="D248" s="545" t="s">
        <v>291</v>
      </c>
      <c r="E248" s="567" t="s">
        <v>344</v>
      </c>
      <c r="F248" s="568"/>
      <c r="G248" s="567" t="s">
        <v>345</v>
      </c>
      <c r="H248" s="569"/>
      <c r="I248" s="568"/>
      <c r="J248" s="508" t="s">
        <v>294</v>
      </c>
      <c r="K248" s="510" t="s">
        <v>295</v>
      </c>
      <c r="L248" s="473" t="s">
        <v>296</v>
      </c>
      <c r="M248" s="510" t="s">
        <v>296</v>
      </c>
    </row>
    <row r="249" spans="1:28" ht="63.75" x14ac:dyDescent="0.2">
      <c r="A249" s="565"/>
      <c r="B249" s="566"/>
      <c r="C249" s="546"/>
      <c r="D249" s="546"/>
      <c r="E249" s="352" t="s">
        <v>346</v>
      </c>
      <c r="F249" s="352" t="s">
        <v>347</v>
      </c>
      <c r="G249" s="474" t="s">
        <v>348</v>
      </c>
      <c r="H249" s="474" t="s">
        <v>349</v>
      </c>
      <c r="I249" s="475" t="s">
        <v>350</v>
      </c>
      <c r="J249" s="352" t="s">
        <v>346</v>
      </c>
      <c r="K249" s="352" t="s">
        <v>347</v>
      </c>
      <c r="L249" s="355" t="s">
        <v>346</v>
      </c>
      <c r="M249" s="352" t="s">
        <v>347</v>
      </c>
    </row>
    <row r="250" spans="1:28" x14ac:dyDescent="0.2">
      <c r="A250" s="558" t="s">
        <v>351</v>
      </c>
      <c r="B250" s="559" t="s">
        <v>351</v>
      </c>
      <c r="C250" s="356">
        <f>SUM(E250:F250)</f>
        <v>0</v>
      </c>
      <c r="D250" s="476"/>
      <c r="E250" s="453"/>
      <c r="F250" s="477"/>
      <c r="G250" s="453"/>
      <c r="H250" s="478"/>
      <c r="I250" s="477"/>
      <c r="J250" s="453"/>
      <c r="K250" s="477"/>
      <c r="L250" s="479"/>
      <c r="M250" s="477"/>
    </row>
    <row r="251" spans="1:28" x14ac:dyDescent="0.2">
      <c r="A251" s="558" t="s">
        <v>352</v>
      </c>
      <c r="B251" s="559" t="s">
        <v>352</v>
      </c>
      <c r="C251" s="357">
        <f>SUM(E251:F251)</f>
        <v>0</v>
      </c>
      <c r="D251" s="480"/>
      <c r="E251" s="481"/>
      <c r="F251" s="482"/>
      <c r="G251" s="481"/>
      <c r="H251" s="483"/>
      <c r="I251" s="482"/>
      <c r="J251" s="481"/>
      <c r="K251" s="482"/>
      <c r="L251" s="484"/>
      <c r="M251" s="482"/>
    </row>
    <row r="252" spans="1:28" x14ac:dyDescent="0.2">
      <c r="A252" s="558" t="s">
        <v>353</v>
      </c>
      <c r="B252" s="559"/>
      <c r="C252" s="357">
        <f>SUM(E252:F252)</f>
        <v>0</v>
      </c>
      <c r="D252" s="480"/>
      <c r="E252" s="481"/>
      <c r="F252" s="482"/>
      <c r="G252" s="481"/>
      <c r="H252" s="483"/>
      <c r="I252" s="482"/>
      <c r="J252" s="481"/>
      <c r="K252" s="482"/>
      <c r="L252" s="484"/>
      <c r="M252" s="482"/>
    </row>
    <row r="253" spans="1:28" x14ac:dyDescent="0.2">
      <c r="A253" s="558" t="s">
        <v>354</v>
      </c>
      <c r="B253" s="559"/>
      <c r="C253" s="357">
        <f>SUM(E253:F253)</f>
        <v>0</v>
      </c>
      <c r="D253" s="480"/>
      <c r="E253" s="481"/>
      <c r="F253" s="482"/>
      <c r="G253" s="481"/>
      <c r="H253" s="483"/>
      <c r="I253" s="482"/>
      <c r="J253" s="481"/>
      <c r="K253" s="482"/>
      <c r="L253" s="484"/>
      <c r="M253" s="482"/>
    </row>
    <row r="254" spans="1:28" x14ac:dyDescent="0.2">
      <c r="A254" s="558" t="s">
        <v>355</v>
      </c>
      <c r="B254" s="559"/>
      <c r="C254" s="357">
        <f>SUM(E254:F254)</f>
        <v>0</v>
      </c>
      <c r="D254" s="480"/>
      <c r="E254" s="481"/>
      <c r="F254" s="482"/>
      <c r="G254" s="481"/>
      <c r="H254" s="483"/>
      <c r="I254" s="482"/>
      <c r="J254" s="481"/>
      <c r="K254" s="482"/>
      <c r="L254" s="484"/>
      <c r="M254" s="482"/>
    </row>
    <row r="255" spans="1:28" x14ac:dyDescent="0.2">
      <c r="A255" s="496"/>
      <c r="B255" s="495" t="s">
        <v>356</v>
      </c>
      <c r="C255" s="357">
        <f t="shared" ref="C255:I255" si="11">SUM(C250:C254)</f>
        <v>0</v>
      </c>
      <c r="D255" s="357">
        <f t="shared" si="11"/>
        <v>0</v>
      </c>
      <c r="E255" s="360">
        <f t="shared" si="11"/>
        <v>0</v>
      </c>
      <c r="F255" s="361">
        <f t="shared" si="11"/>
        <v>0</v>
      </c>
      <c r="G255" s="360">
        <f t="shared" si="11"/>
        <v>0</v>
      </c>
      <c r="H255" s="362">
        <f t="shared" si="11"/>
        <v>0</v>
      </c>
      <c r="I255" s="361">
        <f t="shared" si="11"/>
        <v>0</v>
      </c>
      <c r="J255" s="360">
        <f>SUM(J250:J254)</f>
        <v>0</v>
      </c>
      <c r="K255" s="361">
        <f>SUM(K250:K254)</f>
        <v>0</v>
      </c>
      <c r="L255" s="363">
        <f>SUM(L250:L254)</f>
        <v>0</v>
      </c>
      <c r="M255" s="361">
        <f>SUM(M250:M254)</f>
        <v>0</v>
      </c>
    </row>
    <row r="256" spans="1:28" ht="14.25" customHeight="1" x14ac:dyDescent="0.2">
      <c r="A256" s="539" t="s">
        <v>357</v>
      </c>
      <c r="B256" s="540"/>
      <c r="C256" s="357">
        <f>SUM(E256:F256)</f>
        <v>0</v>
      </c>
      <c r="D256" s="480"/>
      <c r="E256" s="481"/>
      <c r="F256" s="482"/>
      <c r="G256" s="481"/>
      <c r="H256" s="483"/>
      <c r="I256" s="482"/>
      <c r="J256" s="481"/>
      <c r="K256" s="482"/>
      <c r="L256" s="484"/>
      <c r="M256" s="482"/>
    </row>
    <row r="257" spans="1:13" x14ac:dyDescent="0.2">
      <c r="A257" s="539" t="s">
        <v>358</v>
      </c>
      <c r="B257" s="540"/>
      <c r="C257" s="357">
        <f>SUM(E257:F257)</f>
        <v>0</v>
      </c>
      <c r="D257" s="480"/>
      <c r="E257" s="481"/>
      <c r="F257" s="482"/>
      <c r="G257" s="481"/>
      <c r="H257" s="483"/>
      <c r="I257" s="482"/>
      <c r="J257" s="481"/>
      <c r="K257" s="482"/>
      <c r="L257" s="484"/>
      <c r="M257" s="482"/>
    </row>
    <row r="258" spans="1:13" ht="14.25" customHeight="1" x14ac:dyDescent="0.2">
      <c r="A258" s="539" t="s">
        <v>359</v>
      </c>
      <c r="B258" s="540"/>
      <c r="C258" s="357">
        <f>SUM(E258:F258)</f>
        <v>0</v>
      </c>
      <c r="D258" s="480"/>
      <c r="E258" s="481"/>
      <c r="F258" s="482"/>
      <c r="G258" s="481"/>
      <c r="H258" s="483"/>
      <c r="I258" s="482"/>
      <c r="J258" s="481"/>
      <c r="K258" s="482"/>
      <c r="L258" s="484"/>
      <c r="M258" s="482"/>
    </row>
    <row r="259" spans="1:13" x14ac:dyDescent="0.2">
      <c r="A259" s="556" t="s">
        <v>360</v>
      </c>
      <c r="B259" s="557"/>
      <c r="C259" s="357">
        <f t="shared" ref="C259:M259" si="12">SUM(C256:C258)</f>
        <v>0</v>
      </c>
      <c r="D259" s="357">
        <f t="shared" si="12"/>
        <v>0</v>
      </c>
      <c r="E259" s="360">
        <f t="shared" si="12"/>
        <v>0</v>
      </c>
      <c r="F259" s="361">
        <f t="shared" si="12"/>
        <v>0</v>
      </c>
      <c r="G259" s="360">
        <f t="shared" si="12"/>
        <v>0</v>
      </c>
      <c r="H259" s="362">
        <f t="shared" si="12"/>
        <v>0</v>
      </c>
      <c r="I259" s="361">
        <f t="shared" si="12"/>
        <v>0</v>
      </c>
      <c r="J259" s="360">
        <f t="shared" si="12"/>
        <v>0</v>
      </c>
      <c r="K259" s="361">
        <f t="shared" si="12"/>
        <v>0</v>
      </c>
      <c r="L259" s="363">
        <f t="shared" si="12"/>
        <v>0</v>
      </c>
      <c r="M259" s="361">
        <f t="shared" si="12"/>
        <v>0</v>
      </c>
    </row>
    <row r="260" spans="1:13" ht="14.25" customHeight="1" x14ac:dyDescent="0.2">
      <c r="A260" s="539" t="s">
        <v>361</v>
      </c>
      <c r="B260" s="540"/>
      <c r="C260" s="357">
        <f>SUM(E260:F260)</f>
        <v>0</v>
      </c>
      <c r="D260" s="480"/>
      <c r="E260" s="481"/>
      <c r="F260" s="482"/>
      <c r="G260" s="481"/>
      <c r="H260" s="483"/>
      <c r="I260" s="482"/>
      <c r="J260" s="481"/>
      <c r="K260" s="482"/>
      <c r="L260" s="484"/>
      <c r="M260" s="482"/>
    </row>
    <row r="261" spans="1:13" ht="14.25" customHeight="1" x14ac:dyDescent="0.2">
      <c r="A261" s="539" t="s">
        <v>362</v>
      </c>
      <c r="B261" s="540"/>
      <c r="C261" s="357">
        <f>SUM(E261:F261)</f>
        <v>0</v>
      </c>
      <c r="D261" s="480"/>
      <c r="E261" s="481"/>
      <c r="F261" s="482"/>
      <c r="G261" s="481"/>
      <c r="H261" s="483"/>
      <c r="I261" s="482"/>
      <c r="J261" s="481"/>
      <c r="K261" s="482"/>
      <c r="L261" s="484"/>
      <c r="M261" s="482"/>
    </row>
    <row r="262" spans="1:13" ht="14.25" customHeight="1" x14ac:dyDescent="0.2">
      <c r="A262" s="539" t="s">
        <v>363</v>
      </c>
      <c r="B262" s="540"/>
      <c r="C262" s="357">
        <f>SUM(E262:F262)</f>
        <v>0</v>
      </c>
      <c r="D262" s="480"/>
      <c r="E262" s="481"/>
      <c r="F262" s="482"/>
      <c r="G262" s="481"/>
      <c r="H262" s="483"/>
      <c r="I262" s="482"/>
      <c r="J262" s="481"/>
      <c r="K262" s="482"/>
      <c r="L262" s="484"/>
      <c r="M262" s="482"/>
    </row>
    <row r="263" spans="1:13" x14ac:dyDescent="0.2">
      <c r="A263" s="496"/>
      <c r="B263" s="364" t="s">
        <v>364</v>
      </c>
      <c r="C263" s="357">
        <f t="shared" ref="C263:I263" si="13">SUM(C260:C262)</f>
        <v>0</v>
      </c>
      <c r="D263" s="357">
        <f t="shared" si="13"/>
        <v>0</v>
      </c>
      <c r="E263" s="360">
        <f t="shared" si="13"/>
        <v>0</v>
      </c>
      <c r="F263" s="361">
        <f t="shared" si="13"/>
        <v>0</v>
      </c>
      <c r="G263" s="360">
        <f t="shared" si="13"/>
        <v>0</v>
      </c>
      <c r="H263" s="362">
        <f t="shared" si="13"/>
        <v>0</v>
      </c>
      <c r="I263" s="361">
        <f t="shared" si="13"/>
        <v>0</v>
      </c>
      <c r="J263" s="360">
        <f>SUM(J260:J262)</f>
        <v>0</v>
      </c>
      <c r="K263" s="361">
        <f>SUM(K260:K262)</f>
        <v>0</v>
      </c>
      <c r="L263" s="363">
        <f>SUM(L260:L262)</f>
        <v>0</v>
      </c>
      <c r="M263" s="361">
        <f>SUM(M260:M262)</f>
        <v>0</v>
      </c>
    </row>
    <row r="264" spans="1:13" x14ac:dyDescent="0.2">
      <c r="A264" s="539" t="s">
        <v>365</v>
      </c>
      <c r="B264" s="540"/>
      <c r="C264" s="357">
        <f>SUM(E264:F264)</f>
        <v>0</v>
      </c>
      <c r="D264" s="480"/>
      <c r="E264" s="481"/>
      <c r="F264" s="482"/>
      <c r="G264" s="481"/>
      <c r="H264" s="483"/>
      <c r="I264" s="482"/>
      <c r="J264" s="481"/>
      <c r="K264" s="482"/>
      <c r="L264" s="484"/>
      <c r="M264" s="482"/>
    </row>
    <row r="265" spans="1:13" x14ac:dyDescent="0.2">
      <c r="A265" s="550" t="s">
        <v>366</v>
      </c>
      <c r="B265" s="551"/>
      <c r="C265" s="357">
        <f>SUM(E265:F265)</f>
        <v>0</v>
      </c>
      <c r="D265" s="480"/>
      <c r="E265" s="481"/>
      <c r="F265" s="482"/>
      <c r="G265" s="481"/>
      <c r="H265" s="483"/>
      <c r="I265" s="482"/>
      <c r="J265" s="481"/>
      <c r="K265" s="482"/>
      <c r="L265" s="484"/>
      <c r="M265" s="482"/>
    </row>
    <row r="266" spans="1:13" ht="14.25" customHeight="1" x14ac:dyDescent="0.2">
      <c r="A266" s="539" t="s">
        <v>367</v>
      </c>
      <c r="B266" s="540"/>
      <c r="C266" s="357">
        <f>SUM(E266:F266)</f>
        <v>0</v>
      </c>
      <c r="D266" s="480"/>
      <c r="E266" s="481"/>
      <c r="F266" s="482"/>
      <c r="G266" s="481"/>
      <c r="H266" s="483"/>
      <c r="I266" s="482"/>
      <c r="J266" s="481"/>
      <c r="K266" s="482"/>
      <c r="L266" s="484"/>
      <c r="M266" s="482"/>
    </row>
    <row r="267" spans="1:13" x14ac:dyDescent="0.2">
      <c r="A267" s="496"/>
      <c r="B267" s="364" t="s">
        <v>368</v>
      </c>
      <c r="C267" s="357">
        <f t="shared" ref="C267:M267" si="14">SUM(C264:C266)</f>
        <v>0</v>
      </c>
      <c r="D267" s="357">
        <f t="shared" si="14"/>
        <v>0</v>
      </c>
      <c r="E267" s="360">
        <f t="shared" si="14"/>
        <v>0</v>
      </c>
      <c r="F267" s="361">
        <f t="shared" si="14"/>
        <v>0</v>
      </c>
      <c r="G267" s="360">
        <f t="shared" si="14"/>
        <v>0</v>
      </c>
      <c r="H267" s="362">
        <f t="shared" si="14"/>
        <v>0</v>
      </c>
      <c r="I267" s="361">
        <f t="shared" si="14"/>
        <v>0</v>
      </c>
      <c r="J267" s="360">
        <f t="shared" si="14"/>
        <v>0</v>
      </c>
      <c r="K267" s="361">
        <f t="shared" si="14"/>
        <v>0</v>
      </c>
      <c r="L267" s="363">
        <f t="shared" si="14"/>
        <v>0</v>
      </c>
      <c r="M267" s="361">
        <f t="shared" si="14"/>
        <v>0</v>
      </c>
    </row>
    <row r="268" spans="1:13" x14ac:dyDescent="0.2">
      <c r="A268" s="554" t="s">
        <v>369</v>
      </c>
      <c r="B268" s="555" t="s">
        <v>370</v>
      </c>
      <c r="C268" s="357">
        <f t="shared" ref="C268:C275" si="15">SUM(E268:F268)</f>
        <v>0</v>
      </c>
      <c r="D268" s="480"/>
      <c r="E268" s="481"/>
      <c r="F268" s="482"/>
      <c r="G268" s="481"/>
      <c r="H268" s="483"/>
      <c r="I268" s="482"/>
      <c r="J268" s="481"/>
      <c r="K268" s="482"/>
      <c r="L268" s="484"/>
      <c r="M268" s="482"/>
    </row>
    <row r="269" spans="1:13" x14ac:dyDescent="0.2">
      <c r="A269" s="554" t="s">
        <v>371</v>
      </c>
      <c r="B269" s="555" t="s">
        <v>371</v>
      </c>
      <c r="C269" s="357">
        <f t="shared" si="15"/>
        <v>0</v>
      </c>
      <c r="D269" s="480"/>
      <c r="E269" s="481"/>
      <c r="F269" s="482"/>
      <c r="G269" s="481"/>
      <c r="H269" s="483"/>
      <c r="I269" s="482"/>
      <c r="J269" s="481"/>
      <c r="K269" s="482"/>
      <c r="L269" s="484"/>
      <c r="M269" s="482"/>
    </row>
    <row r="270" spans="1:13" x14ac:dyDescent="0.2">
      <c r="A270" s="554" t="s">
        <v>372</v>
      </c>
      <c r="B270" s="555" t="s">
        <v>372</v>
      </c>
      <c r="C270" s="357">
        <f t="shared" si="15"/>
        <v>0</v>
      </c>
      <c r="D270" s="480"/>
      <c r="E270" s="481"/>
      <c r="F270" s="482"/>
      <c r="G270" s="481"/>
      <c r="H270" s="483"/>
      <c r="I270" s="482"/>
      <c r="J270" s="481"/>
      <c r="K270" s="482"/>
      <c r="L270" s="484"/>
      <c r="M270" s="482"/>
    </row>
    <row r="271" spans="1:13" ht="14.25" customHeight="1" x14ac:dyDescent="0.2">
      <c r="A271" s="552" t="s">
        <v>373</v>
      </c>
      <c r="B271" s="553"/>
      <c r="C271" s="357">
        <f t="shared" si="15"/>
        <v>0</v>
      </c>
      <c r="D271" s="480"/>
      <c r="E271" s="481"/>
      <c r="F271" s="482"/>
      <c r="G271" s="481"/>
      <c r="H271" s="483"/>
      <c r="I271" s="482"/>
      <c r="J271" s="481"/>
      <c r="K271" s="482"/>
      <c r="L271" s="484"/>
      <c r="M271" s="482"/>
    </row>
    <row r="272" spans="1:13" ht="14.25" customHeight="1" x14ac:dyDescent="0.2">
      <c r="A272" s="552" t="s">
        <v>374</v>
      </c>
      <c r="B272" s="553" t="s">
        <v>374</v>
      </c>
      <c r="C272" s="357">
        <f t="shared" si="15"/>
        <v>0</v>
      </c>
      <c r="D272" s="480"/>
      <c r="E272" s="481"/>
      <c r="F272" s="482"/>
      <c r="G272" s="481"/>
      <c r="H272" s="483"/>
      <c r="I272" s="482"/>
      <c r="J272" s="481"/>
      <c r="K272" s="482"/>
      <c r="L272" s="484"/>
      <c r="M272" s="482"/>
    </row>
    <row r="273" spans="1:13" x14ac:dyDescent="0.2">
      <c r="A273" s="539" t="s">
        <v>375</v>
      </c>
      <c r="B273" s="540"/>
      <c r="C273" s="357">
        <f t="shared" si="15"/>
        <v>0</v>
      </c>
      <c r="D273" s="480"/>
      <c r="E273" s="481"/>
      <c r="F273" s="482"/>
      <c r="G273" s="481"/>
      <c r="H273" s="483"/>
      <c r="I273" s="482"/>
      <c r="J273" s="481"/>
      <c r="K273" s="482"/>
      <c r="L273" s="484"/>
      <c r="M273" s="482"/>
    </row>
    <row r="274" spans="1:13" ht="14.25" customHeight="1" x14ac:dyDescent="0.2">
      <c r="A274" s="552" t="s">
        <v>376</v>
      </c>
      <c r="B274" s="553" t="s">
        <v>376</v>
      </c>
      <c r="C274" s="357">
        <f t="shared" si="15"/>
        <v>0</v>
      </c>
      <c r="D274" s="480"/>
      <c r="E274" s="481"/>
      <c r="F274" s="482"/>
      <c r="G274" s="481"/>
      <c r="H274" s="483"/>
      <c r="I274" s="482"/>
      <c r="J274" s="481"/>
      <c r="K274" s="482"/>
      <c r="L274" s="484"/>
      <c r="M274" s="482"/>
    </row>
    <row r="275" spans="1:13" ht="14.25" customHeight="1" x14ac:dyDescent="0.2">
      <c r="A275" s="552" t="s">
        <v>37</v>
      </c>
      <c r="B275" s="553" t="s">
        <v>37</v>
      </c>
      <c r="C275" s="357">
        <f t="shared" si="15"/>
        <v>0</v>
      </c>
      <c r="D275" s="480"/>
      <c r="E275" s="481"/>
      <c r="F275" s="482"/>
      <c r="G275" s="481"/>
      <c r="H275" s="483"/>
      <c r="I275" s="482"/>
      <c r="J275" s="481"/>
      <c r="K275" s="482"/>
      <c r="L275" s="484"/>
      <c r="M275" s="482"/>
    </row>
    <row r="276" spans="1:13" x14ac:dyDescent="0.2">
      <c r="A276" s="493"/>
      <c r="B276" s="364" t="s">
        <v>377</v>
      </c>
      <c r="C276" s="357">
        <f t="shared" ref="C276:M276" si="16">SUM(C268:C275)</f>
        <v>0</v>
      </c>
      <c r="D276" s="357">
        <f t="shared" si="16"/>
        <v>0</v>
      </c>
      <c r="E276" s="360">
        <f t="shared" si="16"/>
        <v>0</v>
      </c>
      <c r="F276" s="361">
        <f t="shared" si="16"/>
        <v>0</v>
      </c>
      <c r="G276" s="360">
        <f t="shared" si="16"/>
        <v>0</v>
      </c>
      <c r="H276" s="362">
        <f t="shared" si="16"/>
        <v>0</v>
      </c>
      <c r="I276" s="361">
        <f t="shared" si="16"/>
        <v>0</v>
      </c>
      <c r="J276" s="360">
        <f t="shared" si="16"/>
        <v>0</v>
      </c>
      <c r="K276" s="361">
        <f t="shared" si="16"/>
        <v>0</v>
      </c>
      <c r="L276" s="363">
        <f t="shared" si="16"/>
        <v>0</v>
      </c>
      <c r="M276" s="361">
        <f t="shared" si="16"/>
        <v>0</v>
      </c>
    </row>
    <row r="277" spans="1:13" x14ac:dyDescent="0.2">
      <c r="A277" s="550" t="s">
        <v>378</v>
      </c>
      <c r="B277" s="551"/>
      <c r="C277" s="357">
        <f t="shared" ref="C277:C282" si="17">SUM(E277:F277)</f>
        <v>0</v>
      </c>
      <c r="D277" s="480"/>
      <c r="E277" s="481"/>
      <c r="F277" s="482"/>
      <c r="G277" s="481"/>
      <c r="H277" s="483"/>
      <c r="I277" s="482"/>
      <c r="J277" s="481"/>
      <c r="K277" s="482"/>
      <c r="L277" s="484"/>
      <c r="M277" s="482"/>
    </row>
    <row r="278" spans="1:13" x14ac:dyDescent="0.2">
      <c r="A278" s="550" t="s">
        <v>379</v>
      </c>
      <c r="B278" s="551"/>
      <c r="C278" s="357">
        <f t="shared" si="17"/>
        <v>0</v>
      </c>
      <c r="D278" s="480"/>
      <c r="E278" s="481"/>
      <c r="F278" s="482"/>
      <c r="G278" s="481"/>
      <c r="H278" s="483"/>
      <c r="I278" s="482"/>
      <c r="J278" s="481"/>
      <c r="K278" s="482"/>
      <c r="L278" s="484"/>
      <c r="M278" s="482"/>
    </row>
    <row r="279" spans="1:13" x14ac:dyDescent="0.2">
      <c r="A279" s="550" t="s">
        <v>380</v>
      </c>
      <c r="B279" s="551"/>
      <c r="C279" s="357">
        <f t="shared" si="17"/>
        <v>0</v>
      </c>
      <c r="D279" s="480"/>
      <c r="E279" s="481"/>
      <c r="F279" s="482"/>
      <c r="G279" s="481"/>
      <c r="H279" s="483"/>
      <c r="I279" s="482"/>
      <c r="J279" s="481"/>
      <c r="K279" s="482"/>
      <c r="L279" s="484"/>
      <c r="M279" s="482"/>
    </row>
    <row r="280" spans="1:13" x14ac:dyDescent="0.2">
      <c r="A280" s="539" t="s">
        <v>381</v>
      </c>
      <c r="B280" s="540"/>
      <c r="C280" s="357">
        <f t="shared" si="17"/>
        <v>0</v>
      </c>
      <c r="D280" s="480"/>
      <c r="E280" s="481"/>
      <c r="F280" s="482"/>
      <c r="G280" s="481"/>
      <c r="H280" s="483"/>
      <c r="I280" s="482"/>
      <c r="J280" s="481"/>
      <c r="K280" s="482"/>
      <c r="L280" s="484"/>
      <c r="M280" s="482"/>
    </row>
    <row r="281" spans="1:13" ht="14.25" customHeight="1" x14ac:dyDescent="0.2">
      <c r="A281" s="539" t="s">
        <v>382</v>
      </c>
      <c r="B281" s="540"/>
      <c r="C281" s="357">
        <f t="shared" si="17"/>
        <v>0</v>
      </c>
      <c r="D281" s="480"/>
      <c r="E281" s="481"/>
      <c r="F281" s="482"/>
      <c r="G281" s="481"/>
      <c r="H281" s="483"/>
      <c r="I281" s="482"/>
      <c r="J281" s="481"/>
      <c r="K281" s="482"/>
      <c r="L281" s="484"/>
      <c r="M281" s="482"/>
    </row>
    <row r="282" spans="1:13" ht="14.25" customHeight="1" x14ac:dyDescent="0.2">
      <c r="A282" s="539" t="s">
        <v>383</v>
      </c>
      <c r="B282" s="540"/>
      <c r="C282" s="357">
        <f t="shared" si="17"/>
        <v>0</v>
      </c>
      <c r="D282" s="480"/>
      <c r="E282" s="481"/>
      <c r="F282" s="482"/>
      <c r="G282" s="481"/>
      <c r="H282" s="483"/>
      <c r="I282" s="482"/>
      <c r="J282" s="481"/>
      <c r="K282" s="482"/>
      <c r="L282" s="484"/>
      <c r="M282" s="482"/>
    </row>
    <row r="283" spans="1:13" x14ac:dyDescent="0.2">
      <c r="A283" s="493"/>
      <c r="B283" s="364" t="s">
        <v>384</v>
      </c>
      <c r="C283" s="357">
        <f t="shared" ref="C283:M283" si="18">SUM(C277:C282)</f>
        <v>0</v>
      </c>
      <c r="D283" s="357">
        <f t="shared" si="18"/>
        <v>0</v>
      </c>
      <c r="E283" s="360">
        <f t="shared" si="18"/>
        <v>0</v>
      </c>
      <c r="F283" s="361">
        <f t="shared" si="18"/>
        <v>0</v>
      </c>
      <c r="G283" s="360">
        <f t="shared" si="18"/>
        <v>0</v>
      </c>
      <c r="H283" s="362">
        <f t="shared" si="18"/>
        <v>0</v>
      </c>
      <c r="I283" s="361">
        <f t="shared" si="18"/>
        <v>0</v>
      </c>
      <c r="J283" s="360">
        <f t="shared" si="18"/>
        <v>0</v>
      </c>
      <c r="K283" s="361">
        <f t="shared" si="18"/>
        <v>0</v>
      </c>
      <c r="L283" s="363">
        <f t="shared" si="18"/>
        <v>0</v>
      </c>
      <c r="M283" s="361">
        <f t="shared" si="18"/>
        <v>0</v>
      </c>
    </row>
    <row r="284" spans="1:13" x14ac:dyDescent="0.2">
      <c r="A284" s="539" t="s">
        <v>142</v>
      </c>
      <c r="B284" s="540" t="s">
        <v>142</v>
      </c>
      <c r="C284" s="357">
        <f>SUM(E284:F284)</f>
        <v>0</v>
      </c>
      <c r="D284" s="485"/>
      <c r="E284" s="481"/>
      <c r="F284" s="482"/>
      <c r="G284" s="481"/>
      <c r="H284" s="483"/>
      <c r="I284" s="482"/>
      <c r="J284" s="481"/>
      <c r="K284" s="482"/>
      <c r="L284" s="484"/>
      <c r="M284" s="482"/>
    </row>
    <row r="285" spans="1:13" x14ac:dyDescent="0.2">
      <c r="A285" s="539" t="s">
        <v>144</v>
      </c>
      <c r="B285" s="540" t="s">
        <v>144</v>
      </c>
      <c r="C285" s="357">
        <f>SUM(E285:F285)</f>
        <v>0</v>
      </c>
      <c r="D285" s="485"/>
      <c r="E285" s="481"/>
      <c r="F285" s="482"/>
      <c r="G285" s="481"/>
      <c r="H285" s="483"/>
      <c r="I285" s="482"/>
      <c r="J285" s="481"/>
      <c r="K285" s="482"/>
      <c r="L285" s="484"/>
      <c r="M285" s="482"/>
    </row>
    <row r="286" spans="1:13" ht="14.25" customHeight="1" x14ac:dyDescent="0.2">
      <c r="A286" s="539" t="s">
        <v>281</v>
      </c>
      <c r="B286" s="540"/>
      <c r="C286" s="357">
        <f>SUM(E286:F286)</f>
        <v>0</v>
      </c>
      <c r="D286" s="485"/>
      <c r="E286" s="486"/>
      <c r="F286" s="487"/>
      <c r="G286" s="486"/>
      <c r="H286" s="488"/>
      <c r="I286" s="487"/>
      <c r="J286" s="486"/>
      <c r="K286" s="487"/>
      <c r="L286" s="489"/>
      <c r="M286" s="487"/>
    </row>
    <row r="287" spans="1:13" x14ac:dyDescent="0.2">
      <c r="A287" s="539" t="s">
        <v>282</v>
      </c>
      <c r="B287" s="540"/>
      <c r="C287" s="357">
        <f>SUM(E287:F287)</f>
        <v>0</v>
      </c>
      <c r="D287" s="485"/>
      <c r="E287" s="486"/>
      <c r="F287" s="487"/>
      <c r="G287" s="486"/>
      <c r="H287" s="488"/>
      <c r="I287" s="487"/>
      <c r="J287" s="486"/>
      <c r="K287" s="487"/>
      <c r="L287" s="489"/>
      <c r="M287" s="487"/>
    </row>
    <row r="288" spans="1:13" x14ac:dyDescent="0.2">
      <c r="A288" s="365"/>
      <c r="B288" s="366" t="s">
        <v>385</v>
      </c>
      <c r="C288" s="367">
        <f t="shared" ref="C288:M288" si="19">SUM(C284:C287)</f>
        <v>0</v>
      </c>
      <c r="D288" s="367">
        <f t="shared" si="19"/>
        <v>0</v>
      </c>
      <c r="E288" s="360">
        <f t="shared" si="19"/>
        <v>0</v>
      </c>
      <c r="F288" s="361">
        <f t="shared" si="19"/>
        <v>0</v>
      </c>
      <c r="G288" s="360">
        <f t="shared" si="19"/>
        <v>0</v>
      </c>
      <c r="H288" s="362">
        <f t="shared" si="19"/>
        <v>0</v>
      </c>
      <c r="I288" s="361">
        <f t="shared" si="19"/>
        <v>0</v>
      </c>
      <c r="J288" s="360">
        <f t="shared" si="19"/>
        <v>0</v>
      </c>
      <c r="K288" s="361">
        <f t="shared" si="19"/>
        <v>0</v>
      </c>
      <c r="L288" s="363">
        <f t="shared" si="19"/>
        <v>0</v>
      </c>
      <c r="M288" s="361">
        <f t="shared" si="19"/>
        <v>0</v>
      </c>
    </row>
    <row r="289" spans="1:13" x14ac:dyDescent="0.2">
      <c r="A289" s="368"/>
      <c r="B289" s="369" t="s">
        <v>158</v>
      </c>
      <c r="C289" s="370">
        <f t="shared" ref="C289:M289" si="20">SUM(C255+C259+C263+C267+C276+C283+C288)</f>
        <v>0</v>
      </c>
      <c r="D289" s="370">
        <f t="shared" si="20"/>
        <v>0</v>
      </c>
      <c r="E289" s="370">
        <f t="shared" si="20"/>
        <v>0</v>
      </c>
      <c r="F289" s="370">
        <f t="shared" si="20"/>
        <v>0</v>
      </c>
      <c r="G289" s="370">
        <f t="shared" si="20"/>
        <v>0</v>
      </c>
      <c r="H289" s="370">
        <f t="shared" si="20"/>
        <v>0</v>
      </c>
      <c r="I289" s="370">
        <f t="shared" si="20"/>
        <v>0</v>
      </c>
      <c r="J289" s="370">
        <f t="shared" si="20"/>
        <v>0</v>
      </c>
      <c r="K289" s="370">
        <f t="shared" si="20"/>
        <v>0</v>
      </c>
      <c r="L289" s="371">
        <f t="shared" si="20"/>
        <v>0</v>
      </c>
      <c r="M289" s="370">
        <f t="shared" si="20"/>
        <v>0</v>
      </c>
    </row>
    <row r="290" spans="1:13" x14ac:dyDescent="0.2">
      <c r="A290" s="99" t="s">
        <v>386</v>
      </c>
    </row>
    <row r="291" spans="1:13" x14ac:dyDescent="0.2">
      <c r="A291" s="541" t="s">
        <v>387</v>
      </c>
      <c r="B291" s="542"/>
      <c r="C291" s="545" t="s">
        <v>5</v>
      </c>
      <c r="D291" s="547" t="s">
        <v>388</v>
      </c>
      <c r="E291" s="548"/>
      <c r="F291" s="548"/>
      <c r="G291" s="548"/>
      <c r="H291" s="548"/>
      <c r="I291" s="549"/>
      <c r="J291" s="531" t="s">
        <v>177</v>
      </c>
    </row>
    <row r="292" spans="1:13" ht="28.5" x14ac:dyDescent="0.2">
      <c r="A292" s="543"/>
      <c r="B292" s="544"/>
      <c r="C292" s="546"/>
      <c r="D292" s="372" t="s">
        <v>389</v>
      </c>
      <c r="E292" s="373" t="s">
        <v>390</v>
      </c>
      <c r="F292" s="374" t="s">
        <v>391</v>
      </c>
      <c r="G292" s="374" t="s">
        <v>392</v>
      </c>
      <c r="H292" s="374" t="s">
        <v>393</v>
      </c>
      <c r="I292" s="375" t="s">
        <v>394</v>
      </c>
      <c r="J292" s="532"/>
    </row>
    <row r="293" spans="1:13" x14ac:dyDescent="0.2">
      <c r="A293" s="533" t="s">
        <v>395</v>
      </c>
      <c r="B293" s="534"/>
      <c r="C293" s="376">
        <f>SUM(D293:I293)</f>
        <v>0</v>
      </c>
      <c r="D293" s="377"/>
      <c r="E293" s="378"/>
      <c r="F293" s="378"/>
      <c r="G293" s="378"/>
      <c r="H293" s="378"/>
      <c r="I293" s="379"/>
      <c r="J293" s="380"/>
    </row>
    <row r="294" spans="1:13" x14ac:dyDescent="0.2">
      <c r="A294" s="535" t="s">
        <v>396</v>
      </c>
      <c r="B294" s="536"/>
      <c r="C294" s="381">
        <f>SUM(D294:I294)</f>
        <v>0</v>
      </c>
      <c r="D294" s="382"/>
      <c r="E294" s="383"/>
      <c r="F294" s="383"/>
      <c r="G294" s="383"/>
      <c r="H294" s="383"/>
      <c r="I294" s="384"/>
      <c r="J294" s="385"/>
    </row>
    <row r="295" spans="1:13" ht="14.25" customHeight="1" x14ac:dyDescent="0.2">
      <c r="A295" s="537" t="s">
        <v>397</v>
      </c>
      <c r="B295" s="538"/>
      <c r="C295" s="386">
        <f>SUM(D295:E295)</f>
        <v>0</v>
      </c>
      <c r="D295" s="387"/>
      <c r="E295" s="388"/>
      <c r="F295" s="389"/>
      <c r="G295" s="389"/>
      <c r="H295" s="389"/>
      <c r="I295" s="390"/>
      <c r="J295" s="391"/>
    </row>
  </sheetData>
  <mergeCells count="201">
    <mergeCell ref="A8:C8"/>
    <mergeCell ref="A57:B57"/>
    <mergeCell ref="A85:B85"/>
    <mergeCell ref="A95:B95"/>
    <mergeCell ref="A100:B100"/>
    <mergeCell ref="A118:B120"/>
    <mergeCell ref="C118:C120"/>
    <mergeCell ref="A121:B121"/>
    <mergeCell ref="A127:A130"/>
    <mergeCell ref="A134:B134"/>
    <mergeCell ref="A138:A141"/>
    <mergeCell ref="A144:B144"/>
    <mergeCell ref="A145:B145"/>
    <mergeCell ref="R118:R120"/>
    <mergeCell ref="S118:S120"/>
    <mergeCell ref="D119:D120"/>
    <mergeCell ref="E119:F119"/>
    <mergeCell ref="G119:G120"/>
    <mergeCell ref="H119:H120"/>
    <mergeCell ref="I119:I120"/>
    <mergeCell ref="J119:J120"/>
    <mergeCell ref="K119:K120"/>
    <mergeCell ref="L119:L120"/>
    <mergeCell ref="D118:G118"/>
    <mergeCell ref="H118:J118"/>
    <mergeCell ref="K118:M118"/>
    <mergeCell ref="N118:N120"/>
    <mergeCell ref="O118:P118"/>
    <mergeCell ref="Q118:Q120"/>
    <mergeCell ref="M119:M120"/>
    <mergeCell ref="O119:O120"/>
    <mergeCell ref="P119:P120"/>
    <mergeCell ref="Q147:Q149"/>
    <mergeCell ref="R147:R149"/>
    <mergeCell ref="D148:D149"/>
    <mergeCell ref="E148:F148"/>
    <mergeCell ref="G148:G149"/>
    <mergeCell ref="H148:H149"/>
    <mergeCell ref="I148:I149"/>
    <mergeCell ref="J148:J149"/>
    <mergeCell ref="K148:K149"/>
    <mergeCell ref="D147:G147"/>
    <mergeCell ref="H147:J147"/>
    <mergeCell ref="K147:M147"/>
    <mergeCell ref="N147:N149"/>
    <mergeCell ref="L148:L149"/>
    <mergeCell ref="M148:M149"/>
    <mergeCell ref="A154:B154"/>
    <mergeCell ref="A155:B155"/>
    <mergeCell ref="A157:B159"/>
    <mergeCell ref="C157:C159"/>
    <mergeCell ref="D157:G157"/>
    <mergeCell ref="H157:J157"/>
    <mergeCell ref="J158:J159"/>
    <mergeCell ref="O148:O149"/>
    <mergeCell ref="P148:P149"/>
    <mergeCell ref="A150:B150"/>
    <mergeCell ref="A151:B151"/>
    <mergeCell ref="A152:B152"/>
    <mergeCell ref="A153:B153"/>
    <mergeCell ref="A147:B149"/>
    <mergeCell ref="C147:C149"/>
    <mergeCell ref="O158:O159"/>
    <mergeCell ref="P158:P159"/>
    <mergeCell ref="O147:P147"/>
    <mergeCell ref="K157:M157"/>
    <mergeCell ref="N157:N159"/>
    <mergeCell ref="O157:P157"/>
    <mergeCell ref="Q157:Q159"/>
    <mergeCell ref="R157:R159"/>
    <mergeCell ref="D158:D159"/>
    <mergeCell ref="E158:F158"/>
    <mergeCell ref="G158:G159"/>
    <mergeCell ref="H158:H159"/>
    <mergeCell ref="I158:I159"/>
    <mergeCell ref="A172:B172"/>
    <mergeCell ref="A173:B175"/>
    <mergeCell ref="C173:C175"/>
    <mergeCell ref="D173:D175"/>
    <mergeCell ref="E173:J173"/>
    <mergeCell ref="K173:K175"/>
    <mergeCell ref="K158:K159"/>
    <mergeCell ref="L158:L159"/>
    <mergeCell ref="M158:M159"/>
    <mergeCell ref="A171:B171"/>
    <mergeCell ref="A198:B199"/>
    <mergeCell ref="C198:C199"/>
    <mergeCell ref="D198:D199"/>
    <mergeCell ref="E198:E199"/>
    <mergeCell ref="F198:F199"/>
    <mergeCell ref="A200:B200"/>
    <mergeCell ref="U173:U175"/>
    <mergeCell ref="V173:V175"/>
    <mergeCell ref="E174:G174"/>
    <mergeCell ref="H174:J174"/>
    <mergeCell ref="A196:B196"/>
    <mergeCell ref="A197:F197"/>
    <mergeCell ref="L173:N174"/>
    <mergeCell ref="O173:O175"/>
    <mergeCell ref="P173:Q174"/>
    <mergeCell ref="R173:R175"/>
    <mergeCell ref="S173:S175"/>
    <mergeCell ref="T173:T175"/>
    <mergeCell ref="A207:B207"/>
    <mergeCell ref="A208:B208"/>
    <mergeCell ref="A209:B209"/>
    <mergeCell ref="A210:B212"/>
    <mergeCell ref="C210:C212"/>
    <mergeCell ref="D210:G210"/>
    <mergeCell ref="A201:B201"/>
    <mergeCell ref="A202:A203"/>
    <mergeCell ref="A204:B204"/>
    <mergeCell ref="A205:B206"/>
    <mergeCell ref="C205:C206"/>
    <mergeCell ref="D205:D206"/>
    <mergeCell ref="M211:M212"/>
    <mergeCell ref="O211:O212"/>
    <mergeCell ref="P211:P212"/>
    <mergeCell ref="H210:J210"/>
    <mergeCell ref="K210:M210"/>
    <mergeCell ref="N210:N212"/>
    <mergeCell ref="O210:P210"/>
    <mergeCell ref="Q210:Q212"/>
    <mergeCell ref="D211:D212"/>
    <mergeCell ref="E211:F211"/>
    <mergeCell ref="G211:G212"/>
    <mergeCell ref="H211:H212"/>
    <mergeCell ref="I211:I212"/>
    <mergeCell ref="A213:B213"/>
    <mergeCell ref="A214:B214"/>
    <mergeCell ref="A215:B215"/>
    <mergeCell ref="A216:B216"/>
    <mergeCell ref="A217:B217"/>
    <mergeCell ref="A218:B218"/>
    <mergeCell ref="J211:J212"/>
    <mergeCell ref="K211:K212"/>
    <mergeCell ref="L211:L212"/>
    <mergeCell ref="A225:B225"/>
    <mergeCell ref="A227:B227"/>
    <mergeCell ref="A228:B228"/>
    <mergeCell ref="A229:B229"/>
    <mergeCell ref="A230:B230"/>
    <mergeCell ref="A231:B231"/>
    <mergeCell ref="A219:B219"/>
    <mergeCell ref="A220:B220"/>
    <mergeCell ref="A221:B221"/>
    <mergeCell ref="A222:B222"/>
    <mergeCell ref="A223:B223"/>
    <mergeCell ref="A224:B224"/>
    <mergeCell ref="D248:D249"/>
    <mergeCell ref="E248:F248"/>
    <mergeCell ref="G248:I248"/>
    <mergeCell ref="A232:B232"/>
    <mergeCell ref="A235:B235"/>
    <mergeCell ref="A236:B236"/>
    <mergeCell ref="A239:A240"/>
    <mergeCell ref="A241:B241"/>
    <mergeCell ref="A243:B243"/>
    <mergeCell ref="A250:B250"/>
    <mergeCell ref="A251:B251"/>
    <mergeCell ref="A252:B252"/>
    <mergeCell ref="A253:B253"/>
    <mergeCell ref="A254:B254"/>
    <mergeCell ref="A256:B256"/>
    <mergeCell ref="A244:A246"/>
    <mergeCell ref="A248:B249"/>
    <mergeCell ref="C248:C249"/>
    <mergeCell ref="A264:B264"/>
    <mergeCell ref="A265:B265"/>
    <mergeCell ref="A266:B266"/>
    <mergeCell ref="A268:B268"/>
    <mergeCell ref="A269:B269"/>
    <mergeCell ref="A270:B270"/>
    <mergeCell ref="A257:B257"/>
    <mergeCell ref="A258:B258"/>
    <mergeCell ref="A259:B259"/>
    <mergeCell ref="A260:B260"/>
    <mergeCell ref="A261:B261"/>
    <mergeCell ref="A262:B262"/>
    <mergeCell ref="A278:B278"/>
    <mergeCell ref="A279:B279"/>
    <mergeCell ref="A280:B280"/>
    <mergeCell ref="A281:B281"/>
    <mergeCell ref="A282:B282"/>
    <mergeCell ref="A284:B284"/>
    <mergeCell ref="A271:B271"/>
    <mergeCell ref="A272:B272"/>
    <mergeCell ref="A273:B273"/>
    <mergeCell ref="A274:B274"/>
    <mergeCell ref="A275:B275"/>
    <mergeCell ref="A277:B277"/>
    <mergeCell ref="J291:J292"/>
    <mergeCell ref="A293:B293"/>
    <mergeCell ref="A294:B294"/>
    <mergeCell ref="A295:B295"/>
    <mergeCell ref="A285:B285"/>
    <mergeCell ref="A286:B286"/>
    <mergeCell ref="A287:B287"/>
    <mergeCell ref="A291:B292"/>
    <mergeCell ref="C291:C292"/>
    <mergeCell ref="D291:I291"/>
  </mergeCells>
  <dataValidations count="2">
    <dataValidation type="whole" operator="greaterThanOrEqual" allowBlank="1" showInputMessage="1" showErrorMessage="1" errorTitle="ERROR" error="Por favor ingrese solo Números." sqref="D200:D203 G200:J203 C239:C241 C244:E246 D250:M254 D256:M258 D260:M262 D264:M266 D268:M275 D277:M282 D284:M287">
      <formula1>0</formula1>
    </dataValidation>
    <dataValidation allowBlank="1" showInputMessage="1" showErrorMessage="1" errorTitle="ERROR" error="Por favor ingrese solo Números." sqref="A213:A227 B229:B243 L16:R124 A198:A210 B226 D288:J289 W153:XFD209 S153:V173 R125:R147 E1:XFD15 S16:XFD152 K191:K209 A236:A1048576 E172:K190 E191:J197 B290:J1048576 R150:R157 B247:C289 L172:Q209 S176:V209 E155:Q171 R160:R209 A1:D197 E16:K154 L125:Q154 D204:D209 R210:XFD1048576 I210:Q222 G204:J209 G198:J199 B198:C209 E198:F209 D198:D199 C210:C238 C242:C243 D210:E243 D283:M283 N223:Q1048576 K288:M1048576 D276:M276 D267:M267 D263:M263 D259:M259 D255:M255 D247:E249 F210:H249 I223:M24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2024-03-20T19:00:36Z</dcterms:created>
  <dcterms:modified xsi:type="dcterms:W3CDTF">2025-05-16T17:05:28Z</dcterms:modified>
</cp:coreProperties>
</file>