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 tabRatio="830" activeTab="1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4525"/>
</workbook>
</file>

<file path=xl/calcChain.xml><?xml version="1.0" encoding="utf-8"?>
<calcChain xmlns="http://schemas.openxmlformats.org/spreadsheetml/2006/main">
  <c r="CL139" i="13" l="1"/>
  <c r="CA139" i="13"/>
  <c r="E139" i="13" s="1"/>
  <c r="CL138" i="13"/>
  <c r="CA138" i="13"/>
  <c r="E138" i="13"/>
  <c r="CL137" i="13"/>
  <c r="CA137" i="13"/>
  <c r="E137" i="13" s="1"/>
  <c r="CL135" i="13"/>
  <c r="CA135" i="13"/>
  <c r="F135" i="13"/>
  <c r="CL134" i="13"/>
  <c r="CA134" i="13"/>
  <c r="F134" i="13"/>
  <c r="CL133" i="13"/>
  <c r="CA133" i="13"/>
  <c r="F133" i="13"/>
  <c r="B125" i="13"/>
  <c r="CM125" i="13" s="1"/>
  <c r="CO111" i="13"/>
  <c r="CN111" i="13"/>
  <c r="CM111" i="13"/>
  <c r="CL111" i="13"/>
  <c r="CD111" i="13"/>
  <c r="CC111" i="13"/>
  <c r="CB111" i="13"/>
  <c r="CA111" i="13"/>
  <c r="F111" i="13" s="1"/>
  <c r="CO110" i="13"/>
  <c r="CN110" i="13"/>
  <c r="CD110" i="13"/>
  <c r="F110" i="13" s="1"/>
  <c r="CC110" i="13"/>
  <c r="CO109" i="13"/>
  <c r="CN109" i="13"/>
  <c r="CD109" i="13"/>
  <c r="CC109" i="13"/>
  <c r="F109" i="13"/>
  <c r="CO108" i="13"/>
  <c r="CN108" i="13"/>
  <c r="CD108" i="13"/>
  <c r="CC108" i="13"/>
  <c r="F108" i="13"/>
  <c r="CO107" i="13"/>
  <c r="CN107" i="13"/>
  <c r="CM107" i="13"/>
  <c r="CL107" i="13"/>
  <c r="CD107" i="13"/>
  <c r="CC107" i="13"/>
  <c r="CB107" i="13"/>
  <c r="CA107" i="13"/>
  <c r="F107" i="13" s="1"/>
  <c r="CO106" i="13"/>
  <c r="CN106" i="13"/>
  <c r="CD106" i="13"/>
  <c r="F106" i="13" s="1"/>
  <c r="CC106" i="13"/>
  <c r="B103" i="13"/>
  <c r="B102" i="13"/>
  <c r="B101" i="13"/>
  <c r="CL93" i="13"/>
  <c r="CA93" i="13"/>
  <c r="M93" i="13"/>
  <c r="C93" i="13"/>
  <c r="I88" i="13"/>
  <c r="H88" i="13"/>
  <c r="G88" i="13"/>
  <c r="F88" i="13"/>
  <c r="E88" i="13"/>
  <c r="D88" i="13"/>
  <c r="C88" i="13"/>
  <c r="CO72" i="13"/>
  <c r="CN72" i="13"/>
  <c r="CM72" i="13"/>
  <c r="CL72" i="13"/>
  <c r="CD72" i="13"/>
  <c r="CC72" i="13"/>
  <c r="CB72" i="13"/>
  <c r="CA72" i="13"/>
  <c r="U72" i="13" s="1"/>
  <c r="CO71" i="13"/>
  <c r="CN71" i="13"/>
  <c r="CM71" i="13"/>
  <c r="CL71" i="13"/>
  <c r="CD71" i="13"/>
  <c r="CC71" i="13"/>
  <c r="CB71" i="13"/>
  <c r="U71" i="13" s="1"/>
  <c r="CA71" i="13"/>
  <c r="CO70" i="13"/>
  <c r="CN70" i="13"/>
  <c r="CM70" i="13"/>
  <c r="CL70" i="13"/>
  <c r="CD70" i="13"/>
  <c r="CC70" i="13"/>
  <c r="U70" i="13" s="1"/>
  <c r="CB70" i="13"/>
  <c r="CA70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B69" i="13"/>
  <c r="C35" i="13"/>
  <c r="C34" i="13"/>
  <c r="C33" i="13"/>
  <c r="C32" i="13"/>
  <c r="C31" i="13"/>
  <c r="C30" i="13"/>
  <c r="C29" i="13"/>
  <c r="C28" i="13"/>
  <c r="C27" i="13"/>
  <c r="C26" i="13"/>
  <c r="A160" i="13" s="1"/>
  <c r="C25" i="13"/>
  <c r="CN22" i="13"/>
  <c r="CM22" i="13"/>
  <c r="CL22" i="13"/>
  <c r="CC22" i="13"/>
  <c r="CB22" i="13"/>
  <c r="CA22" i="13"/>
  <c r="AC22" i="13"/>
  <c r="CN21" i="13"/>
  <c r="CM21" i="13"/>
  <c r="CL21" i="13"/>
  <c r="CC21" i="13"/>
  <c r="AC21" i="13" s="1"/>
  <c r="CB21" i="13"/>
  <c r="CA21" i="13"/>
  <c r="CN20" i="13"/>
  <c r="CM20" i="13"/>
  <c r="CL20" i="13"/>
  <c r="CC20" i="13"/>
  <c r="CB20" i="13"/>
  <c r="AC20" i="13" s="1"/>
  <c r="CA20" i="13"/>
  <c r="CN19" i="13"/>
  <c r="CM19" i="13"/>
  <c r="CL19" i="13"/>
  <c r="CC19" i="13"/>
  <c r="CB19" i="13"/>
  <c r="CA19" i="13"/>
  <c r="AC19" i="13" s="1"/>
  <c r="CN18" i="13"/>
  <c r="CM18" i="13"/>
  <c r="CL18" i="13"/>
  <c r="CC18" i="13"/>
  <c r="CB18" i="13"/>
  <c r="CA18" i="13"/>
  <c r="AC18" i="13"/>
  <c r="CN17" i="13"/>
  <c r="CM17" i="13"/>
  <c r="CL17" i="13"/>
  <c r="CC17" i="13"/>
  <c r="AC17" i="13" s="1"/>
  <c r="CB17" i="13"/>
  <c r="CA17" i="13"/>
  <c r="CN16" i="13"/>
  <c r="CM16" i="13"/>
  <c r="CL16" i="13"/>
  <c r="CC16" i="13"/>
  <c r="CB16" i="13"/>
  <c r="AC16" i="13" s="1"/>
  <c r="CA16" i="13"/>
  <c r="CN15" i="13"/>
  <c r="CM15" i="13"/>
  <c r="CL15" i="13"/>
  <c r="CC15" i="13"/>
  <c r="CB15" i="13"/>
  <c r="CA15" i="13"/>
  <c r="AC15" i="13" s="1"/>
  <c r="CN14" i="13"/>
  <c r="CM14" i="13"/>
  <c r="CL14" i="13"/>
  <c r="CC14" i="13"/>
  <c r="CB14" i="13"/>
  <c r="CA14" i="13"/>
  <c r="AC14" i="13"/>
  <c r="CN13" i="13"/>
  <c r="CM13" i="13"/>
  <c r="CL13" i="13"/>
  <c r="CC13" i="13"/>
  <c r="AC13" i="13" s="1"/>
  <c r="CB13" i="13"/>
  <c r="CA13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A5" i="13"/>
  <c r="A4" i="13"/>
  <c r="A3" i="13"/>
  <c r="A2" i="13"/>
  <c r="B160" i="13" l="1"/>
  <c r="CL125" i="13"/>
  <c r="CA125" i="13"/>
  <c r="CB125" i="13"/>
  <c r="CL139" i="12"/>
  <c r="CA139" i="12"/>
  <c r="E139" i="12" s="1"/>
  <c r="CL138" i="12"/>
  <c r="CA138" i="12"/>
  <c r="E138" i="12" s="1"/>
  <c r="CL137" i="12"/>
  <c r="CA137" i="12"/>
  <c r="E137" i="12"/>
  <c r="CL135" i="12"/>
  <c r="CA135" i="12"/>
  <c r="F135" i="12"/>
  <c r="CL134" i="12"/>
  <c r="CA134" i="12"/>
  <c r="F134" i="12"/>
  <c r="CL133" i="12"/>
  <c r="CA133" i="12"/>
  <c r="F133" i="12" s="1"/>
  <c r="CB125" i="12"/>
  <c r="B125" i="12"/>
  <c r="CM125" i="12" s="1"/>
  <c r="CO111" i="12"/>
  <c r="CN111" i="12"/>
  <c r="CM111" i="12"/>
  <c r="CL111" i="12"/>
  <c r="CD111" i="12"/>
  <c r="CC111" i="12"/>
  <c r="CB111" i="12"/>
  <c r="CA111" i="12"/>
  <c r="F111" i="12"/>
  <c r="CO110" i="12"/>
  <c r="CN110" i="12"/>
  <c r="CD110" i="12"/>
  <c r="CC110" i="12"/>
  <c r="F110" i="12" s="1"/>
  <c r="CO109" i="12"/>
  <c r="CN109" i="12"/>
  <c r="CD109" i="12"/>
  <c r="F109" i="12" s="1"/>
  <c r="CC109" i="12"/>
  <c r="CO108" i="12"/>
  <c r="CN108" i="12"/>
  <c r="CD108" i="12"/>
  <c r="CC108" i="12"/>
  <c r="F108" i="12"/>
  <c r="CO107" i="12"/>
  <c r="CN107" i="12"/>
  <c r="CM107" i="12"/>
  <c r="CL107" i="12"/>
  <c r="CD107" i="12"/>
  <c r="CC107" i="12"/>
  <c r="CB107" i="12"/>
  <c r="CA107" i="12"/>
  <c r="F107" i="12"/>
  <c r="CO106" i="12"/>
  <c r="CN106" i="12"/>
  <c r="CD106" i="12"/>
  <c r="CC106" i="12"/>
  <c r="F106" i="12" s="1"/>
  <c r="B103" i="12"/>
  <c r="B102" i="12"/>
  <c r="B101" i="12"/>
  <c r="C93" i="12"/>
  <c r="CA93" i="12" s="1"/>
  <c r="M93" i="12" s="1"/>
  <c r="I88" i="12"/>
  <c r="H88" i="12"/>
  <c r="G88" i="12"/>
  <c r="F88" i="12"/>
  <c r="E88" i="12"/>
  <c r="D88" i="12"/>
  <c r="C88" i="12"/>
  <c r="CO72" i="12"/>
  <c r="CN72" i="12"/>
  <c r="CM72" i="12"/>
  <c r="CL72" i="12"/>
  <c r="CD72" i="12"/>
  <c r="U72" i="12" s="1"/>
  <c r="CC72" i="12"/>
  <c r="CB72" i="12"/>
  <c r="CA72" i="12"/>
  <c r="CO71" i="12"/>
  <c r="CN71" i="12"/>
  <c r="CM71" i="12"/>
  <c r="CL71" i="12"/>
  <c r="CD71" i="12"/>
  <c r="CC71" i="12"/>
  <c r="CB71" i="12"/>
  <c r="CA71" i="12"/>
  <c r="U71" i="12" s="1"/>
  <c r="CO70" i="12"/>
  <c r="CN70" i="12"/>
  <c r="CM70" i="12"/>
  <c r="CL70" i="12"/>
  <c r="CD70" i="12"/>
  <c r="CC70" i="12"/>
  <c r="CB70" i="12"/>
  <c r="U70" i="12" s="1"/>
  <c r="CA70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B69" i="12"/>
  <c r="C35" i="12"/>
  <c r="C34" i="12"/>
  <c r="C33" i="12"/>
  <c r="C32" i="12"/>
  <c r="C31" i="12"/>
  <c r="C30" i="12"/>
  <c r="C29" i="12"/>
  <c r="C28" i="12"/>
  <c r="C27" i="12"/>
  <c r="C26" i="12"/>
  <c r="C25" i="12"/>
  <c r="A160" i="12" s="1"/>
  <c r="CN22" i="12"/>
  <c r="CM22" i="12"/>
  <c r="CL22" i="12"/>
  <c r="CC22" i="12"/>
  <c r="AC22" i="12" s="1"/>
  <c r="CB22" i="12"/>
  <c r="CA22" i="12"/>
  <c r="CN21" i="12"/>
  <c r="CM21" i="12"/>
  <c r="CL21" i="12"/>
  <c r="CC21" i="12"/>
  <c r="CB21" i="12"/>
  <c r="AC21" i="12" s="1"/>
  <c r="CA21" i="12"/>
  <c r="CN20" i="12"/>
  <c r="CM20" i="12"/>
  <c r="CL20" i="12"/>
  <c r="CC20" i="12"/>
  <c r="CB20" i="12"/>
  <c r="CA20" i="12"/>
  <c r="AC20" i="12" s="1"/>
  <c r="CN19" i="12"/>
  <c r="CM19" i="12"/>
  <c r="CL19" i="12"/>
  <c r="CC19" i="12"/>
  <c r="CB19" i="12"/>
  <c r="CA19" i="12"/>
  <c r="AC19" i="12"/>
  <c r="CN18" i="12"/>
  <c r="CM18" i="12"/>
  <c r="CL18" i="12"/>
  <c r="CC18" i="12"/>
  <c r="AC18" i="12" s="1"/>
  <c r="CB18" i="12"/>
  <c r="CA18" i="12"/>
  <c r="CN17" i="12"/>
  <c r="CM17" i="12"/>
  <c r="CL17" i="12"/>
  <c r="CC17" i="12"/>
  <c r="CB17" i="12"/>
  <c r="AC17" i="12" s="1"/>
  <c r="CA17" i="12"/>
  <c r="CN16" i="12"/>
  <c r="CM16" i="12"/>
  <c r="CL16" i="12"/>
  <c r="CC16" i="12"/>
  <c r="CB16" i="12"/>
  <c r="CA16" i="12"/>
  <c r="AC16" i="12" s="1"/>
  <c r="CN15" i="12"/>
  <c r="CM15" i="12"/>
  <c r="CL15" i="12"/>
  <c r="CC15" i="12"/>
  <c r="CB15" i="12"/>
  <c r="CA15" i="12"/>
  <c r="AC15" i="12"/>
  <c r="CN14" i="12"/>
  <c r="CM14" i="12"/>
  <c r="CL14" i="12"/>
  <c r="CC14" i="12"/>
  <c r="AC14" i="12" s="1"/>
  <c r="CB14" i="12"/>
  <c r="CA14" i="12"/>
  <c r="CN13" i="12"/>
  <c r="CM13" i="12"/>
  <c r="CL13" i="12"/>
  <c r="CC13" i="12"/>
  <c r="CB13" i="12"/>
  <c r="AC13" i="12" s="1"/>
  <c r="CA13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A5" i="12"/>
  <c r="A4" i="12"/>
  <c r="A3" i="12"/>
  <c r="A2" i="12"/>
  <c r="N125" i="13" l="1"/>
  <c r="CL125" i="12"/>
  <c r="CL93" i="12"/>
  <c r="B160" i="12" s="1"/>
  <c r="CA125" i="12"/>
  <c r="N125" i="12" s="1"/>
  <c r="CL139" i="11"/>
  <c r="CA139" i="11"/>
  <c r="E139" i="11" s="1"/>
  <c r="CL138" i="11"/>
  <c r="CA138" i="11"/>
  <c r="E138" i="11"/>
  <c r="CL137" i="11"/>
  <c r="CA137" i="11"/>
  <c r="E137" i="11"/>
  <c r="CL135" i="11"/>
  <c r="CA135" i="11"/>
  <c r="F135" i="11"/>
  <c r="CL134" i="11"/>
  <c r="CA134" i="11"/>
  <c r="F134" i="11" s="1"/>
  <c r="CL133" i="11"/>
  <c r="CA133" i="11"/>
  <c r="F133" i="11"/>
  <c r="CB125" i="11"/>
  <c r="CA125" i="11"/>
  <c r="N125" i="11" s="1"/>
  <c r="B125" i="11"/>
  <c r="CM125" i="11" s="1"/>
  <c r="CO111" i="11"/>
  <c r="CN111" i="11"/>
  <c r="CM111" i="11"/>
  <c r="CL111" i="11"/>
  <c r="CD111" i="11"/>
  <c r="CC111" i="11"/>
  <c r="F111" i="11" s="1"/>
  <c r="CB111" i="11"/>
  <c r="CA111" i="11"/>
  <c r="CO110" i="11"/>
  <c r="CN110" i="11"/>
  <c r="CD110" i="11"/>
  <c r="CC110" i="11"/>
  <c r="F110" i="11"/>
  <c r="CO109" i="11"/>
  <c r="CN109" i="11"/>
  <c r="CD109" i="11"/>
  <c r="CC109" i="11"/>
  <c r="F109" i="11" s="1"/>
  <c r="CO108" i="11"/>
  <c r="CN108" i="11"/>
  <c r="CD108" i="11"/>
  <c r="F108" i="11" s="1"/>
  <c r="CC108" i="11"/>
  <c r="CO107" i="11"/>
  <c r="CN107" i="11"/>
  <c r="CM107" i="11"/>
  <c r="CL107" i="11"/>
  <c r="CD107" i="11"/>
  <c r="CC107" i="11"/>
  <c r="F107" i="11" s="1"/>
  <c r="CB107" i="11"/>
  <c r="CA107" i="11"/>
  <c r="CO106" i="11"/>
  <c r="CN106" i="11"/>
  <c r="CD106" i="11"/>
  <c r="CC106" i="11"/>
  <c r="F106" i="11"/>
  <c r="B103" i="11"/>
  <c r="B102" i="11"/>
  <c r="B101" i="11"/>
  <c r="CL93" i="11"/>
  <c r="C93" i="11"/>
  <c r="CA93" i="11" s="1"/>
  <c r="M93" i="11" s="1"/>
  <c r="I88" i="11"/>
  <c r="H88" i="11"/>
  <c r="G88" i="11"/>
  <c r="F88" i="11"/>
  <c r="E88" i="11"/>
  <c r="D88" i="11"/>
  <c r="C88" i="11"/>
  <c r="CO72" i="11"/>
  <c r="CN72" i="11"/>
  <c r="CM72" i="11"/>
  <c r="CL72" i="11"/>
  <c r="CD72" i="11"/>
  <c r="CC72" i="11"/>
  <c r="U72" i="11" s="1"/>
  <c r="CB72" i="11"/>
  <c r="CA72" i="11"/>
  <c r="CO71" i="11"/>
  <c r="CN71" i="11"/>
  <c r="CM71" i="11"/>
  <c r="CL71" i="11"/>
  <c r="CD71" i="11"/>
  <c r="CC71" i="11"/>
  <c r="CB71" i="11"/>
  <c r="CA71" i="11"/>
  <c r="U71" i="11"/>
  <c r="CO70" i="11"/>
  <c r="CN70" i="11"/>
  <c r="CM70" i="11"/>
  <c r="CL70" i="11"/>
  <c r="CD70" i="11"/>
  <c r="CC70" i="11"/>
  <c r="CB70" i="11"/>
  <c r="CA70" i="11"/>
  <c r="U70" i="11" s="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B69" i="11"/>
  <c r="C35" i="11"/>
  <c r="C34" i="11"/>
  <c r="C33" i="11"/>
  <c r="C32" i="11"/>
  <c r="C31" i="11"/>
  <c r="C30" i="11"/>
  <c r="C29" i="11"/>
  <c r="C28" i="11"/>
  <c r="C27" i="11"/>
  <c r="C26" i="11"/>
  <c r="C25" i="11"/>
  <c r="A160" i="11" s="1"/>
  <c r="CN22" i="11"/>
  <c r="CM22" i="11"/>
  <c r="CL22" i="11"/>
  <c r="CC22" i="11"/>
  <c r="CB22" i="11"/>
  <c r="AC22" i="11" s="1"/>
  <c r="CA22" i="11"/>
  <c r="CN21" i="11"/>
  <c r="CM21" i="11"/>
  <c r="CL21" i="11"/>
  <c r="CC21" i="11"/>
  <c r="CB21" i="11"/>
  <c r="CA21" i="11"/>
  <c r="AC21" i="11" s="1"/>
  <c r="CN20" i="11"/>
  <c r="CM20" i="11"/>
  <c r="CL20" i="11"/>
  <c r="CC20" i="11"/>
  <c r="CB20" i="11"/>
  <c r="CA20" i="11"/>
  <c r="AC20" i="11"/>
  <c r="CN19" i="11"/>
  <c r="CM19" i="11"/>
  <c r="CL19" i="11"/>
  <c r="CC19" i="11"/>
  <c r="AC19" i="11" s="1"/>
  <c r="CB19" i="11"/>
  <c r="CA19" i="11"/>
  <c r="CN18" i="11"/>
  <c r="CM18" i="11"/>
  <c r="CL18" i="11"/>
  <c r="CC18" i="11"/>
  <c r="CB18" i="11"/>
  <c r="AC18" i="11" s="1"/>
  <c r="CA18" i="11"/>
  <c r="CN17" i="11"/>
  <c r="CM17" i="11"/>
  <c r="CL17" i="11"/>
  <c r="CC17" i="11"/>
  <c r="CB17" i="11"/>
  <c r="CA17" i="11"/>
  <c r="AC17" i="11" s="1"/>
  <c r="CN16" i="11"/>
  <c r="CM16" i="11"/>
  <c r="CL16" i="11"/>
  <c r="CC16" i="11"/>
  <c r="CB16" i="11"/>
  <c r="CA16" i="11"/>
  <c r="AC16" i="11"/>
  <c r="CN15" i="11"/>
  <c r="CM15" i="11"/>
  <c r="CL15" i="11"/>
  <c r="CC15" i="11"/>
  <c r="AC15" i="11" s="1"/>
  <c r="CB15" i="11"/>
  <c r="CA15" i="11"/>
  <c r="CN14" i="11"/>
  <c r="CM14" i="11"/>
  <c r="CL14" i="11"/>
  <c r="CC14" i="11"/>
  <c r="CB14" i="11"/>
  <c r="AC14" i="11" s="1"/>
  <c r="CA14" i="11"/>
  <c r="CN13" i="11"/>
  <c r="CM13" i="11"/>
  <c r="CL13" i="11"/>
  <c r="CC13" i="11"/>
  <c r="CB13" i="11"/>
  <c r="CA13" i="11"/>
  <c r="AC13" i="11" s="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A5" i="11"/>
  <c r="A4" i="11"/>
  <c r="A3" i="11"/>
  <c r="A2" i="11"/>
  <c r="B160" i="11" l="1"/>
  <c r="CL125" i="11"/>
  <c r="CL139" i="10"/>
  <c r="CA139" i="10"/>
  <c r="E139" i="10" s="1"/>
  <c r="CL138" i="10"/>
  <c r="CA138" i="10"/>
  <c r="E138" i="10"/>
  <c r="CL137" i="10"/>
  <c r="CA137" i="10"/>
  <c r="E137" i="10"/>
  <c r="CL135" i="10"/>
  <c r="CA135" i="10"/>
  <c r="F135" i="10" s="1"/>
  <c r="CL134" i="10"/>
  <c r="CA134" i="10"/>
  <c r="F134" i="10" s="1"/>
  <c r="CL133" i="10"/>
  <c r="CA133" i="10"/>
  <c r="F133" i="10"/>
  <c r="CM125" i="10"/>
  <c r="CB125" i="10"/>
  <c r="CA125" i="10"/>
  <c r="N125" i="10" s="1"/>
  <c r="B125" i="10"/>
  <c r="CL125" i="10" s="1"/>
  <c r="CO111" i="10"/>
  <c r="CN111" i="10"/>
  <c r="CM111" i="10"/>
  <c r="CL111" i="10"/>
  <c r="CD111" i="10"/>
  <c r="CC111" i="10"/>
  <c r="F111" i="10" s="1"/>
  <c r="CB111" i="10"/>
  <c r="CA111" i="10"/>
  <c r="CO110" i="10"/>
  <c r="CN110" i="10"/>
  <c r="CD110" i="10"/>
  <c r="CC110" i="10"/>
  <c r="F110" i="10"/>
  <c r="CO109" i="10"/>
  <c r="CN109" i="10"/>
  <c r="CD109" i="10"/>
  <c r="CC109" i="10"/>
  <c r="F109" i="10" s="1"/>
  <c r="CO108" i="10"/>
  <c r="CN108" i="10"/>
  <c r="CD108" i="10"/>
  <c r="CC108" i="10"/>
  <c r="F108" i="10" s="1"/>
  <c r="CO107" i="10"/>
  <c r="CN107" i="10"/>
  <c r="CM107" i="10"/>
  <c r="CL107" i="10"/>
  <c r="CD107" i="10"/>
  <c r="CC107" i="10"/>
  <c r="F107" i="10" s="1"/>
  <c r="CB107" i="10"/>
  <c r="CA107" i="10"/>
  <c r="CO106" i="10"/>
  <c r="CN106" i="10"/>
  <c r="CD106" i="10"/>
  <c r="CC106" i="10"/>
  <c r="F106" i="10"/>
  <c r="B103" i="10"/>
  <c r="B102" i="10"/>
  <c r="B101" i="10"/>
  <c r="CL93" i="10"/>
  <c r="C93" i="10"/>
  <c r="CA93" i="10" s="1"/>
  <c r="M93" i="10" s="1"/>
  <c r="I88" i="10"/>
  <c r="H88" i="10"/>
  <c r="G88" i="10"/>
  <c r="F88" i="10"/>
  <c r="E88" i="10"/>
  <c r="D88" i="10"/>
  <c r="C88" i="10"/>
  <c r="CO72" i="10"/>
  <c r="CN72" i="10"/>
  <c r="CM72" i="10"/>
  <c r="CL72" i="10"/>
  <c r="CD72" i="10"/>
  <c r="CC72" i="10"/>
  <c r="U72" i="10" s="1"/>
  <c r="CB72" i="10"/>
  <c r="CA72" i="10"/>
  <c r="CO71" i="10"/>
  <c r="CN71" i="10"/>
  <c r="CM71" i="10"/>
  <c r="CL71" i="10"/>
  <c r="CD71" i="10"/>
  <c r="CC71" i="10"/>
  <c r="CB71" i="10"/>
  <c r="CA71" i="10"/>
  <c r="U71" i="10"/>
  <c r="CO70" i="10"/>
  <c r="CN70" i="10"/>
  <c r="CM70" i="10"/>
  <c r="CL70" i="10"/>
  <c r="CD70" i="10"/>
  <c r="CC70" i="10"/>
  <c r="CB70" i="10"/>
  <c r="CA70" i="10"/>
  <c r="U70" i="10" s="1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B69" i="10"/>
  <c r="C35" i="10"/>
  <c r="C34" i="10"/>
  <c r="C33" i="10"/>
  <c r="C32" i="10"/>
  <c r="C31" i="10"/>
  <c r="C30" i="10"/>
  <c r="C29" i="10"/>
  <c r="C28" i="10"/>
  <c r="C27" i="10"/>
  <c r="C26" i="10"/>
  <c r="C25" i="10"/>
  <c r="A160" i="10" s="1"/>
  <c r="CN22" i="10"/>
  <c r="CM22" i="10"/>
  <c r="CL22" i="10"/>
  <c r="CC22" i="10"/>
  <c r="CB22" i="10"/>
  <c r="CA22" i="10"/>
  <c r="AC22" i="10" s="1"/>
  <c r="CN21" i="10"/>
  <c r="CM21" i="10"/>
  <c r="CL21" i="10"/>
  <c r="CC21" i="10"/>
  <c r="CB21" i="10"/>
  <c r="CA21" i="10"/>
  <c r="AC21" i="10" s="1"/>
  <c r="CN20" i="10"/>
  <c r="CM20" i="10"/>
  <c r="CL20" i="10"/>
  <c r="CC20" i="10"/>
  <c r="CB20" i="10"/>
  <c r="CA20" i="10"/>
  <c r="AC20" i="10"/>
  <c r="CN19" i="10"/>
  <c r="CM19" i="10"/>
  <c r="CL19" i="10"/>
  <c r="CC19" i="10"/>
  <c r="AC19" i="10" s="1"/>
  <c r="CB19" i="10"/>
  <c r="CA19" i="10"/>
  <c r="CN18" i="10"/>
  <c r="CM18" i="10"/>
  <c r="CL18" i="10"/>
  <c r="CC18" i="10"/>
  <c r="CB18" i="10"/>
  <c r="CA18" i="10"/>
  <c r="AC18" i="10" s="1"/>
  <c r="CN17" i="10"/>
  <c r="CM17" i="10"/>
  <c r="CL17" i="10"/>
  <c r="CC17" i="10"/>
  <c r="CB17" i="10"/>
  <c r="CA17" i="10"/>
  <c r="AC17" i="10" s="1"/>
  <c r="CN16" i="10"/>
  <c r="CM16" i="10"/>
  <c r="CL16" i="10"/>
  <c r="CC16" i="10"/>
  <c r="CB16" i="10"/>
  <c r="CA16" i="10"/>
  <c r="AC16" i="10"/>
  <c r="CN15" i="10"/>
  <c r="CM15" i="10"/>
  <c r="CL15" i="10"/>
  <c r="CC15" i="10"/>
  <c r="AC15" i="10" s="1"/>
  <c r="CB15" i="10"/>
  <c r="CA15" i="10"/>
  <c r="CN14" i="10"/>
  <c r="CM14" i="10"/>
  <c r="CL14" i="10"/>
  <c r="CC14" i="10"/>
  <c r="CB14" i="10"/>
  <c r="CA14" i="10"/>
  <c r="AC14" i="10" s="1"/>
  <c r="CN13" i="10"/>
  <c r="CM13" i="10"/>
  <c r="CL13" i="10"/>
  <c r="B160" i="10" s="1"/>
  <c r="CC13" i="10"/>
  <c r="CB13" i="10"/>
  <c r="CA13" i="10"/>
  <c r="AC13" i="10" s="1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A5" i="10"/>
  <c r="A4" i="10"/>
  <c r="A3" i="10"/>
  <c r="A2" i="10"/>
  <c r="CL139" i="9" l="1"/>
  <c r="CA139" i="9"/>
  <c r="E139" i="9" s="1"/>
  <c r="CL138" i="9"/>
  <c r="CA138" i="9"/>
  <c r="E138" i="9"/>
  <c r="CL137" i="9"/>
  <c r="CA137" i="9"/>
  <c r="E137" i="9" s="1"/>
  <c r="CL135" i="9"/>
  <c r="CA135" i="9"/>
  <c r="F135" i="9"/>
  <c r="CL134" i="9"/>
  <c r="CA134" i="9"/>
  <c r="F134" i="9"/>
  <c r="CL133" i="9"/>
  <c r="CA133" i="9"/>
  <c r="F133" i="9"/>
  <c r="B125" i="9"/>
  <c r="CM125" i="9" s="1"/>
  <c r="CO111" i="9"/>
  <c r="CN111" i="9"/>
  <c r="CM111" i="9"/>
  <c r="CL111" i="9"/>
  <c r="CD111" i="9"/>
  <c r="CC111" i="9"/>
  <c r="CB111" i="9"/>
  <c r="CA111" i="9"/>
  <c r="F111" i="9" s="1"/>
  <c r="CO110" i="9"/>
  <c r="CN110" i="9"/>
  <c r="CD110" i="9"/>
  <c r="F110" i="9" s="1"/>
  <c r="CC110" i="9"/>
  <c r="CO109" i="9"/>
  <c r="CN109" i="9"/>
  <c r="CD109" i="9"/>
  <c r="CC109" i="9"/>
  <c r="F109" i="9"/>
  <c r="CO108" i="9"/>
  <c r="CN108" i="9"/>
  <c r="CD108" i="9"/>
  <c r="CC108" i="9"/>
  <c r="F108" i="9"/>
  <c r="CO107" i="9"/>
  <c r="CN107" i="9"/>
  <c r="CM107" i="9"/>
  <c r="CL107" i="9"/>
  <c r="CD107" i="9"/>
  <c r="CC107" i="9"/>
  <c r="CB107" i="9"/>
  <c r="CA107" i="9"/>
  <c r="F107" i="9" s="1"/>
  <c r="CO106" i="9"/>
  <c r="CN106" i="9"/>
  <c r="CD106" i="9"/>
  <c r="F106" i="9" s="1"/>
  <c r="CC106" i="9"/>
  <c r="B103" i="9"/>
  <c r="B102" i="9"/>
  <c r="B101" i="9"/>
  <c r="CL93" i="9"/>
  <c r="CA93" i="9"/>
  <c r="M93" i="9"/>
  <c r="C93" i="9"/>
  <c r="I88" i="9"/>
  <c r="H88" i="9"/>
  <c r="G88" i="9"/>
  <c r="F88" i="9"/>
  <c r="E88" i="9"/>
  <c r="D88" i="9"/>
  <c r="C88" i="9"/>
  <c r="CO72" i="9"/>
  <c r="CN72" i="9"/>
  <c r="CM72" i="9"/>
  <c r="CL72" i="9"/>
  <c r="CD72" i="9"/>
  <c r="CC72" i="9"/>
  <c r="CB72" i="9"/>
  <c r="CA72" i="9"/>
  <c r="U72" i="9" s="1"/>
  <c r="CO71" i="9"/>
  <c r="CN71" i="9"/>
  <c r="CM71" i="9"/>
  <c r="CL71" i="9"/>
  <c r="CD71" i="9"/>
  <c r="CC71" i="9"/>
  <c r="CB71" i="9"/>
  <c r="U71" i="9" s="1"/>
  <c r="CA71" i="9"/>
  <c r="CO70" i="9"/>
  <c r="CN70" i="9"/>
  <c r="CM70" i="9"/>
  <c r="CL70" i="9"/>
  <c r="CD70" i="9"/>
  <c r="CC70" i="9"/>
  <c r="U70" i="9" s="1"/>
  <c r="CB70" i="9"/>
  <c r="CA70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B69" i="9"/>
  <c r="C35" i="9"/>
  <c r="C34" i="9"/>
  <c r="C33" i="9"/>
  <c r="C32" i="9"/>
  <c r="C31" i="9"/>
  <c r="C30" i="9"/>
  <c r="C29" i="9"/>
  <c r="C28" i="9"/>
  <c r="C27" i="9"/>
  <c r="C26" i="9"/>
  <c r="A160" i="9" s="1"/>
  <c r="C25" i="9"/>
  <c r="CN22" i="9"/>
  <c r="CM22" i="9"/>
  <c r="CL22" i="9"/>
  <c r="CC22" i="9"/>
  <c r="CB22" i="9"/>
  <c r="CA22" i="9"/>
  <c r="AC22" i="9"/>
  <c r="CN21" i="9"/>
  <c r="CM21" i="9"/>
  <c r="CL21" i="9"/>
  <c r="CC21" i="9"/>
  <c r="AC21" i="9" s="1"/>
  <c r="CB21" i="9"/>
  <c r="CA21" i="9"/>
  <c r="CN20" i="9"/>
  <c r="CM20" i="9"/>
  <c r="CL20" i="9"/>
  <c r="CC20" i="9"/>
  <c r="CB20" i="9"/>
  <c r="AC20" i="9" s="1"/>
  <c r="CA20" i="9"/>
  <c r="CN19" i="9"/>
  <c r="CM19" i="9"/>
  <c r="CL19" i="9"/>
  <c r="CC19" i="9"/>
  <c r="CB19" i="9"/>
  <c r="CA19" i="9"/>
  <c r="AC19" i="9" s="1"/>
  <c r="CN18" i="9"/>
  <c r="CM18" i="9"/>
  <c r="CL18" i="9"/>
  <c r="CC18" i="9"/>
  <c r="CB18" i="9"/>
  <c r="CA18" i="9"/>
  <c r="AC18" i="9"/>
  <c r="CN17" i="9"/>
  <c r="CM17" i="9"/>
  <c r="CL17" i="9"/>
  <c r="CC17" i="9"/>
  <c r="AC17" i="9" s="1"/>
  <c r="CB17" i="9"/>
  <c r="CA17" i="9"/>
  <c r="CN16" i="9"/>
  <c r="CM16" i="9"/>
  <c r="CL16" i="9"/>
  <c r="CC16" i="9"/>
  <c r="CB16" i="9"/>
  <c r="AC16" i="9" s="1"/>
  <c r="CA16" i="9"/>
  <c r="CN15" i="9"/>
  <c r="CM15" i="9"/>
  <c r="CL15" i="9"/>
  <c r="CC15" i="9"/>
  <c r="CB15" i="9"/>
  <c r="CA15" i="9"/>
  <c r="AC15" i="9" s="1"/>
  <c r="CN14" i="9"/>
  <c r="CM14" i="9"/>
  <c r="CL14" i="9"/>
  <c r="CC14" i="9"/>
  <c r="CB14" i="9"/>
  <c r="CA14" i="9"/>
  <c r="AC14" i="9"/>
  <c r="CN13" i="9"/>
  <c r="CM13" i="9"/>
  <c r="CL13" i="9"/>
  <c r="CC13" i="9"/>
  <c r="AC13" i="9" s="1"/>
  <c r="CB13" i="9"/>
  <c r="CA13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A5" i="9"/>
  <c r="A4" i="9"/>
  <c r="A3" i="9"/>
  <c r="A2" i="9"/>
  <c r="CL125" i="9" l="1"/>
  <c r="B160" i="9" s="1"/>
  <c r="CA125" i="9"/>
  <c r="CB125" i="9"/>
  <c r="CL139" i="7"/>
  <c r="CA139" i="7"/>
  <c r="E139" i="7"/>
  <c r="CL138" i="7"/>
  <c r="CA138" i="7"/>
  <c r="E138" i="7" s="1"/>
  <c r="CL137" i="7"/>
  <c r="CA137" i="7"/>
  <c r="E137" i="7" s="1"/>
  <c r="CL135" i="7"/>
  <c r="CA135" i="7"/>
  <c r="F135" i="7"/>
  <c r="CL134" i="7"/>
  <c r="CA134" i="7"/>
  <c r="F134" i="7"/>
  <c r="CL133" i="7"/>
  <c r="CA133" i="7"/>
  <c r="F133" i="7" s="1"/>
  <c r="B125" i="7"/>
  <c r="CB125" i="7" s="1"/>
  <c r="CO111" i="7"/>
  <c r="CN111" i="7"/>
  <c r="CM111" i="7"/>
  <c r="CL111" i="7"/>
  <c r="CD111" i="7"/>
  <c r="CC111" i="7"/>
  <c r="CB111" i="7"/>
  <c r="CA111" i="7"/>
  <c r="F111" i="7" s="1"/>
  <c r="CO110" i="7"/>
  <c r="CN110" i="7"/>
  <c r="CD110" i="7"/>
  <c r="CC110" i="7"/>
  <c r="F110" i="7" s="1"/>
  <c r="CO109" i="7"/>
  <c r="CN109" i="7"/>
  <c r="CD109" i="7"/>
  <c r="CC109" i="7"/>
  <c r="F109" i="7"/>
  <c r="CO108" i="7"/>
  <c r="CN108" i="7"/>
  <c r="CD108" i="7"/>
  <c r="CC108" i="7"/>
  <c r="F108" i="7"/>
  <c r="CO107" i="7"/>
  <c r="CN107" i="7"/>
  <c r="CM107" i="7"/>
  <c r="CL107" i="7"/>
  <c r="CD107" i="7"/>
  <c r="CC107" i="7"/>
  <c r="CB107" i="7"/>
  <c r="CA107" i="7"/>
  <c r="F107" i="7" s="1"/>
  <c r="CO106" i="7"/>
  <c r="CN106" i="7"/>
  <c r="CD106" i="7"/>
  <c r="CC106" i="7"/>
  <c r="F106" i="7" s="1"/>
  <c r="B103" i="7"/>
  <c r="B102" i="7"/>
  <c r="B101" i="7"/>
  <c r="CA93" i="7"/>
  <c r="M93" i="7"/>
  <c r="C93" i="7"/>
  <c r="CL93" i="7" s="1"/>
  <c r="I88" i="7"/>
  <c r="H88" i="7"/>
  <c r="G88" i="7"/>
  <c r="F88" i="7"/>
  <c r="E88" i="7"/>
  <c r="D88" i="7"/>
  <c r="C88" i="7"/>
  <c r="CO72" i="7"/>
  <c r="CN72" i="7"/>
  <c r="CM72" i="7"/>
  <c r="CL72" i="7"/>
  <c r="CD72" i="7"/>
  <c r="CC72" i="7"/>
  <c r="CB72" i="7"/>
  <c r="CA72" i="7"/>
  <c r="U72" i="7" s="1"/>
  <c r="CO71" i="7"/>
  <c r="CN71" i="7"/>
  <c r="CM71" i="7"/>
  <c r="CL71" i="7"/>
  <c r="CD71" i="7"/>
  <c r="CC71" i="7"/>
  <c r="CB71" i="7"/>
  <c r="CA71" i="7"/>
  <c r="U71" i="7" s="1"/>
  <c r="CO70" i="7"/>
  <c r="CN70" i="7"/>
  <c r="CM70" i="7"/>
  <c r="CL70" i="7"/>
  <c r="CD70" i="7"/>
  <c r="CC70" i="7"/>
  <c r="U70" i="7" s="1"/>
  <c r="CB70" i="7"/>
  <c r="CA70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B69" i="7"/>
  <c r="C35" i="7"/>
  <c r="C34" i="7"/>
  <c r="C33" i="7"/>
  <c r="C32" i="7"/>
  <c r="C31" i="7"/>
  <c r="C30" i="7"/>
  <c r="C29" i="7"/>
  <c r="C28" i="7"/>
  <c r="C27" i="7"/>
  <c r="C26" i="7"/>
  <c r="A160" i="7" s="1"/>
  <c r="C25" i="7"/>
  <c r="CN22" i="7"/>
  <c r="CM22" i="7"/>
  <c r="CL22" i="7"/>
  <c r="CC22" i="7"/>
  <c r="CB22" i="7"/>
  <c r="CA22" i="7"/>
  <c r="AC22" i="7"/>
  <c r="CN21" i="7"/>
  <c r="CM21" i="7"/>
  <c r="CL21" i="7"/>
  <c r="CC21" i="7"/>
  <c r="AC21" i="7" s="1"/>
  <c r="CB21" i="7"/>
  <c r="CA21" i="7"/>
  <c r="CN20" i="7"/>
  <c r="CM20" i="7"/>
  <c r="CL20" i="7"/>
  <c r="CC20" i="7"/>
  <c r="CB20" i="7"/>
  <c r="CA20" i="7"/>
  <c r="AC20" i="7" s="1"/>
  <c r="CN19" i="7"/>
  <c r="CM19" i="7"/>
  <c r="CL19" i="7"/>
  <c r="CC19" i="7"/>
  <c r="CB19" i="7"/>
  <c r="CA19" i="7"/>
  <c r="AC19" i="7" s="1"/>
  <c r="CN18" i="7"/>
  <c r="CM18" i="7"/>
  <c r="CL18" i="7"/>
  <c r="CC18" i="7"/>
  <c r="CB18" i="7"/>
  <c r="CA18" i="7"/>
  <c r="AC18" i="7"/>
  <c r="CN17" i="7"/>
  <c r="CM17" i="7"/>
  <c r="CL17" i="7"/>
  <c r="CC17" i="7"/>
  <c r="AC17" i="7" s="1"/>
  <c r="CB17" i="7"/>
  <c r="CA17" i="7"/>
  <c r="CN16" i="7"/>
  <c r="CM16" i="7"/>
  <c r="CL16" i="7"/>
  <c r="CC16" i="7"/>
  <c r="CB16" i="7"/>
  <c r="CA16" i="7"/>
  <c r="AC16" i="7" s="1"/>
  <c r="CN15" i="7"/>
  <c r="CM15" i="7"/>
  <c r="CL15" i="7"/>
  <c r="CC15" i="7"/>
  <c r="CB15" i="7"/>
  <c r="CA15" i="7"/>
  <c r="AC15" i="7" s="1"/>
  <c r="CN14" i="7"/>
  <c r="CM14" i="7"/>
  <c r="CL14" i="7"/>
  <c r="CC14" i="7"/>
  <c r="CB14" i="7"/>
  <c r="CA14" i="7"/>
  <c r="AC14" i="7"/>
  <c r="CN13" i="7"/>
  <c r="CM13" i="7"/>
  <c r="CL13" i="7"/>
  <c r="CC13" i="7"/>
  <c r="AC13" i="7" s="1"/>
  <c r="CB13" i="7"/>
  <c r="CA13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A5" i="7"/>
  <c r="A4" i="7"/>
  <c r="A3" i="7"/>
  <c r="A2" i="7"/>
  <c r="N125" i="9" l="1"/>
  <c r="B160" i="7"/>
  <c r="CM125" i="7"/>
  <c r="CA125" i="7"/>
  <c r="N125" i="7" s="1"/>
  <c r="CL125" i="7"/>
  <c r="CL139" i="6" l="1"/>
  <c r="CA139" i="6"/>
  <c r="E139" i="6"/>
  <c r="CL138" i="6"/>
  <c r="CA138" i="6"/>
  <c r="E138" i="6" s="1"/>
  <c r="CL137" i="6"/>
  <c r="CA137" i="6"/>
  <c r="E137" i="6" s="1"/>
  <c r="CL135" i="6"/>
  <c r="CA135" i="6"/>
  <c r="F135" i="6"/>
  <c r="CL134" i="6"/>
  <c r="CA134" i="6"/>
  <c r="F134" i="6"/>
  <c r="CL133" i="6"/>
  <c r="CA133" i="6"/>
  <c r="F133" i="6" s="1"/>
  <c r="B125" i="6"/>
  <c r="CB125" i="6" s="1"/>
  <c r="CO111" i="6"/>
  <c r="CN111" i="6"/>
  <c r="CM111" i="6"/>
  <c r="CL111" i="6"/>
  <c r="CD111" i="6"/>
  <c r="CC111" i="6"/>
  <c r="CB111" i="6"/>
  <c r="CA111" i="6"/>
  <c r="F111" i="6" s="1"/>
  <c r="CO110" i="6"/>
  <c r="CN110" i="6"/>
  <c r="CD110" i="6"/>
  <c r="CC110" i="6"/>
  <c r="F110" i="6" s="1"/>
  <c r="CO109" i="6"/>
  <c r="CN109" i="6"/>
  <c r="CD109" i="6"/>
  <c r="CC109" i="6"/>
  <c r="F109" i="6"/>
  <c r="CO108" i="6"/>
  <c r="CN108" i="6"/>
  <c r="CD108" i="6"/>
  <c r="CC108" i="6"/>
  <c r="F108" i="6"/>
  <c r="CO107" i="6"/>
  <c r="CN107" i="6"/>
  <c r="CM107" i="6"/>
  <c r="CL107" i="6"/>
  <c r="CD107" i="6"/>
  <c r="CC107" i="6"/>
  <c r="CB107" i="6"/>
  <c r="CA107" i="6"/>
  <c r="F107" i="6" s="1"/>
  <c r="CO106" i="6"/>
  <c r="CN106" i="6"/>
  <c r="CD106" i="6"/>
  <c r="CC106" i="6"/>
  <c r="F106" i="6" s="1"/>
  <c r="B103" i="6"/>
  <c r="B102" i="6"/>
  <c r="B101" i="6"/>
  <c r="CA93" i="6"/>
  <c r="M93" i="6"/>
  <c r="C93" i="6"/>
  <c r="CL93" i="6" s="1"/>
  <c r="I88" i="6"/>
  <c r="H88" i="6"/>
  <c r="G88" i="6"/>
  <c r="F88" i="6"/>
  <c r="E88" i="6"/>
  <c r="D88" i="6"/>
  <c r="C88" i="6"/>
  <c r="CO72" i="6"/>
  <c r="CN72" i="6"/>
  <c r="CM72" i="6"/>
  <c r="CL72" i="6"/>
  <c r="CD72" i="6"/>
  <c r="CC72" i="6"/>
  <c r="CB72" i="6"/>
  <c r="CA72" i="6"/>
  <c r="U72" i="6" s="1"/>
  <c r="CO71" i="6"/>
  <c r="CN71" i="6"/>
  <c r="CM71" i="6"/>
  <c r="CL71" i="6"/>
  <c r="CD71" i="6"/>
  <c r="CC71" i="6"/>
  <c r="CB71" i="6"/>
  <c r="CA71" i="6"/>
  <c r="U71" i="6" s="1"/>
  <c r="CO70" i="6"/>
  <c r="CN70" i="6"/>
  <c r="CM70" i="6"/>
  <c r="CL70" i="6"/>
  <c r="CD70" i="6"/>
  <c r="CC70" i="6"/>
  <c r="U70" i="6" s="1"/>
  <c r="CB70" i="6"/>
  <c r="CA70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B69" i="6"/>
  <c r="C35" i="6"/>
  <c r="C34" i="6"/>
  <c r="C33" i="6"/>
  <c r="C32" i="6"/>
  <c r="C31" i="6"/>
  <c r="C30" i="6"/>
  <c r="C29" i="6"/>
  <c r="C28" i="6"/>
  <c r="C27" i="6"/>
  <c r="C26" i="6"/>
  <c r="A160" i="6" s="1"/>
  <c r="C25" i="6"/>
  <c r="CN22" i="6"/>
  <c r="CM22" i="6"/>
  <c r="CL22" i="6"/>
  <c r="CC22" i="6"/>
  <c r="CB22" i="6"/>
  <c r="CA22" i="6"/>
  <c r="AC22" i="6"/>
  <c r="CN21" i="6"/>
  <c r="CM21" i="6"/>
  <c r="CL21" i="6"/>
  <c r="CC21" i="6"/>
  <c r="AC21" i="6" s="1"/>
  <c r="CB21" i="6"/>
  <c r="CA21" i="6"/>
  <c r="CN20" i="6"/>
  <c r="CM20" i="6"/>
  <c r="CL20" i="6"/>
  <c r="CC20" i="6"/>
  <c r="CB20" i="6"/>
  <c r="CA20" i="6"/>
  <c r="AC20" i="6" s="1"/>
  <c r="CN19" i="6"/>
  <c r="CM19" i="6"/>
  <c r="CL19" i="6"/>
  <c r="CC19" i="6"/>
  <c r="CB19" i="6"/>
  <c r="CA19" i="6"/>
  <c r="AC19" i="6" s="1"/>
  <c r="CN18" i="6"/>
  <c r="CM18" i="6"/>
  <c r="CL18" i="6"/>
  <c r="CC18" i="6"/>
  <c r="CB18" i="6"/>
  <c r="CA18" i="6"/>
  <c r="AC18" i="6"/>
  <c r="CN17" i="6"/>
  <c r="CM17" i="6"/>
  <c r="CL17" i="6"/>
  <c r="CC17" i="6"/>
  <c r="AC17" i="6" s="1"/>
  <c r="CB17" i="6"/>
  <c r="CA17" i="6"/>
  <c r="CN16" i="6"/>
  <c r="CM16" i="6"/>
  <c r="CL16" i="6"/>
  <c r="CC16" i="6"/>
  <c r="CB16" i="6"/>
  <c r="CA16" i="6"/>
  <c r="AC16" i="6" s="1"/>
  <c r="CN15" i="6"/>
  <c r="CM15" i="6"/>
  <c r="CL15" i="6"/>
  <c r="CC15" i="6"/>
  <c r="CB15" i="6"/>
  <c r="CA15" i="6"/>
  <c r="AC15" i="6" s="1"/>
  <c r="CN14" i="6"/>
  <c r="CM14" i="6"/>
  <c r="CL14" i="6"/>
  <c r="CC14" i="6"/>
  <c r="CB14" i="6"/>
  <c r="CA14" i="6"/>
  <c r="AC14" i="6"/>
  <c r="CN13" i="6"/>
  <c r="CM13" i="6"/>
  <c r="CL13" i="6"/>
  <c r="CC13" i="6"/>
  <c r="AC13" i="6" s="1"/>
  <c r="CB13" i="6"/>
  <c r="CA13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A5" i="6"/>
  <c r="A4" i="6"/>
  <c r="A3" i="6"/>
  <c r="A2" i="6"/>
  <c r="CM125" i="6" l="1"/>
  <c r="B160" i="6" s="1"/>
  <c r="CA125" i="6"/>
  <c r="N125" i="6" s="1"/>
  <c r="CL125" i="6"/>
  <c r="CL139" i="8" l="1"/>
  <c r="CA139" i="8"/>
  <c r="E139" i="8" s="1"/>
  <c r="CL138" i="8"/>
  <c r="CA138" i="8"/>
  <c r="E138" i="8"/>
  <c r="CL137" i="8"/>
  <c r="CA137" i="8"/>
  <c r="E137" i="8"/>
  <c r="CL135" i="8"/>
  <c r="CA135" i="8"/>
  <c r="F135" i="8" s="1"/>
  <c r="CL134" i="8"/>
  <c r="CA134" i="8"/>
  <c r="F134" i="8" s="1"/>
  <c r="CL133" i="8"/>
  <c r="CA133" i="8"/>
  <c r="F133" i="8"/>
  <c r="CM125" i="8"/>
  <c r="CB125" i="8"/>
  <c r="CA125" i="8"/>
  <c r="N125" i="8" s="1"/>
  <c r="B125" i="8"/>
  <c r="CL125" i="8" s="1"/>
  <c r="CO111" i="8"/>
  <c r="CN111" i="8"/>
  <c r="CM111" i="8"/>
  <c r="CL111" i="8"/>
  <c r="CD111" i="8"/>
  <c r="CC111" i="8"/>
  <c r="F111" i="8" s="1"/>
  <c r="CB111" i="8"/>
  <c r="CA111" i="8"/>
  <c r="CO110" i="8"/>
  <c r="CN110" i="8"/>
  <c r="CD110" i="8"/>
  <c r="CC110" i="8"/>
  <c r="F110" i="8"/>
  <c r="CO109" i="8"/>
  <c r="CN109" i="8"/>
  <c r="CD109" i="8"/>
  <c r="CC109" i="8"/>
  <c r="F109" i="8" s="1"/>
  <c r="CO108" i="8"/>
  <c r="CN108" i="8"/>
  <c r="CD108" i="8"/>
  <c r="CC108" i="8"/>
  <c r="F108" i="8" s="1"/>
  <c r="CO107" i="8"/>
  <c r="CN107" i="8"/>
  <c r="CM107" i="8"/>
  <c r="CL107" i="8"/>
  <c r="CD107" i="8"/>
  <c r="CC107" i="8"/>
  <c r="F107" i="8" s="1"/>
  <c r="CB107" i="8"/>
  <c r="CA107" i="8"/>
  <c r="CO106" i="8"/>
  <c r="CN106" i="8"/>
  <c r="CD106" i="8"/>
  <c r="CC106" i="8"/>
  <c r="F106" i="8"/>
  <c r="B103" i="8"/>
  <c r="B102" i="8"/>
  <c r="B101" i="8"/>
  <c r="CL93" i="8"/>
  <c r="C93" i="8"/>
  <c r="CA93" i="8" s="1"/>
  <c r="M93" i="8" s="1"/>
  <c r="I88" i="8"/>
  <c r="H88" i="8"/>
  <c r="G88" i="8"/>
  <c r="F88" i="8"/>
  <c r="E88" i="8"/>
  <c r="D88" i="8"/>
  <c r="C88" i="8"/>
  <c r="CO72" i="8"/>
  <c r="CN72" i="8"/>
  <c r="CM72" i="8"/>
  <c r="CL72" i="8"/>
  <c r="CD72" i="8"/>
  <c r="CC72" i="8"/>
  <c r="U72" i="8" s="1"/>
  <c r="CB72" i="8"/>
  <c r="CA72" i="8"/>
  <c r="CO71" i="8"/>
  <c r="CN71" i="8"/>
  <c r="CM71" i="8"/>
  <c r="CL71" i="8"/>
  <c r="CD71" i="8"/>
  <c r="U71" i="8" s="1"/>
  <c r="CC71" i="8"/>
  <c r="CB71" i="8"/>
  <c r="CA71" i="8"/>
  <c r="CO70" i="8"/>
  <c r="CN70" i="8"/>
  <c r="CM70" i="8"/>
  <c r="CL70" i="8"/>
  <c r="CD70" i="8"/>
  <c r="CC70" i="8"/>
  <c r="CB70" i="8"/>
  <c r="CA70" i="8"/>
  <c r="U70" i="8" s="1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C35" i="8"/>
  <c r="C34" i="8"/>
  <c r="C33" i="8"/>
  <c r="C32" i="8"/>
  <c r="C31" i="8"/>
  <c r="C30" i="8"/>
  <c r="C29" i="8"/>
  <c r="C28" i="8"/>
  <c r="C27" i="8"/>
  <c r="C26" i="8"/>
  <c r="C25" i="8"/>
  <c r="A160" i="8" s="1"/>
  <c r="CN22" i="8"/>
  <c r="CM22" i="8"/>
  <c r="CL22" i="8"/>
  <c r="CC22" i="8"/>
  <c r="CB22" i="8"/>
  <c r="CA22" i="8"/>
  <c r="AC22" i="8" s="1"/>
  <c r="CN21" i="8"/>
  <c r="CM21" i="8"/>
  <c r="CL21" i="8"/>
  <c r="CC21" i="8"/>
  <c r="CB21" i="8"/>
  <c r="CA21" i="8"/>
  <c r="AC21" i="8" s="1"/>
  <c r="CN20" i="8"/>
  <c r="CM20" i="8"/>
  <c r="CL20" i="8"/>
  <c r="CC20" i="8"/>
  <c r="CB20" i="8"/>
  <c r="CA20" i="8"/>
  <c r="AC20" i="8"/>
  <c r="CN19" i="8"/>
  <c r="CM19" i="8"/>
  <c r="CL19" i="8"/>
  <c r="CC19" i="8"/>
  <c r="AC19" i="8" s="1"/>
  <c r="CB19" i="8"/>
  <c r="CA19" i="8"/>
  <c r="CN18" i="8"/>
  <c r="CM18" i="8"/>
  <c r="CL18" i="8"/>
  <c r="CC18" i="8"/>
  <c r="CB18" i="8"/>
  <c r="CA18" i="8"/>
  <c r="AC18" i="8" s="1"/>
  <c r="CN17" i="8"/>
  <c r="CM17" i="8"/>
  <c r="CL17" i="8"/>
  <c r="CC17" i="8"/>
  <c r="CB17" i="8"/>
  <c r="CA17" i="8"/>
  <c r="AC17" i="8" s="1"/>
  <c r="CN16" i="8"/>
  <c r="CM16" i="8"/>
  <c r="CL16" i="8"/>
  <c r="CC16" i="8"/>
  <c r="CB16" i="8"/>
  <c r="CA16" i="8"/>
  <c r="AC16" i="8"/>
  <c r="CN15" i="8"/>
  <c r="CM15" i="8"/>
  <c r="CL15" i="8"/>
  <c r="CC15" i="8"/>
  <c r="AC15" i="8" s="1"/>
  <c r="CB15" i="8"/>
  <c r="CA15" i="8"/>
  <c r="CN14" i="8"/>
  <c r="CM14" i="8"/>
  <c r="CL14" i="8"/>
  <c r="CC14" i="8"/>
  <c r="CB14" i="8"/>
  <c r="CA14" i="8"/>
  <c r="AC14" i="8" s="1"/>
  <c r="CN13" i="8"/>
  <c r="CM13" i="8"/>
  <c r="CL13" i="8"/>
  <c r="CC13" i="8"/>
  <c r="CB13" i="8"/>
  <c r="CA13" i="8"/>
  <c r="AC13" i="8" s="1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5" i="8"/>
  <c r="A4" i="8"/>
  <c r="A3" i="8"/>
  <c r="A2" i="8"/>
  <c r="B160" i="8" l="1"/>
  <c r="CL139" i="5" l="1"/>
  <c r="CA139" i="5"/>
  <c r="E139" i="5" s="1"/>
  <c r="CL138" i="5"/>
  <c r="CA138" i="5"/>
  <c r="E138" i="5"/>
  <c r="CL137" i="5"/>
  <c r="CA137" i="5"/>
  <c r="E137" i="5"/>
  <c r="CL135" i="5"/>
  <c r="CA135" i="5"/>
  <c r="F135" i="5"/>
  <c r="CL134" i="5"/>
  <c r="CA134" i="5"/>
  <c r="F134" i="5" s="1"/>
  <c r="CL133" i="5"/>
  <c r="CA133" i="5"/>
  <c r="F133" i="5"/>
  <c r="CB125" i="5"/>
  <c r="CA125" i="5"/>
  <c r="N125" i="5" s="1"/>
  <c r="B125" i="5"/>
  <c r="CM125" i="5" s="1"/>
  <c r="CO111" i="5"/>
  <c r="CN111" i="5"/>
  <c r="CM111" i="5"/>
  <c r="CL111" i="5"/>
  <c r="CD111" i="5"/>
  <c r="CC111" i="5"/>
  <c r="F111" i="5" s="1"/>
  <c r="CB111" i="5"/>
  <c r="CA111" i="5"/>
  <c r="CO110" i="5"/>
  <c r="CN110" i="5"/>
  <c r="CD110" i="5"/>
  <c r="CC110" i="5"/>
  <c r="F110" i="5"/>
  <c r="CO109" i="5"/>
  <c r="CN109" i="5"/>
  <c r="CD109" i="5"/>
  <c r="CC109" i="5"/>
  <c r="F109" i="5" s="1"/>
  <c r="CO108" i="5"/>
  <c r="CN108" i="5"/>
  <c r="CD108" i="5"/>
  <c r="F108" i="5" s="1"/>
  <c r="CC108" i="5"/>
  <c r="CO107" i="5"/>
  <c r="CN107" i="5"/>
  <c r="CM107" i="5"/>
  <c r="CL107" i="5"/>
  <c r="CD107" i="5"/>
  <c r="CC107" i="5"/>
  <c r="F107" i="5" s="1"/>
  <c r="CB107" i="5"/>
  <c r="CA107" i="5"/>
  <c r="CO106" i="5"/>
  <c r="CN106" i="5"/>
  <c r="CD106" i="5"/>
  <c r="CC106" i="5"/>
  <c r="F106" i="5"/>
  <c r="B103" i="5"/>
  <c r="B102" i="5"/>
  <c r="B101" i="5"/>
  <c r="CL93" i="5"/>
  <c r="C93" i="5"/>
  <c r="CA93" i="5" s="1"/>
  <c r="M93" i="5" s="1"/>
  <c r="I88" i="5"/>
  <c r="H88" i="5"/>
  <c r="G88" i="5"/>
  <c r="F88" i="5"/>
  <c r="E88" i="5"/>
  <c r="D88" i="5"/>
  <c r="C88" i="5"/>
  <c r="CO72" i="5"/>
  <c r="CN72" i="5"/>
  <c r="CM72" i="5"/>
  <c r="CL72" i="5"/>
  <c r="CD72" i="5"/>
  <c r="CC72" i="5"/>
  <c r="U72" i="5" s="1"/>
  <c r="CB72" i="5"/>
  <c r="CA72" i="5"/>
  <c r="CO71" i="5"/>
  <c r="CN71" i="5"/>
  <c r="CM71" i="5"/>
  <c r="CL71" i="5"/>
  <c r="CD71" i="5"/>
  <c r="CC71" i="5"/>
  <c r="CB71" i="5"/>
  <c r="CA71" i="5"/>
  <c r="U71" i="5"/>
  <c r="CO70" i="5"/>
  <c r="CN70" i="5"/>
  <c r="CM70" i="5"/>
  <c r="CL70" i="5"/>
  <c r="CD70" i="5"/>
  <c r="CC70" i="5"/>
  <c r="CB70" i="5"/>
  <c r="CA70" i="5"/>
  <c r="U70" i="5" s="1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B69" i="5"/>
  <c r="C35" i="5"/>
  <c r="C34" i="5"/>
  <c r="C33" i="5"/>
  <c r="C32" i="5"/>
  <c r="C31" i="5"/>
  <c r="C30" i="5"/>
  <c r="C29" i="5"/>
  <c r="C28" i="5"/>
  <c r="C27" i="5"/>
  <c r="C26" i="5"/>
  <c r="C25" i="5"/>
  <c r="A160" i="5" s="1"/>
  <c r="CN22" i="5"/>
  <c r="CM22" i="5"/>
  <c r="CL22" i="5"/>
  <c r="CC22" i="5"/>
  <c r="CB22" i="5"/>
  <c r="AC22" i="5" s="1"/>
  <c r="CA22" i="5"/>
  <c r="CN21" i="5"/>
  <c r="CM21" i="5"/>
  <c r="CL21" i="5"/>
  <c r="CC21" i="5"/>
  <c r="CB21" i="5"/>
  <c r="CA21" i="5"/>
  <c r="AC21" i="5" s="1"/>
  <c r="CN20" i="5"/>
  <c r="CM20" i="5"/>
  <c r="CL20" i="5"/>
  <c r="CC20" i="5"/>
  <c r="CB20" i="5"/>
  <c r="CA20" i="5"/>
  <c r="AC20" i="5"/>
  <c r="CN19" i="5"/>
  <c r="CM19" i="5"/>
  <c r="CL19" i="5"/>
  <c r="CC19" i="5"/>
  <c r="AC19" i="5" s="1"/>
  <c r="CB19" i="5"/>
  <c r="CA19" i="5"/>
  <c r="CN18" i="5"/>
  <c r="CM18" i="5"/>
  <c r="CL18" i="5"/>
  <c r="CC18" i="5"/>
  <c r="CB18" i="5"/>
  <c r="AC18" i="5" s="1"/>
  <c r="CA18" i="5"/>
  <c r="CN17" i="5"/>
  <c r="CM17" i="5"/>
  <c r="CL17" i="5"/>
  <c r="CC17" i="5"/>
  <c r="CB17" i="5"/>
  <c r="CA17" i="5"/>
  <c r="AC17" i="5" s="1"/>
  <c r="CN16" i="5"/>
  <c r="CM16" i="5"/>
  <c r="CL16" i="5"/>
  <c r="CC16" i="5"/>
  <c r="CB16" i="5"/>
  <c r="CA16" i="5"/>
  <c r="AC16" i="5"/>
  <c r="CN15" i="5"/>
  <c r="CM15" i="5"/>
  <c r="CL15" i="5"/>
  <c r="CC15" i="5"/>
  <c r="AC15" i="5" s="1"/>
  <c r="CB15" i="5"/>
  <c r="CA15" i="5"/>
  <c r="CN14" i="5"/>
  <c r="CM14" i="5"/>
  <c r="CL14" i="5"/>
  <c r="CC14" i="5"/>
  <c r="CB14" i="5"/>
  <c r="AC14" i="5" s="1"/>
  <c r="CA14" i="5"/>
  <c r="CN13" i="5"/>
  <c r="CM13" i="5"/>
  <c r="CL13" i="5"/>
  <c r="CC13" i="5"/>
  <c r="CB13" i="5"/>
  <c r="CA13" i="5"/>
  <c r="AC13" i="5" s="1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A5" i="5"/>
  <c r="A4" i="5"/>
  <c r="A3" i="5"/>
  <c r="A2" i="5"/>
  <c r="B160" i="5" l="1"/>
  <c r="CL125" i="5"/>
  <c r="CL139" i="4"/>
  <c r="CA139" i="4"/>
  <c r="E139" i="4"/>
  <c r="CL138" i="4"/>
  <c r="CA138" i="4"/>
  <c r="E138" i="4" s="1"/>
  <c r="CL137" i="4"/>
  <c r="CA137" i="4"/>
  <c r="E137" i="4"/>
  <c r="CL135" i="4"/>
  <c r="CA135" i="4"/>
  <c r="F135" i="4"/>
  <c r="CL134" i="4"/>
  <c r="CA134" i="4"/>
  <c r="F134" i="4"/>
  <c r="CL133" i="4"/>
  <c r="CA133" i="4"/>
  <c r="F133" i="4" s="1"/>
  <c r="CB125" i="4"/>
  <c r="B125" i="4"/>
  <c r="CA125" i="4" s="1"/>
  <c r="N125" i="4" s="1"/>
  <c r="CO111" i="4"/>
  <c r="CN111" i="4"/>
  <c r="CM111" i="4"/>
  <c r="CL111" i="4"/>
  <c r="CD111" i="4"/>
  <c r="F111" i="4" s="1"/>
  <c r="CC111" i="4"/>
  <c r="CB111" i="4"/>
  <c r="CA111" i="4"/>
  <c r="CO110" i="4"/>
  <c r="CN110" i="4"/>
  <c r="CD110" i="4"/>
  <c r="CC110" i="4"/>
  <c r="F110" i="4" s="1"/>
  <c r="CO109" i="4"/>
  <c r="CN109" i="4"/>
  <c r="CD109" i="4"/>
  <c r="F109" i="4" s="1"/>
  <c r="CC109" i="4"/>
  <c r="CO108" i="4"/>
  <c r="CN108" i="4"/>
  <c r="CD108" i="4"/>
  <c r="CC108" i="4"/>
  <c r="F108" i="4"/>
  <c r="CO107" i="4"/>
  <c r="CN107" i="4"/>
  <c r="CM107" i="4"/>
  <c r="CL107" i="4"/>
  <c r="CD107" i="4"/>
  <c r="F107" i="4" s="1"/>
  <c r="CC107" i="4"/>
  <c r="CB107" i="4"/>
  <c r="CA107" i="4"/>
  <c r="CO106" i="4"/>
  <c r="CN106" i="4"/>
  <c r="CD106" i="4"/>
  <c r="CC106" i="4"/>
  <c r="F106" i="4" s="1"/>
  <c r="B103" i="4"/>
  <c r="B102" i="4"/>
  <c r="B101" i="4"/>
  <c r="C93" i="4"/>
  <c r="CL93" i="4" s="1"/>
  <c r="I88" i="4"/>
  <c r="H88" i="4"/>
  <c r="G88" i="4"/>
  <c r="F88" i="4"/>
  <c r="E88" i="4"/>
  <c r="D88" i="4"/>
  <c r="C88" i="4"/>
  <c r="CO72" i="4"/>
  <c r="CN72" i="4"/>
  <c r="CM72" i="4"/>
  <c r="CL72" i="4"/>
  <c r="CD72" i="4"/>
  <c r="U72" i="4" s="1"/>
  <c r="CC72" i="4"/>
  <c r="CB72" i="4"/>
  <c r="CA72" i="4"/>
  <c r="CO71" i="4"/>
  <c r="CN71" i="4"/>
  <c r="CM71" i="4"/>
  <c r="CL71" i="4"/>
  <c r="CD71" i="4"/>
  <c r="CC71" i="4"/>
  <c r="CB71" i="4"/>
  <c r="CA71" i="4"/>
  <c r="U71" i="4" s="1"/>
  <c r="CO70" i="4"/>
  <c r="CN70" i="4"/>
  <c r="CM70" i="4"/>
  <c r="CL70" i="4"/>
  <c r="CD70" i="4"/>
  <c r="CC70" i="4"/>
  <c r="CB70" i="4"/>
  <c r="U70" i="4" s="1"/>
  <c r="CA70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C35" i="4"/>
  <c r="C34" i="4"/>
  <c r="C33" i="4"/>
  <c r="C32" i="4"/>
  <c r="C31" i="4"/>
  <c r="C30" i="4"/>
  <c r="C29" i="4"/>
  <c r="C28" i="4"/>
  <c r="C27" i="4"/>
  <c r="C26" i="4"/>
  <c r="C25" i="4"/>
  <c r="A160" i="4" s="1"/>
  <c r="CN22" i="4"/>
  <c r="CM22" i="4"/>
  <c r="CL22" i="4"/>
  <c r="CC22" i="4"/>
  <c r="AC22" i="4" s="1"/>
  <c r="CB22" i="4"/>
  <c r="CA22" i="4"/>
  <c r="CN21" i="4"/>
  <c r="CM21" i="4"/>
  <c r="CL21" i="4"/>
  <c r="CC21" i="4"/>
  <c r="CB21" i="4"/>
  <c r="AC21" i="4" s="1"/>
  <c r="CA21" i="4"/>
  <c r="CN20" i="4"/>
  <c r="CM20" i="4"/>
  <c r="CL20" i="4"/>
  <c r="CC20" i="4"/>
  <c r="CB20" i="4"/>
  <c r="CA20" i="4"/>
  <c r="AC20" i="4" s="1"/>
  <c r="CN19" i="4"/>
  <c r="CM19" i="4"/>
  <c r="CL19" i="4"/>
  <c r="CC19" i="4"/>
  <c r="CB19" i="4"/>
  <c r="CA19" i="4"/>
  <c r="AC19" i="4"/>
  <c r="CN18" i="4"/>
  <c r="CM18" i="4"/>
  <c r="CL18" i="4"/>
  <c r="CC18" i="4"/>
  <c r="AC18" i="4" s="1"/>
  <c r="CB18" i="4"/>
  <c r="CA18" i="4"/>
  <c r="CN17" i="4"/>
  <c r="CM17" i="4"/>
  <c r="CL17" i="4"/>
  <c r="CC17" i="4"/>
  <c r="CB17" i="4"/>
  <c r="AC17" i="4" s="1"/>
  <c r="CA17" i="4"/>
  <c r="CN16" i="4"/>
  <c r="CM16" i="4"/>
  <c r="CL16" i="4"/>
  <c r="CC16" i="4"/>
  <c r="CB16" i="4"/>
  <c r="CA16" i="4"/>
  <c r="AC16" i="4" s="1"/>
  <c r="CN15" i="4"/>
  <c r="CM15" i="4"/>
  <c r="CL15" i="4"/>
  <c r="CC15" i="4"/>
  <c r="CB15" i="4"/>
  <c r="CA15" i="4"/>
  <c r="AC15" i="4"/>
  <c r="CN14" i="4"/>
  <c r="CM14" i="4"/>
  <c r="CL14" i="4"/>
  <c r="CC14" i="4"/>
  <c r="AC14" i="4" s="1"/>
  <c r="CB14" i="4"/>
  <c r="CA14" i="4"/>
  <c r="CN13" i="4"/>
  <c r="CM13" i="4"/>
  <c r="CL13" i="4"/>
  <c r="CC13" i="4"/>
  <c r="CB13" i="4"/>
  <c r="AC13" i="4" s="1"/>
  <c r="CA13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A5" i="4"/>
  <c r="A4" i="4"/>
  <c r="A3" i="4"/>
  <c r="A2" i="4"/>
  <c r="B160" i="4" l="1"/>
  <c r="CL125" i="4"/>
  <c r="CA93" i="4"/>
  <c r="M93" i="4" s="1"/>
  <c r="CM125" i="4"/>
  <c r="CL139" i="2"/>
  <c r="CA139" i="2"/>
  <c r="E139" i="2" s="1"/>
  <c r="CL138" i="2"/>
  <c r="CA138" i="2"/>
  <c r="E138" i="2"/>
  <c r="CL137" i="2"/>
  <c r="CA137" i="2"/>
  <c r="E137" i="2" s="1"/>
  <c r="CL135" i="2"/>
  <c r="CA135" i="2"/>
  <c r="F135" i="2"/>
  <c r="CL134" i="2"/>
  <c r="CA134" i="2"/>
  <c r="F134" i="2" s="1"/>
  <c r="CL133" i="2"/>
  <c r="CA133" i="2"/>
  <c r="F133" i="2"/>
  <c r="B125" i="2"/>
  <c r="CM125" i="2" s="1"/>
  <c r="CO111" i="2"/>
  <c r="CN111" i="2"/>
  <c r="CM111" i="2"/>
  <c r="CL111" i="2"/>
  <c r="CD111" i="2"/>
  <c r="CC111" i="2"/>
  <c r="CB111" i="2"/>
  <c r="CA111" i="2"/>
  <c r="F111" i="2" s="1"/>
  <c r="CO110" i="2"/>
  <c r="CN110" i="2"/>
  <c r="CD110" i="2"/>
  <c r="F110" i="2" s="1"/>
  <c r="CC110" i="2"/>
  <c r="CO109" i="2"/>
  <c r="CN109" i="2"/>
  <c r="CD109" i="2"/>
  <c r="CC109" i="2"/>
  <c r="F109" i="2" s="1"/>
  <c r="CO108" i="2"/>
  <c r="CN108" i="2"/>
  <c r="CD108" i="2"/>
  <c r="CC108" i="2"/>
  <c r="F108" i="2"/>
  <c r="CO107" i="2"/>
  <c r="CN107" i="2"/>
  <c r="CM107" i="2"/>
  <c r="CL107" i="2"/>
  <c r="CD107" i="2"/>
  <c r="CC107" i="2"/>
  <c r="CB107" i="2"/>
  <c r="CA107" i="2"/>
  <c r="F107" i="2" s="1"/>
  <c r="CO106" i="2"/>
  <c r="CN106" i="2"/>
  <c r="CD106" i="2"/>
  <c r="F106" i="2" s="1"/>
  <c r="CC106" i="2"/>
  <c r="B103" i="2"/>
  <c r="B102" i="2"/>
  <c r="B101" i="2"/>
  <c r="CL93" i="2"/>
  <c r="CA93" i="2"/>
  <c r="M93" i="2"/>
  <c r="C93" i="2"/>
  <c r="I88" i="2"/>
  <c r="H88" i="2"/>
  <c r="G88" i="2"/>
  <c r="F88" i="2"/>
  <c r="E88" i="2"/>
  <c r="D88" i="2"/>
  <c r="C88" i="2"/>
  <c r="CO72" i="2"/>
  <c r="CN72" i="2"/>
  <c r="CM72" i="2"/>
  <c r="CL72" i="2"/>
  <c r="CD72" i="2"/>
  <c r="CC72" i="2"/>
  <c r="CB72" i="2"/>
  <c r="CA72" i="2"/>
  <c r="U72" i="2" s="1"/>
  <c r="CO71" i="2"/>
  <c r="CN71" i="2"/>
  <c r="CM71" i="2"/>
  <c r="CL71" i="2"/>
  <c r="CD71" i="2"/>
  <c r="CC71" i="2"/>
  <c r="CB71" i="2"/>
  <c r="U71" i="2" s="1"/>
  <c r="CA71" i="2"/>
  <c r="CO70" i="2"/>
  <c r="CN70" i="2"/>
  <c r="CM70" i="2"/>
  <c r="CL70" i="2"/>
  <c r="CD70" i="2"/>
  <c r="CC70" i="2"/>
  <c r="CB70" i="2"/>
  <c r="CA70" i="2"/>
  <c r="U70" i="2" s="1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C35" i="2"/>
  <c r="C34" i="2"/>
  <c r="C33" i="2"/>
  <c r="C32" i="2"/>
  <c r="C31" i="2"/>
  <c r="C30" i="2"/>
  <c r="C29" i="2"/>
  <c r="C28" i="2"/>
  <c r="C27" i="2"/>
  <c r="C26" i="2"/>
  <c r="C25" i="2"/>
  <c r="A160" i="2" s="1"/>
  <c r="CN22" i="2"/>
  <c r="CM22" i="2"/>
  <c r="CL22" i="2"/>
  <c r="CC22" i="2"/>
  <c r="CB22" i="2"/>
  <c r="CA22" i="2"/>
  <c r="AC22" i="2"/>
  <c r="CN21" i="2"/>
  <c r="CM21" i="2"/>
  <c r="CL21" i="2"/>
  <c r="CC21" i="2"/>
  <c r="CB21" i="2"/>
  <c r="CA21" i="2"/>
  <c r="AC21" i="2" s="1"/>
  <c r="CN20" i="2"/>
  <c r="CM20" i="2"/>
  <c r="CL20" i="2"/>
  <c r="CC20" i="2"/>
  <c r="CB20" i="2"/>
  <c r="AC20" i="2" s="1"/>
  <c r="CA20" i="2"/>
  <c r="CN19" i="2"/>
  <c r="CM19" i="2"/>
  <c r="CL19" i="2"/>
  <c r="CC19" i="2"/>
  <c r="CB19" i="2"/>
  <c r="CA19" i="2"/>
  <c r="AC19" i="2" s="1"/>
  <c r="CN18" i="2"/>
  <c r="CM18" i="2"/>
  <c r="CL18" i="2"/>
  <c r="CC18" i="2"/>
  <c r="CB18" i="2"/>
  <c r="CA18" i="2"/>
  <c r="AC18" i="2"/>
  <c r="CN17" i="2"/>
  <c r="CM17" i="2"/>
  <c r="CL17" i="2"/>
  <c r="CC17" i="2"/>
  <c r="CB17" i="2"/>
  <c r="CA17" i="2"/>
  <c r="AC17" i="2" s="1"/>
  <c r="CN16" i="2"/>
  <c r="CM16" i="2"/>
  <c r="CL16" i="2"/>
  <c r="CC16" i="2"/>
  <c r="CB16" i="2"/>
  <c r="AC16" i="2" s="1"/>
  <c r="CA16" i="2"/>
  <c r="CN15" i="2"/>
  <c r="CM15" i="2"/>
  <c r="CL15" i="2"/>
  <c r="CC15" i="2"/>
  <c r="CB15" i="2"/>
  <c r="CA15" i="2"/>
  <c r="AC15" i="2" s="1"/>
  <c r="CN14" i="2"/>
  <c r="CM14" i="2"/>
  <c r="CL14" i="2"/>
  <c r="CC14" i="2"/>
  <c r="CB14" i="2"/>
  <c r="CA14" i="2"/>
  <c r="AC14" i="2"/>
  <c r="CN13" i="2"/>
  <c r="CM13" i="2"/>
  <c r="CL13" i="2"/>
  <c r="CC13" i="2"/>
  <c r="CB13" i="2"/>
  <c r="CA13" i="2"/>
  <c r="AC13" i="2" s="1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5" i="2"/>
  <c r="A4" i="2"/>
  <c r="A3" i="2"/>
  <c r="A2" i="2"/>
  <c r="CA125" i="2" l="1"/>
  <c r="CB125" i="2"/>
  <c r="CL125" i="2"/>
  <c r="B160" i="2" s="1"/>
  <c r="N125" i="2" l="1"/>
  <c r="CL139" i="3"/>
  <c r="CA139" i="3"/>
  <c r="E139" i="3" s="1"/>
  <c r="CL138" i="3"/>
  <c r="CA138" i="3"/>
  <c r="E138" i="3"/>
  <c r="CL137" i="3"/>
  <c r="CA137" i="3"/>
  <c r="E137" i="3" s="1"/>
  <c r="CL135" i="3"/>
  <c r="CA135" i="3"/>
  <c r="F135" i="3"/>
  <c r="CL134" i="3"/>
  <c r="CA134" i="3"/>
  <c r="F134" i="3"/>
  <c r="CL133" i="3"/>
  <c r="CA133" i="3"/>
  <c r="F133" i="3"/>
  <c r="B125" i="3"/>
  <c r="CM125" i="3" s="1"/>
  <c r="CO111" i="3"/>
  <c r="CN111" i="3"/>
  <c r="CM111" i="3"/>
  <c r="CL111" i="3"/>
  <c r="CD111" i="3"/>
  <c r="CC111" i="3"/>
  <c r="CB111" i="3"/>
  <c r="CA111" i="3"/>
  <c r="F111" i="3" s="1"/>
  <c r="CO110" i="3"/>
  <c r="CN110" i="3"/>
  <c r="CD110" i="3"/>
  <c r="F110" i="3" s="1"/>
  <c r="CC110" i="3"/>
  <c r="CO109" i="3"/>
  <c r="CN109" i="3"/>
  <c r="CD109" i="3"/>
  <c r="CC109" i="3"/>
  <c r="F109" i="3"/>
  <c r="CO108" i="3"/>
  <c r="CN108" i="3"/>
  <c r="CD108" i="3"/>
  <c r="CC108" i="3"/>
  <c r="F108" i="3"/>
  <c r="CO107" i="3"/>
  <c r="CN107" i="3"/>
  <c r="CM107" i="3"/>
  <c r="CL107" i="3"/>
  <c r="CD107" i="3"/>
  <c r="CC107" i="3"/>
  <c r="CB107" i="3"/>
  <c r="CA107" i="3"/>
  <c r="F107" i="3" s="1"/>
  <c r="CO106" i="3"/>
  <c r="CN106" i="3"/>
  <c r="CD106" i="3"/>
  <c r="F106" i="3" s="1"/>
  <c r="CC106" i="3"/>
  <c r="B103" i="3"/>
  <c r="B102" i="3"/>
  <c r="B101" i="3"/>
  <c r="CL93" i="3"/>
  <c r="CA93" i="3"/>
  <c r="M93" i="3"/>
  <c r="C93" i="3"/>
  <c r="I88" i="3"/>
  <c r="H88" i="3"/>
  <c r="G88" i="3"/>
  <c r="F88" i="3"/>
  <c r="E88" i="3"/>
  <c r="D88" i="3"/>
  <c r="C88" i="3"/>
  <c r="CO72" i="3"/>
  <c r="CN72" i="3"/>
  <c r="CM72" i="3"/>
  <c r="CL72" i="3"/>
  <c r="CD72" i="3"/>
  <c r="CC72" i="3"/>
  <c r="CB72" i="3"/>
  <c r="CA72" i="3"/>
  <c r="U72" i="3" s="1"/>
  <c r="CO71" i="3"/>
  <c r="CN71" i="3"/>
  <c r="CM71" i="3"/>
  <c r="CL71" i="3"/>
  <c r="CD71" i="3"/>
  <c r="CC71" i="3"/>
  <c r="CB71" i="3"/>
  <c r="U71" i="3" s="1"/>
  <c r="CA71" i="3"/>
  <c r="CO70" i="3"/>
  <c r="CN70" i="3"/>
  <c r="CM70" i="3"/>
  <c r="CL70" i="3"/>
  <c r="CD70" i="3"/>
  <c r="CC70" i="3"/>
  <c r="U70" i="3" s="1"/>
  <c r="CB70" i="3"/>
  <c r="CA70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C35" i="3"/>
  <c r="C34" i="3"/>
  <c r="C33" i="3"/>
  <c r="C32" i="3"/>
  <c r="C31" i="3"/>
  <c r="C30" i="3"/>
  <c r="C29" i="3"/>
  <c r="C28" i="3"/>
  <c r="C27" i="3"/>
  <c r="C26" i="3"/>
  <c r="A160" i="3" s="1"/>
  <c r="C25" i="3"/>
  <c r="CN22" i="3"/>
  <c r="CM22" i="3"/>
  <c r="CL22" i="3"/>
  <c r="CC22" i="3"/>
  <c r="CB22" i="3"/>
  <c r="CA22" i="3"/>
  <c r="AC22" i="3"/>
  <c r="CN21" i="3"/>
  <c r="CM21" i="3"/>
  <c r="CL21" i="3"/>
  <c r="CC21" i="3"/>
  <c r="AC21" i="3" s="1"/>
  <c r="CB21" i="3"/>
  <c r="CA21" i="3"/>
  <c r="CN20" i="3"/>
  <c r="CM20" i="3"/>
  <c r="CL20" i="3"/>
  <c r="CC20" i="3"/>
  <c r="CB20" i="3"/>
  <c r="AC20" i="3" s="1"/>
  <c r="CA20" i="3"/>
  <c r="CN19" i="3"/>
  <c r="CM19" i="3"/>
  <c r="CL19" i="3"/>
  <c r="CC19" i="3"/>
  <c r="CB19" i="3"/>
  <c r="CA19" i="3"/>
  <c r="AC19" i="3" s="1"/>
  <c r="CN18" i="3"/>
  <c r="CM18" i="3"/>
  <c r="CL18" i="3"/>
  <c r="CC18" i="3"/>
  <c r="CB18" i="3"/>
  <c r="CA18" i="3"/>
  <c r="AC18" i="3"/>
  <c r="CN17" i="3"/>
  <c r="CM17" i="3"/>
  <c r="CL17" i="3"/>
  <c r="CC17" i="3"/>
  <c r="AC17" i="3" s="1"/>
  <c r="CB17" i="3"/>
  <c r="CA17" i="3"/>
  <c r="CN16" i="3"/>
  <c r="CM16" i="3"/>
  <c r="CL16" i="3"/>
  <c r="CC16" i="3"/>
  <c r="CB16" i="3"/>
  <c r="AC16" i="3" s="1"/>
  <c r="CA16" i="3"/>
  <c r="CN15" i="3"/>
  <c r="CM15" i="3"/>
  <c r="CL15" i="3"/>
  <c r="CC15" i="3"/>
  <c r="CB15" i="3"/>
  <c r="CA15" i="3"/>
  <c r="AC15" i="3" s="1"/>
  <c r="CN14" i="3"/>
  <c r="CM14" i="3"/>
  <c r="CL14" i="3"/>
  <c r="CC14" i="3"/>
  <c r="CB14" i="3"/>
  <c r="CA14" i="3"/>
  <c r="AC14" i="3"/>
  <c r="CN13" i="3"/>
  <c r="CM13" i="3"/>
  <c r="CL13" i="3"/>
  <c r="CC13" i="3"/>
  <c r="AC13" i="3" s="1"/>
  <c r="CB13" i="3"/>
  <c r="CA13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5" i="3"/>
  <c r="A4" i="3"/>
  <c r="A3" i="3"/>
  <c r="A2" i="3"/>
  <c r="B160" i="3" l="1"/>
  <c r="CL125" i="3"/>
  <c r="CA125" i="3"/>
  <c r="CB125" i="3"/>
  <c r="N125" i="3" l="1"/>
  <c r="C143" i="1"/>
  <c r="B143" i="1"/>
  <c r="C142" i="1"/>
  <c r="B142" i="1"/>
  <c r="D139" i="1"/>
  <c r="C139" i="1"/>
  <c r="B139" i="1"/>
  <c r="D138" i="1"/>
  <c r="C138" i="1"/>
  <c r="B138" i="1"/>
  <c r="D137" i="1"/>
  <c r="C137" i="1"/>
  <c r="B137" i="1"/>
  <c r="E135" i="1"/>
  <c r="D135" i="1"/>
  <c r="C135" i="1"/>
  <c r="B135" i="1"/>
  <c r="E134" i="1"/>
  <c r="D134" i="1"/>
  <c r="C134" i="1"/>
  <c r="B134" i="1"/>
  <c r="E133" i="1"/>
  <c r="D133" i="1"/>
  <c r="C133" i="1"/>
  <c r="B133" i="1"/>
  <c r="F130" i="1"/>
  <c r="E130" i="1"/>
  <c r="D130" i="1"/>
  <c r="C130" i="1"/>
  <c r="B130" i="1"/>
  <c r="M125" i="1"/>
  <c r="L125" i="1"/>
  <c r="K125" i="1"/>
  <c r="J125" i="1"/>
  <c r="I125" i="1"/>
  <c r="H125" i="1"/>
  <c r="G125" i="1"/>
  <c r="F125" i="1"/>
  <c r="E125" i="1"/>
  <c r="D125" i="1"/>
  <c r="C125" i="1"/>
  <c r="B124" i="1"/>
  <c r="C120" i="1"/>
  <c r="C119" i="1"/>
  <c r="C118" i="1"/>
  <c r="C117" i="1"/>
  <c r="C116" i="1"/>
  <c r="C115" i="1"/>
  <c r="E111" i="1"/>
  <c r="D111" i="1"/>
  <c r="C111" i="1"/>
  <c r="B111" i="1"/>
  <c r="E110" i="1"/>
  <c r="D110" i="1"/>
  <c r="C110" i="1"/>
  <c r="B110" i="1"/>
  <c r="E109" i="1"/>
  <c r="D109" i="1"/>
  <c r="C109" i="1"/>
  <c r="B109" i="1"/>
  <c r="E108" i="1"/>
  <c r="D108" i="1"/>
  <c r="C108" i="1"/>
  <c r="B108" i="1"/>
  <c r="E107" i="1"/>
  <c r="D107" i="1"/>
  <c r="C107" i="1"/>
  <c r="B107" i="1"/>
  <c r="CL107" i="1" s="1"/>
  <c r="E106" i="1"/>
  <c r="D106" i="1"/>
  <c r="C106" i="1"/>
  <c r="B106" i="1"/>
  <c r="O103" i="1"/>
  <c r="N103" i="1"/>
  <c r="M103" i="1"/>
  <c r="L103" i="1"/>
  <c r="K103" i="1"/>
  <c r="O102" i="1"/>
  <c r="N102" i="1"/>
  <c r="M102" i="1"/>
  <c r="L102" i="1"/>
  <c r="K102" i="1"/>
  <c r="O101" i="1"/>
  <c r="N101" i="1"/>
  <c r="M101" i="1"/>
  <c r="L101" i="1"/>
  <c r="K101" i="1"/>
  <c r="J103" i="1"/>
  <c r="I103" i="1"/>
  <c r="H103" i="1"/>
  <c r="G103" i="1"/>
  <c r="F103" i="1"/>
  <c r="E103" i="1"/>
  <c r="D103" i="1"/>
  <c r="J102" i="1"/>
  <c r="I102" i="1"/>
  <c r="H102" i="1"/>
  <c r="G102" i="1"/>
  <c r="F102" i="1"/>
  <c r="E102" i="1"/>
  <c r="D102" i="1"/>
  <c r="C101" i="1"/>
  <c r="B101" i="1" s="1"/>
  <c r="M97" i="1"/>
  <c r="L97" i="1"/>
  <c r="K97" i="1"/>
  <c r="J97" i="1"/>
  <c r="I97" i="1"/>
  <c r="H97" i="1"/>
  <c r="G97" i="1"/>
  <c r="F97" i="1"/>
  <c r="E97" i="1"/>
  <c r="D97" i="1"/>
  <c r="C97" i="1"/>
  <c r="L93" i="1"/>
  <c r="K93" i="1"/>
  <c r="J93" i="1"/>
  <c r="I93" i="1"/>
  <c r="H93" i="1"/>
  <c r="G93" i="1"/>
  <c r="F93" i="1"/>
  <c r="E93" i="1"/>
  <c r="D93" i="1"/>
  <c r="I87" i="1"/>
  <c r="H87" i="1"/>
  <c r="G87" i="1"/>
  <c r="F87" i="1"/>
  <c r="E87" i="1"/>
  <c r="D87" i="1"/>
  <c r="C87" i="1"/>
  <c r="I86" i="1"/>
  <c r="H86" i="1"/>
  <c r="G86" i="1"/>
  <c r="F86" i="1"/>
  <c r="E86" i="1"/>
  <c r="D86" i="1"/>
  <c r="D88" i="1" s="1"/>
  <c r="C86" i="1"/>
  <c r="I85" i="1"/>
  <c r="H85" i="1"/>
  <c r="G85" i="1"/>
  <c r="F85" i="1"/>
  <c r="E85" i="1"/>
  <c r="D85" i="1"/>
  <c r="C85" i="1"/>
  <c r="I84" i="1"/>
  <c r="H84" i="1"/>
  <c r="G84" i="1"/>
  <c r="F84" i="1"/>
  <c r="E84" i="1"/>
  <c r="D84" i="1"/>
  <c r="C84" i="1"/>
  <c r="I83" i="1"/>
  <c r="H83" i="1"/>
  <c r="G83" i="1"/>
  <c r="F83" i="1"/>
  <c r="E83" i="1"/>
  <c r="D83" i="1"/>
  <c r="C83" i="1"/>
  <c r="I82" i="1"/>
  <c r="H82" i="1"/>
  <c r="G82" i="1"/>
  <c r="F82" i="1"/>
  <c r="E82" i="1"/>
  <c r="D82" i="1"/>
  <c r="C82" i="1"/>
  <c r="I81" i="1"/>
  <c r="H81" i="1"/>
  <c r="G81" i="1"/>
  <c r="F81" i="1"/>
  <c r="E81" i="1"/>
  <c r="D81" i="1"/>
  <c r="C81" i="1"/>
  <c r="I80" i="1"/>
  <c r="H80" i="1"/>
  <c r="G80" i="1"/>
  <c r="F80" i="1"/>
  <c r="E80" i="1"/>
  <c r="D80" i="1"/>
  <c r="C80" i="1"/>
  <c r="I79" i="1"/>
  <c r="H79" i="1"/>
  <c r="G79" i="1"/>
  <c r="F79" i="1"/>
  <c r="E79" i="1"/>
  <c r="D79" i="1"/>
  <c r="C79" i="1"/>
  <c r="I78" i="1"/>
  <c r="H78" i="1"/>
  <c r="G78" i="1"/>
  <c r="F78" i="1"/>
  <c r="E78" i="1"/>
  <c r="D78" i="1"/>
  <c r="C78" i="1"/>
  <c r="I77" i="1"/>
  <c r="H77" i="1"/>
  <c r="G77" i="1"/>
  <c r="F77" i="1"/>
  <c r="E77" i="1"/>
  <c r="D77" i="1"/>
  <c r="C77" i="1"/>
  <c r="I76" i="1"/>
  <c r="H76" i="1"/>
  <c r="G76" i="1"/>
  <c r="F76" i="1"/>
  <c r="E76" i="1"/>
  <c r="D76" i="1"/>
  <c r="C76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CN22" i="1" s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CC20" i="1" s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N18" i="1" s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C15" i="1" s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T69" i="1"/>
  <c r="AB12" i="1"/>
  <c r="A5" i="1"/>
  <c r="A4" i="1"/>
  <c r="A3" i="1"/>
  <c r="A2" i="1"/>
  <c r="CN107" i="1" l="1"/>
  <c r="I69" i="1"/>
  <c r="N69" i="1"/>
  <c r="CA135" i="1"/>
  <c r="F135" i="1" s="1"/>
  <c r="CA138" i="1"/>
  <c r="E138" i="1" s="1"/>
  <c r="CM14" i="1"/>
  <c r="W12" i="1"/>
  <c r="CM17" i="1"/>
  <c r="CM21" i="1"/>
  <c r="C33" i="1"/>
  <c r="Q69" i="1"/>
  <c r="I88" i="1"/>
  <c r="CL133" i="1"/>
  <c r="CA134" i="1"/>
  <c r="F134" i="1" s="1"/>
  <c r="CL135" i="1"/>
  <c r="CA139" i="1"/>
  <c r="E139" i="1" s="1"/>
  <c r="CL13" i="1"/>
  <c r="G12" i="1"/>
  <c r="CN15" i="1"/>
  <c r="CL14" i="1"/>
  <c r="CL16" i="1"/>
  <c r="CA70" i="1"/>
  <c r="F69" i="1"/>
  <c r="J69" i="1"/>
  <c r="R69" i="1"/>
  <c r="CA111" i="1"/>
  <c r="CM19" i="1"/>
  <c r="CN106" i="1"/>
  <c r="CA133" i="1"/>
  <c r="F133" i="1" s="1"/>
  <c r="C25" i="1"/>
  <c r="CA72" i="1"/>
  <c r="CA19" i="1"/>
  <c r="CL134" i="1"/>
  <c r="CC13" i="1"/>
  <c r="CN21" i="1"/>
  <c r="CC17" i="1"/>
  <c r="CA13" i="1"/>
  <c r="CA21" i="1"/>
  <c r="C29" i="1"/>
  <c r="G69" i="1"/>
  <c r="K69" i="1"/>
  <c r="O69" i="1"/>
  <c r="S69" i="1"/>
  <c r="M69" i="1"/>
  <c r="CA137" i="1"/>
  <c r="E137" i="1" s="1"/>
  <c r="CL139" i="1"/>
  <c r="CM15" i="1"/>
  <c r="CN17" i="1"/>
  <c r="CB17" i="1"/>
  <c r="CN19" i="1"/>
  <c r="K12" i="1"/>
  <c r="O12" i="1"/>
  <c r="S12" i="1"/>
  <c r="AA12" i="1"/>
  <c r="CB19" i="1"/>
  <c r="C26" i="1"/>
  <c r="C30" i="1"/>
  <c r="C34" i="1"/>
  <c r="CL70" i="1"/>
  <c r="CL71" i="1"/>
  <c r="CL72" i="1"/>
  <c r="E88" i="1"/>
  <c r="C88" i="1"/>
  <c r="G88" i="1"/>
  <c r="C93" i="1"/>
  <c r="CL93" i="1" s="1"/>
  <c r="B103" i="1"/>
  <c r="CD108" i="1"/>
  <c r="CC109" i="1"/>
  <c r="CC110" i="1"/>
  <c r="CL111" i="1"/>
  <c r="CN14" i="1"/>
  <c r="CB22" i="1"/>
  <c r="CA107" i="1"/>
  <c r="CM71" i="1"/>
  <c r="CC106" i="1"/>
  <c r="CD107" i="1"/>
  <c r="CC108" i="1"/>
  <c r="CD109" i="1"/>
  <c r="CO110" i="1"/>
  <c r="CC111" i="1"/>
  <c r="CC14" i="1"/>
  <c r="CB15" i="1"/>
  <c r="CC18" i="1"/>
  <c r="CC19" i="1"/>
  <c r="CC22" i="1"/>
  <c r="B69" i="1"/>
  <c r="CA71" i="1"/>
  <c r="CC107" i="1"/>
  <c r="F12" i="1"/>
  <c r="J12" i="1"/>
  <c r="N12" i="1"/>
  <c r="R12" i="1"/>
  <c r="V12" i="1"/>
  <c r="CB13" i="1"/>
  <c r="E12" i="1"/>
  <c r="I12" i="1"/>
  <c r="M12" i="1"/>
  <c r="Q12" i="1"/>
  <c r="U12" i="1"/>
  <c r="CA14" i="1"/>
  <c r="D12" i="1"/>
  <c r="H12" i="1"/>
  <c r="L12" i="1"/>
  <c r="P12" i="1"/>
  <c r="T12" i="1"/>
  <c r="X12" i="1"/>
  <c r="CM16" i="1"/>
  <c r="CA18" i="1"/>
  <c r="CL20" i="1"/>
  <c r="CB21" i="1"/>
  <c r="CA22" i="1"/>
  <c r="D69" i="1"/>
  <c r="H69" i="1"/>
  <c r="L69" i="1"/>
  <c r="P69" i="1"/>
  <c r="CO71" i="1"/>
  <c r="B125" i="1"/>
  <c r="CL125" i="1" s="1"/>
  <c r="CL138" i="1"/>
  <c r="CO70" i="1"/>
  <c r="CO72" i="1"/>
  <c r="C12" i="1"/>
  <c r="E69" i="1"/>
  <c r="CN13" i="1"/>
  <c r="CB14" i="1"/>
  <c r="CA15" i="1"/>
  <c r="CB18" i="1"/>
  <c r="CL19" i="1"/>
  <c r="CL21" i="1"/>
  <c r="CM22" i="1"/>
  <c r="C27" i="1"/>
  <c r="C28" i="1"/>
  <c r="C31" i="1"/>
  <c r="C32" i="1"/>
  <c r="C35" i="1"/>
  <c r="H88" i="1"/>
  <c r="F88" i="1"/>
  <c r="B102" i="1"/>
  <c r="CL137" i="1"/>
  <c r="CO106" i="1"/>
  <c r="CO107" i="1"/>
  <c r="CN108" i="1"/>
  <c r="CD110" i="1"/>
  <c r="CB111" i="1"/>
  <c r="CO108" i="1"/>
  <c r="CN109" i="1"/>
  <c r="CN110" i="1"/>
  <c r="CN111" i="1"/>
  <c r="CD106" i="1"/>
  <c r="CB107" i="1"/>
  <c r="CM107" i="1"/>
  <c r="CO109" i="1"/>
  <c r="CD111" i="1"/>
  <c r="CO111" i="1"/>
  <c r="CM111" i="1"/>
  <c r="CB70" i="1"/>
  <c r="CM70" i="1"/>
  <c r="CB71" i="1"/>
  <c r="CB72" i="1"/>
  <c r="CM72" i="1"/>
  <c r="C69" i="1"/>
  <c r="CC70" i="1"/>
  <c r="CN70" i="1"/>
  <c r="CC71" i="1"/>
  <c r="CN71" i="1"/>
  <c r="CC72" i="1"/>
  <c r="CN72" i="1"/>
  <c r="CD70" i="1"/>
  <c r="CD71" i="1"/>
  <c r="CD72" i="1"/>
  <c r="CA16" i="1"/>
  <c r="CL18" i="1"/>
  <c r="Y12" i="1"/>
  <c r="CM13" i="1"/>
  <c r="CL15" i="1"/>
  <c r="CB16" i="1"/>
  <c r="CN16" i="1"/>
  <c r="CL17" i="1"/>
  <c r="CM18" i="1"/>
  <c r="CA20" i="1"/>
  <c r="CM20" i="1"/>
  <c r="CC21" i="1"/>
  <c r="CL22" i="1"/>
  <c r="Z12" i="1"/>
  <c r="CC16" i="1"/>
  <c r="CA17" i="1"/>
  <c r="CB20" i="1"/>
  <c r="CN20" i="1"/>
  <c r="AC17" i="1" l="1"/>
  <c r="F109" i="1"/>
  <c r="A160" i="1"/>
  <c r="F108" i="1"/>
  <c r="F107" i="1"/>
  <c r="CA125" i="1"/>
  <c r="F106" i="1"/>
  <c r="CM125" i="1"/>
  <c r="B160" i="1" s="1"/>
  <c r="F110" i="1"/>
  <c r="AC13" i="1"/>
  <c r="CB125" i="1"/>
  <c r="U72" i="1"/>
  <c r="CA93" i="1"/>
  <c r="M93" i="1" s="1"/>
  <c r="AC18" i="1"/>
  <c r="AC19" i="1"/>
  <c r="AC14" i="1"/>
  <c r="AC21" i="1"/>
  <c r="AC22" i="1"/>
  <c r="F111" i="1"/>
  <c r="AC15" i="1"/>
  <c r="U70" i="1"/>
  <c r="U71" i="1"/>
  <c r="AC16" i="1"/>
  <c r="AC20" i="1"/>
  <c r="N125" i="1" l="1"/>
</calcChain>
</file>

<file path=xl/sharedStrings.xml><?xml version="1.0" encoding="utf-8"?>
<sst xmlns="http://schemas.openxmlformats.org/spreadsheetml/2006/main" count="3731" uniqueCount="240">
  <si>
    <t>SERVICIO DE SALUD</t>
  </si>
  <si>
    <t>REM-A24.   ATENCIÓN OBSTÉTRICA Y DEL RECIÉN NACIDO</t>
  </si>
  <si>
    <t>SECCIÓN A: INFORMACIÓN GENERAL DE PARTOS</t>
  </si>
  <si>
    <t>CARACTERISTICAS DEL PARTO</t>
  </si>
  <si>
    <t>TOTAL</t>
  </si>
  <si>
    <t>PARTOS SEGÚN EDAD DE LA MADRE</t>
  </si>
  <si>
    <t>PARTOS PREMATUROS (CONSIDERAR SOBRE 22 SEMANAS)</t>
  </si>
  <si>
    <t>Uso de oxitocina profiláctica</t>
  </si>
  <si>
    <t>ANESTESIA Y/O ANALGESIA DEL PARTO (MEDIDAS FARMACOLÓGICAS Y NO FARMACOLÓGICAS)</t>
  </si>
  <si>
    <t>CONTACTO INMEDIATO PIEL A PIEL &gt;30 MINUTOS</t>
  </si>
  <si>
    <t>Lactancia materna en los primeros  60 minutos de vida  (RN con peso de 2.500 grs. o más)</t>
  </si>
  <si>
    <t>Atención con pertinencia cultural</t>
  </si>
  <si>
    <t>Pueblos Originarios</t>
  </si>
  <si>
    <t>Migrantes</t>
  </si>
  <si>
    <t>TRANS</t>
  </si>
  <si>
    <t>&lt; 15 años</t>
  </si>
  <si>
    <t>15 - 19 años</t>
  </si>
  <si>
    <t>20 - 34 años</t>
  </si>
  <si>
    <t>≥35 años</t>
  </si>
  <si>
    <t>Partos prematuros menos de 24 semanas</t>
  </si>
  <si>
    <t>Partos prematuros de 24 a 28 semanas</t>
  </si>
  <si>
    <t>Partos prematuros de 29 a 32 semanas</t>
  </si>
  <si>
    <t>Partos prematuros de 33 a 36 semanas</t>
  </si>
  <si>
    <t>Anestesia Neuroaxial</t>
  </si>
  <si>
    <t>Óxido nitroso</t>
  </si>
  <si>
    <t>Analgesia endovenosa</t>
  </si>
  <si>
    <t>General</t>
  </si>
  <si>
    <t>Local</t>
  </si>
  <si>
    <t>Medidas no farmacológicas</t>
  </si>
  <si>
    <t>Con la Madre</t>
  </si>
  <si>
    <t>Con el padre o acompañante significativo</t>
  </si>
  <si>
    <t xml:space="preserve">RN peso menor o igual a 2.499 grs. </t>
  </si>
  <si>
    <t>RN con peso de 2.500 grs. o más</t>
  </si>
  <si>
    <t>Masculino</t>
  </si>
  <si>
    <t>Femenino</t>
  </si>
  <si>
    <t>TOTAL PARTOS</t>
  </si>
  <si>
    <t>Vaginal</t>
  </si>
  <si>
    <t>Instrumental</t>
  </si>
  <si>
    <t>Cesárea Electiva</t>
  </si>
  <si>
    <t>Cesárea Urgencia</t>
  </si>
  <si>
    <t>Parto prehospitalario (en establecimientos salud o ambulancias)</t>
  </si>
  <si>
    <t>Partos fuera de la red de salud</t>
  </si>
  <si>
    <t xml:space="preserve">Entrega de placenta a solicitud </t>
  </si>
  <si>
    <t>Embarazo no controlado</t>
  </si>
  <si>
    <t>Parto en domicilio</t>
  </si>
  <si>
    <t>Con atención profesional</t>
  </si>
  <si>
    <t>Sin atención profesional</t>
  </si>
  <si>
    <t>SECCION A.1: PARTOS VAGINALES *</t>
  </si>
  <si>
    <t>CARACTERÍSTICAS DEL MODELO DE ATENCIÓN</t>
  </si>
  <si>
    <t>&lt;28 semanas</t>
  </si>
  <si>
    <t>28 - 37 semanas</t>
  </si>
  <si>
    <t>38 semanas y más</t>
  </si>
  <si>
    <t>Espontáneo</t>
  </si>
  <si>
    <t>Inducidos</t>
  </si>
  <si>
    <t>Mecánica</t>
  </si>
  <si>
    <t>Farmacológica</t>
  </si>
  <si>
    <t>Conducción oxitócica</t>
  </si>
  <si>
    <t>Libertad de movimiento</t>
  </si>
  <si>
    <t>Régimen hídrico amplio</t>
  </si>
  <si>
    <t>Posición al momento del expulsivo</t>
  </si>
  <si>
    <t>Litotomía</t>
  </si>
  <si>
    <t>Otras posiciones</t>
  </si>
  <si>
    <t>Episiotomía</t>
  </si>
  <si>
    <t>Acompañamiento</t>
  </si>
  <si>
    <t>Durante el trabajo de parto</t>
  </si>
  <si>
    <t>Sólo en el expulsivo</t>
  </si>
  <si>
    <t>(*) Partos de Término y Pre-Término</t>
  </si>
  <si>
    <t>SECCION A.2: CESÁREAS (RESPONSABILIDAD DEL MÉDICO JEFE DEL SERVICIO DE OBSTETRICIA)</t>
  </si>
  <si>
    <t>CLASIFICACIÓN SEGÚN MODELO DE ROBSON</t>
  </si>
  <si>
    <t>Programada</t>
  </si>
  <si>
    <t>Urgencia</t>
  </si>
  <si>
    <t>Grupo 1: Nulíparas, embarazo único, cefálica, ≥37 semanas en trabajo de parto espontáneo</t>
  </si>
  <si>
    <t xml:space="preserve">Grupo 2: Nulíparas, embarazo único, cefálica, ≥37 semanas, cesárea programada o con inducción de trabajo de parto. </t>
  </si>
  <si>
    <t xml:space="preserve">Total cesáreas grupo 2 </t>
  </si>
  <si>
    <t>Por requerimiento materno</t>
  </si>
  <si>
    <t>Grupo 3: Multípara, sin cesárea previa, embarazo único, cefálica, ≥37 semanas en trabajo de parto espontáneo</t>
  </si>
  <si>
    <t xml:space="preserve">Grupo 4: Multípara, sin cesárea previa, embarazo único, cefálica, ≥37 semanas, cesárea programada o con inducción de trabajo de parto. </t>
  </si>
  <si>
    <t xml:space="preserve">Grupo 5: multíparas con al menos 1 cesárea previa, embarazo unico, cefálica, ≥37 semanas. </t>
  </si>
  <si>
    <t>5.1: con 1 cesárea previa</t>
  </si>
  <si>
    <t>5.2: 2 o más cesareas previas</t>
  </si>
  <si>
    <t>Grupo 6: Nulíparas, embarazo único, podálica.</t>
  </si>
  <si>
    <t xml:space="preserve">Grupo 7: Multíparas, embarazo único, podálica, con 1 o más cesáreas previas. </t>
  </si>
  <si>
    <t xml:space="preserve">Grupo 8: Todas las mujeres con embarazo múltiple, incluidas las que tienen 1 o más cesáreas previas. </t>
  </si>
  <si>
    <t xml:space="preserve">Grupo 9: Embarazo único, transverso y oblicuo, incluidas las que tienen una o mas cesáreas previas. </t>
  </si>
  <si>
    <t xml:space="preserve">Grupo 10: Todas las mujeres con embarazo único, cefálica, &lt;37 semanas, incluidas las que tienen 1 o más cesáreas. </t>
  </si>
  <si>
    <t>Acompañamiento durante la cesárea</t>
  </si>
  <si>
    <t>SECCION A.3: COMPLICACIONES</t>
  </si>
  <si>
    <t>TIPO DE COMPLICACIÓN</t>
  </si>
  <si>
    <t>Atención institucional</t>
  </si>
  <si>
    <t>Hemorragia post parto</t>
  </si>
  <si>
    <t>Inercia</t>
  </si>
  <si>
    <t>Restos</t>
  </si>
  <si>
    <t>Trauma</t>
  </si>
  <si>
    <t>Desgarros III y IV</t>
  </si>
  <si>
    <t>Alteraciones de la coagulación</t>
  </si>
  <si>
    <t>Preeclampsia severa</t>
  </si>
  <si>
    <t>Eclampsia</t>
  </si>
  <si>
    <t>Sepsis o infección sistémica grave</t>
  </si>
  <si>
    <t>Otro</t>
  </si>
  <si>
    <t>Manejo quirúrgico de la inercia uterina</t>
  </si>
  <si>
    <t>Histerectomía obstétrica</t>
  </si>
  <si>
    <t>Transfusión</t>
  </si>
  <si>
    <t>SECCIÓN B: INTERRUPCIÓN VOLUNTARIA DEL EMBARAZO</t>
  </si>
  <si>
    <t>CAUSALES</t>
  </si>
  <si>
    <t>RANGO ETARIO</t>
  </si>
  <si>
    <t>ABORTOS</t>
  </si>
  <si>
    <t>PARTOS</t>
  </si>
  <si>
    <t>Beneficiarias</t>
  </si>
  <si>
    <t>Menor de 14 años</t>
  </si>
  <si>
    <t>14 - 19 años</t>
  </si>
  <si>
    <t>20 - 24 años</t>
  </si>
  <si>
    <t>25 - 29 años</t>
  </si>
  <si>
    <t>30 - 34 años</t>
  </si>
  <si>
    <t>35 - 39 años</t>
  </si>
  <si>
    <t>40 - 44 años</t>
  </si>
  <si>
    <t>45 - 49 años</t>
  </si>
  <si>
    <t>50 y más años</t>
  </si>
  <si>
    <t>Hasta 12 semanas y cero días</t>
  </si>
  <si>
    <t>12 semanas y un día hasta 14 semanas y cero días</t>
  </si>
  <si>
    <t>de 14 hasta 21 semanas y 6 días</t>
  </si>
  <si>
    <t>Partos vaginales inducidos</t>
  </si>
  <si>
    <t>Cesáreas</t>
  </si>
  <si>
    <t xml:space="preserve">Causal N° 1: Mujer embarazada con riesgo vital </t>
  </si>
  <si>
    <t>Causal N° 2: Inviabilidad fetal de carácter letal</t>
  </si>
  <si>
    <t>Causal N° 3: Por violación</t>
  </si>
  <si>
    <t>SECCIÓN C: MÉTODO ANTICONCEPTIVO AL ALTA</t>
  </si>
  <si>
    <t>MÉTODO ANTICONCEPTIVO</t>
  </si>
  <si>
    <t>Post Aborto</t>
  </si>
  <si>
    <t>Intracesárea</t>
  </si>
  <si>
    <t>Post Parto</t>
  </si>
  <si>
    <t>Post IVE</t>
  </si>
  <si>
    <t>15-19 años</t>
  </si>
  <si>
    <t>20 y más años</t>
  </si>
  <si>
    <t>DIU con Cobre</t>
  </si>
  <si>
    <t>DIU con Levonorgestrel</t>
  </si>
  <si>
    <t>Hormonal</t>
  </si>
  <si>
    <t>Oral Combinado</t>
  </si>
  <si>
    <t>Oral Progestágeno</t>
  </si>
  <si>
    <t>Inyectable Combinado</t>
  </si>
  <si>
    <t>Inyectable Progestágeno</t>
  </si>
  <si>
    <t>Implante Etonogestrel (3 años)</t>
  </si>
  <si>
    <t>Implante Levonorgestrel (5 años)</t>
  </si>
  <si>
    <t>Anillo de Progestágeno</t>
  </si>
  <si>
    <t>Métodos de barrera</t>
  </si>
  <si>
    <t>Esterilización quirúrgica</t>
  </si>
  <si>
    <t>Alta sin método anticonceptivo</t>
  </si>
  <si>
    <t>TOTAL ALTAS</t>
  </si>
  <si>
    <t>SECCIÓN D: INFORMACIÓN DE RECIÉN NACIDOS</t>
  </si>
  <si>
    <t>SECCIÓN D.1: INFORMACIÓN GENERAL DE RECIÉN NACIDOS VIVOS</t>
  </si>
  <si>
    <t>TIPO</t>
  </si>
  <si>
    <t>PESO AL NACER (EN GRAMOS)</t>
  </si>
  <si>
    <t>Anomalía Congénita</t>
  </si>
  <si>
    <t>Menos de 500</t>
  </si>
  <si>
    <t>500 a 999</t>
  </si>
  <si>
    <t>1.000 a 
1.499</t>
  </si>
  <si>
    <t>1.500 a 
1.999</t>
  </si>
  <si>
    <t>2.000 a 
2.499</t>
  </si>
  <si>
    <t>2.500 a 
2.999</t>
  </si>
  <si>
    <t>3.000 a 
3.999</t>
  </si>
  <si>
    <t>4.000 y 
más</t>
  </si>
  <si>
    <t>Nacidos vivos</t>
  </si>
  <si>
    <t>SECCIÓN D.2: ATENCION INMEDIATA DEL RECIEN NACIDO</t>
  </si>
  <si>
    <t>PROFILAXIS</t>
  </si>
  <si>
    <t>TIPO DE PARTO</t>
  </si>
  <si>
    <t xml:space="preserve">APGAR  </t>
  </si>
  <si>
    <t xml:space="preserve">Reanimación Básica </t>
  </si>
  <si>
    <t xml:space="preserve">Reanimación Avanzada </t>
  </si>
  <si>
    <t>EHI                Grado II y III</t>
  </si>
  <si>
    <t>Hepatitis B</t>
  </si>
  <si>
    <t>Ocular</t>
  </si>
  <si>
    <t>Parto Vaginal</t>
  </si>
  <si>
    <t>Parto Instrumental</t>
  </si>
  <si>
    <t>Cesárea</t>
  </si>
  <si>
    <t>Parto extrahospitalario</t>
  </si>
  <si>
    <t xml:space="preserve">Apgar menor o igual a 3 al minuto </t>
  </si>
  <si>
    <t xml:space="preserve">Apgar menor o igual a 6 a los 5 minutos </t>
  </si>
  <si>
    <t xml:space="preserve">SECCIÓN D.3: NACIDOS  FALLECIDOS </t>
  </si>
  <si>
    <t>Anomalía congénita</t>
  </si>
  <si>
    <t>ACOMPAÑAMIENTO INTEGRAL DUELO PERINATAL</t>
  </si>
  <si>
    <t>Atención en Sala Diferenciada</t>
  </si>
  <si>
    <t>Entrega de recuerdos de maternidad/
paternidad</t>
  </si>
  <si>
    <t>Con acompañamiento psicosocial</t>
  </si>
  <si>
    <t xml:space="preserve">Padre o familiar significativo </t>
  </si>
  <si>
    <t>Abortos</t>
  </si>
  <si>
    <t>Mortinatos</t>
  </si>
  <si>
    <t>Mortineonatos</t>
  </si>
  <si>
    <t>SECCIÓN E: EGRESOS DE MATERNIDAD Y NEONATOLOGÍA, SEGÚN LACTANCIA MATERNA EXCLUSIVA</t>
  </si>
  <si>
    <t>CRITERIOS DE EGRESO SEGÚN TIPO DE ALIMENTACIÓN</t>
  </si>
  <si>
    <t>Maternidad</t>
  </si>
  <si>
    <t>Neonatología</t>
  </si>
  <si>
    <t>Pueblos originarios</t>
  </si>
  <si>
    <t>Total de Egresos</t>
  </si>
  <si>
    <t>Egresados que mantuvieron lactancia materna exclusiva durante la hospitalización y  al alta *</t>
  </si>
  <si>
    <t xml:space="preserve">Egresados con madres serología positiva (VIH) </t>
  </si>
  <si>
    <t>Egresados con madres serología positiva (HLTV-1)</t>
  </si>
  <si>
    <t>Egresados con madres acogidas a la Ley 21.155 (Derecho a no amamantar)</t>
  </si>
  <si>
    <t xml:space="preserve">Egresados con lactancia materna exclusiva </t>
  </si>
  <si>
    <t>* Contenidos en egresos con lactancia materna exclusiva</t>
  </si>
  <si>
    <t>SECCIÓN F: CONSULTA DE LACTANCIA MATERNA EN SERVICIOS GINECO-OBSTÉTRICOS</t>
  </si>
  <si>
    <t>TIPOS DE CONSULTA</t>
  </si>
  <si>
    <t>Consulta de lactancia</t>
  </si>
  <si>
    <t xml:space="preserve">Consulta de Lactancia Materna durante la hospitalización </t>
  </si>
  <si>
    <t xml:space="preserve">Consulta de Lactancia Materna posterior al alta </t>
  </si>
  <si>
    <t>Consulta de lactancia por profesional</t>
  </si>
  <si>
    <t>Médico</t>
  </si>
  <si>
    <t>Matrón/a</t>
  </si>
  <si>
    <t>Enfermera/o</t>
  </si>
  <si>
    <t>Nutricionista</t>
  </si>
  <si>
    <t>SECCIÓN G: TALLERES GRUPALES DE LACTANCIA MATERNA</t>
  </si>
  <si>
    <t>CONCEPTO</t>
  </si>
  <si>
    <t>10 - 14 años</t>
  </si>
  <si>
    <t>50 - 54 años</t>
  </si>
  <si>
    <t>Número de Talleres de Lactancia Materna realizada en Maternidades</t>
  </si>
  <si>
    <t>Número de Participantes de Talleres de Lactancia Materna realizada en Maternidades</t>
  </si>
  <si>
    <t xml:space="preserve">SECCIÓN H:  TAMIZAJES DEL RECIÉN NACIDO </t>
  </si>
  <si>
    <t>SECCION H.1: TAMIZAJE METABOLICO</t>
  </si>
  <si>
    <t>EXÁMENES</t>
  </si>
  <si>
    <t>PROGRAMA FENILQUETONURIA (PKU) E HIPOTIROIDISMO CONGÉNITO (HC)</t>
  </si>
  <si>
    <t>FIBROSIS QUÍSTICA</t>
  </si>
  <si>
    <t>Primeras Muestras</t>
  </si>
  <si>
    <t>Exámenes de 2a punción</t>
  </si>
  <si>
    <t>2a muestra en &lt;36 semanas</t>
  </si>
  <si>
    <t>Exámenes alterados</t>
  </si>
  <si>
    <t>RN tamizados según piloto</t>
  </si>
  <si>
    <t>Recién nacidos tamizados</t>
  </si>
  <si>
    <t>SECCIÓN H.2:  TAMIZAJE AUDITIVO</t>
  </si>
  <si>
    <t>RECIEN NACIDOS VIVOS TAMIZADOS</t>
  </si>
  <si>
    <t>Tamizaje</t>
  </si>
  <si>
    <t>Re-tamizaje</t>
  </si>
  <si>
    <t>Ambulatorio</t>
  </si>
  <si>
    <t>Total de recién nacidos tamizados</t>
  </si>
  <si>
    <t>Recién nacidos vivos que pasan</t>
  </si>
  <si>
    <t>Recién nacidos que refieren</t>
  </si>
  <si>
    <t>EXÁMENES REALIZADOS</t>
  </si>
  <si>
    <t>EOA</t>
  </si>
  <si>
    <t>PEATa</t>
  </si>
  <si>
    <t>Servicio otorrinolaringología (realizado antes de los 6 meses de vida)</t>
  </si>
  <si>
    <t>SECCION H.3: TAMIZAJE CARDIOPATÍAS CONGÉNITAS</t>
  </si>
  <si>
    <t>Recien Nacidos Tamizados</t>
  </si>
  <si>
    <t xml:space="preserve">Recién  Nacidos referidos a Cardiología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</si>
</sst>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  <font>
      <sz val="11"/>
      <name val="Verdana"/>
      <family val="2"/>
    </font>
    <font>
      <sz val="11"/>
      <name val="Calibri"/>
      <family val="2"/>
      <scheme val="minor"/>
    </font>
    <font>
      <b/>
      <sz val="11"/>
      <name val="Verdana"/>
      <family val="2"/>
    </font>
    <font>
      <sz val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4C6E7"/>
        <bgColor indexed="64"/>
      </patternFill>
    </fill>
  </fills>
  <borders count="16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892">
    <xf numFmtId="0" fontId="0" fillId="0" borderId="0" xfId="0"/>
    <xf numFmtId="1" fontId="1" fillId="2" borderId="0" xfId="0" applyNumberFormat="1" applyFont="1" applyFill="1"/>
    <xf numFmtId="0" fontId="2" fillId="0" borderId="0" xfId="0" applyFont="1"/>
    <xf numFmtId="1" fontId="4" fillId="2" borderId="1" xfId="0" applyNumberFormat="1" applyFont="1" applyFill="1" applyBorder="1" applyAlignment="1">
      <alignment horizontal="left"/>
    </xf>
    <xf numFmtId="1" fontId="4" fillId="2" borderId="0" xfId="0" applyNumberFormat="1" applyFont="1" applyFill="1" applyAlignment="1">
      <alignment horizontal="left"/>
    </xf>
    <xf numFmtId="1" fontId="5" fillId="2" borderId="0" xfId="0" applyNumberFormat="1" applyFont="1" applyFill="1"/>
    <xf numFmtId="1" fontId="5" fillId="3" borderId="0" xfId="0" applyNumberFormat="1" applyFont="1" applyFill="1"/>
    <xf numFmtId="1" fontId="6" fillId="0" borderId="27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28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vertical="center"/>
    </xf>
    <xf numFmtId="1" fontId="6" fillId="0" borderId="6" xfId="0" applyNumberFormat="1" applyFont="1" applyBorder="1" applyAlignment="1">
      <alignment vertical="center"/>
    </xf>
    <xf numFmtId="1" fontId="6" fillId="0" borderId="4" xfId="0" applyNumberFormat="1" applyFont="1" applyBorder="1" applyAlignment="1">
      <alignment wrapText="1"/>
    </xf>
    <xf numFmtId="1" fontId="6" fillId="0" borderId="31" xfId="0" applyNumberFormat="1" applyFont="1" applyBorder="1" applyAlignment="1">
      <alignment wrapText="1"/>
    </xf>
    <xf numFmtId="1" fontId="6" fillId="0" borderId="32" xfId="0" applyNumberFormat="1" applyFont="1" applyBorder="1" applyAlignment="1">
      <alignment wrapText="1"/>
    </xf>
    <xf numFmtId="1" fontId="6" fillId="0" borderId="28" xfId="0" applyNumberFormat="1" applyFont="1" applyBorder="1" applyAlignment="1">
      <alignment wrapText="1"/>
    </xf>
    <xf numFmtId="1" fontId="6" fillId="0" borderId="6" xfId="0" applyNumberFormat="1" applyFont="1" applyBorder="1" applyAlignment="1">
      <alignment wrapText="1"/>
    </xf>
    <xf numFmtId="1" fontId="6" fillId="0" borderId="33" xfId="0" applyNumberFormat="1" applyFont="1" applyBorder="1" applyAlignment="1">
      <alignment wrapText="1"/>
    </xf>
    <xf numFmtId="1" fontId="6" fillId="0" borderId="34" xfId="0" applyNumberFormat="1" applyFont="1" applyBorder="1" applyAlignment="1">
      <alignment wrapText="1"/>
    </xf>
    <xf numFmtId="1" fontId="6" fillId="0" borderId="7" xfId="0" applyNumberFormat="1" applyFont="1" applyBorder="1" applyAlignment="1">
      <alignment wrapText="1"/>
    </xf>
    <xf numFmtId="1" fontId="6" fillId="0" borderId="27" xfId="0" applyNumberFormat="1" applyFont="1" applyBorder="1" applyAlignment="1">
      <alignment wrapText="1"/>
    </xf>
    <xf numFmtId="1" fontId="6" fillId="0" borderId="9" xfId="0" applyNumberFormat="1" applyFont="1" applyBorder="1" applyAlignment="1">
      <alignment wrapText="1"/>
    </xf>
    <xf numFmtId="1" fontId="6" fillId="0" borderId="35" xfId="0" applyNumberFormat="1" applyFont="1" applyBorder="1" applyAlignment="1">
      <alignment wrapText="1"/>
    </xf>
    <xf numFmtId="1" fontId="6" fillId="0" borderId="36" xfId="0" applyNumberFormat="1" applyFont="1" applyBorder="1" applyAlignment="1">
      <alignment wrapText="1"/>
    </xf>
    <xf numFmtId="1" fontId="6" fillId="4" borderId="6" xfId="0" applyNumberFormat="1" applyFont="1" applyFill="1" applyBorder="1" applyAlignment="1">
      <alignment wrapText="1"/>
    </xf>
    <xf numFmtId="0" fontId="7" fillId="0" borderId="0" xfId="0" applyFont="1"/>
    <xf numFmtId="1" fontId="6" fillId="5" borderId="37" xfId="0" applyNumberFormat="1" applyFont="1" applyFill="1" applyBorder="1" applyProtection="1">
      <protection locked="0"/>
    </xf>
    <xf numFmtId="1" fontId="6" fillId="5" borderId="39" xfId="0" applyNumberFormat="1" applyFont="1" applyFill="1" applyBorder="1" applyProtection="1">
      <protection locked="0"/>
    </xf>
    <xf numFmtId="1" fontId="6" fillId="5" borderId="40" xfId="0" applyNumberFormat="1" applyFont="1" applyFill="1" applyBorder="1" applyProtection="1">
      <protection locked="0"/>
    </xf>
    <xf numFmtId="1" fontId="6" fillId="5" borderId="38" xfId="0" applyNumberFormat="1" applyFont="1" applyFill="1" applyBorder="1" applyProtection="1">
      <protection locked="0"/>
    </xf>
    <xf numFmtId="1" fontId="6" fillId="5" borderId="41" xfId="0" applyNumberFormat="1" applyFont="1" applyFill="1" applyBorder="1" applyProtection="1">
      <protection locked="0"/>
    </xf>
    <xf numFmtId="1" fontId="6" fillId="5" borderId="42" xfId="0" applyNumberFormat="1" applyFont="1" applyFill="1" applyBorder="1" applyProtection="1">
      <protection locked="0"/>
    </xf>
    <xf numFmtId="1" fontId="6" fillId="5" borderId="43" xfId="0" applyNumberFormat="1" applyFont="1" applyFill="1" applyBorder="1" applyProtection="1">
      <protection locked="0"/>
    </xf>
    <xf numFmtId="1" fontId="6" fillId="5" borderId="44" xfId="0" applyNumberFormat="1" applyFont="1" applyFill="1" applyBorder="1" applyProtection="1">
      <protection locked="0"/>
    </xf>
    <xf numFmtId="1" fontId="6" fillId="5" borderId="45" xfId="0" applyNumberFormat="1" applyFont="1" applyFill="1" applyBorder="1" applyProtection="1">
      <protection locked="0"/>
    </xf>
    <xf numFmtId="1" fontId="6" fillId="5" borderId="46" xfId="0" applyNumberFormat="1" applyFont="1" applyFill="1" applyBorder="1" applyProtection="1">
      <protection locked="0"/>
    </xf>
    <xf numFmtId="1" fontId="6" fillId="5" borderId="47" xfId="0" applyNumberFormat="1" applyFont="1" applyFill="1" applyBorder="1" applyProtection="1">
      <protection locked="0"/>
    </xf>
    <xf numFmtId="1" fontId="6" fillId="5" borderId="48" xfId="0" applyNumberFormat="1" applyFont="1" applyFill="1" applyBorder="1" applyProtection="1">
      <protection locked="0"/>
    </xf>
    <xf numFmtId="1" fontId="6" fillId="4" borderId="38" xfId="0" applyNumberFormat="1" applyFont="1" applyFill="1" applyBorder="1"/>
    <xf numFmtId="1" fontId="0" fillId="0" borderId="0" xfId="0" applyNumberFormat="1"/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1" fontId="5" fillId="0" borderId="0" xfId="0" applyNumberFormat="1" applyFont="1"/>
    <xf numFmtId="0" fontId="0" fillId="7" borderId="0" xfId="0" applyFill="1"/>
    <xf numFmtId="0" fontId="0" fillId="3" borderId="0" xfId="0" applyFill="1"/>
    <xf numFmtId="1" fontId="6" fillId="5" borderId="49" xfId="0" applyNumberFormat="1" applyFont="1" applyFill="1" applyBorder="1" applyProtection="1">
      <protection locked="0"/>
    </xf>
    <xf numFmtId="1" fontId="6" fillId="5" borderId="51" xfId="0" applyNumberFormat="1" applyFont="1" applyFill="1" applyBorder="1" applyProtection="1">
      <protection locked="0"/>
    </xf>
    <xf numFmtId="1" fontId="6" fillId="5" borderId="52" xfId="0" applyNumberFormat="1" applyFont="1" applyFill="1" applyBorder="1" applyProtection="1">
      <protection locked="0"/>
    </xf>
    <xf numFmtId="1" fontId="6" fillId="5" borderId="50" xfId="0" applyNumberFormat="1" applyFont="1" applyFill="1" applyBorder="1" applyProtection="1">
      <protection locked="0"/>
    </xf>
    <xf numFmtId="1" fontId="6" fillId="5" borderId="53" xfId="0" applyNumberFormat="1" applyFont="1" applyFill="1" applyBorder="1" applyProtection="1">
      <protection locked="0"/>
    </xf>
    <xf numFmtId="1" fontId="6" fillId="5" borderId="54" xfId="0" applyNumberFormat="1" applyFont="1" applyFill="1" applyBorder="1" applyProtection="1">
      <protection locked="0"/>
    </xf>
    <xf numFmtId="1" fontId="6" fillId="5" borderId="55" xfId="0" applyNumberFormat="1" applyFont="1" applyFill="1" applyBorder="1" applyProtection="1">
      <protection locked="0"/>
    </xf>
    <xf numFmtId="1" fontId="6" fillId="5" borderId="56" xfId="0" applyNumberFormat="1" applyFont="1" applyFill="1" applyBorder="1" applyProtection="1">
      <protection locked="0"/>
    </xf>
    <xf numFmtId="1" fontId="6" fillId="5" borderId="57" xfId="0" applyNumberFormat="1" applyFont="1" applyFill="1" applyBorder="1" applyProtection="1">
      <protection locked="0"/>
    </xf>
    <xf numFmtId="1" fontId="6" fillId="5" borderId="58" xfId="0" applyNumberFormat="1" applyFont="1" applyFill="1" applyBorder="1" applyProtection="1">
      <protection locked="0"/>
    </xf>
    <xf numFmtId="1" fontId="6" fillId="5" borderId="59" xfId="0" applyNumberFormat="1" applyFont="1" applyFill="1" applyBorder="1" applyProtection="1">
      <protection locked="0"/>
    </xf>
    <xf numFmtId="1" fontId="6" fillId="5" borderId="60" xfId="0" applyNumberFormat="1" applyFont="1" applyFill="1" applyBorder="1" applyProtection="1">
      <protection locked="0"/>
    </xf>
    <xf numFmtId="1" fontId="6" fillId="4" borderId="50" xfId="0" applyNumberFormat="1" applyFont="1" applyFill="1" applyBorder="1"/>
    <xf numFmtId="1" fontId="6" fillId="5" borderId="61" xfId="0" applyNumberFormat="1" applyFont="1" applyFill="1" applyBorder="1" applyProtection="1">
      <protection locked="0"/>
    </xf>
    <xf numFmtId="1" fontId="6" fillId="5" borderId="63" xfId="0" applyNumberFormat="1" applyFont="1" applyFill="1" applyBorder="1" applyProtection="1">
      <protection locked="0"/>
    </xf>
    <xf numFmtId="1" fontId="6" fillId="5" borderId="64" xfId="0" applyNumberFormat="1" applyFont="1" applyFill="1" applyBorder="1" applyProtection="1">
      <protection locked="0"/>
    </xf>
    <xf numFmtId="1" fontId="6" fillId="5" borderId="62" xfId="0" applyNumberFormat="1" applyFont="1" applyFill="1" applyBorder="1" applyProtection="1">
      <protection locked="0"/>
    </xf>
    <xf numFmtId="1" fontId="6" fillId="5" borderId="65" xfId="0" applyNumberFormat="1" applyFont="1" applyFill="1" applyBorder="1" applyProtection="1">
      <protection locked="0"/>
    </xf>
    <xf numFmtId="1" fontId="6" fillId="5" borderId="66" xfId="0" applyNumberFormat="1" applyFont="1" applyFill="1" applyBorder="1" applyProtection="1">
      <protection locked="0"/>
    </xf>
    <xf numFmtId="1" fontId="6" fillId="5" borderId="67" xfId="0" applyNumberFormat="1" applyFont="1" applyFill="1" applyBorder="1" applyProtection="1">
      <protection locked="0"/>
    </xf>
    <xf numFmtId="1" fontId="6" fillId="5" borderId="68" xfId="0" applyNumberFormat="1" applyFont="1" applyFill="1" applyBorder="1" applyProtection="1">
      <protection locked="0"/>
    </xf>
    <xf numFmtId="1" fontId="6" fillId="5" borderId="69" xfId="0" applyNumberFormat="1" applyFont="1" applyFill="1" applyBorder="1" applyProtection="1">
      <protection locked="0"/>
    </xf>
    <xf numFmtId="1" fontId="6" fillId="5" borderId="70" xfId="0" applyNumberFormat="1" applyFont="1" applyFill="1" applyBorder="1" applyProtection="1">
      <protection locked="0"/>
    </xf>
    <xf numFmtId="1" fontId="6" fillId="5" borderId="71" xfId="0" applyNumberFormat="1" applyFont="1" applyFill="1" applyBorder="1" applyProtection="1">
      <protection locked="0"/>
    </xf>
    <xf numFmtId="1" fontId="6" fillId="5" borderId="72" xfId="0" applyNumberFormat="1" applyFont="1" applyFill="1" applyBorder="1" applyProtection="1">
      <protection locked="0"/>
    </xf>
    <xf numFmtId="1" fontId="6" fillId="4" borderId="62" xfId="0" applyNumberFormat="1" applyFont="1" applyFill="1" applyBorder="1"/>
    <xf numFmtId="1" fontId="6" fillId="5" borderId="73" xfId="0" applyNumberFormat="1" applyFont="1" applyFill="1" applyBorder="1" applyProtection="1">
      <protection locked="0"/>
    </xf>
    <xf numFmtId="1" fontId="6" fillId="5" borderId="22" xfId="0" applyNumberFormat="1" applyFont="1" applyFill="1" applyBorder="1" applyProtection="1">
      <protection locked="0"/>
    </xf>
    <xf numFmtId="1" fontId="6" fillId="5" borderId="24" xfId="0" applyNumberFormat="1" applyFont="1" applyFill="1" applyBorder="1" applyProtection="1">
      <protection locked="0"/>
    </xf>
    <xf numFmtId="1" fontId="6" fillId="5" borderId="26" xfId="0" applyNumberFormat="1" applyFont="1" applyFill="1" applyBorder="1" applyProtection="1">
      <protection locked="0"/>
    </xf>
    <xf numFmtId="1" fontId="6" fillId="5" borderId="75" xfId="0" applyNumberFormat="1" applyFont="1" applyFill="1" applyBorder="1" applyProtection="1">
      <protection locked="0"/>
    </xf>
    <xf numFmtId="1" fontId="6" fillId="5" borderId="25" xfId="0" applyNumberFormat="1" applyFont="1" applyFill="1" applyBorder="1" applyProtection="1">
      <protection locked="0"/>
    </xf>
    <xf numFmtId="1" fontId="6" fillId="5" borderId="76" xfId="0" applyNumberFormat="1" applyFont="1" applyFill="1" applyBorder="1" applyProtection="1">
      <protection locked="0"/>
    </xf>
    <xf numFmtId="1" fontId="6" fillId="5" borderId="29" xfId="0" applyNumberFormat="1" applyFont="1" applyFill="1" applyBorder="1" applyProtection="1">
      <protection locked="0"/>
    </xf>
    <xf numFmtId="1" fontId="6" fillId="5" borderId="77" xfId="0" applyNumberFormat="1" applyFont="1" applyFill="1" applyBorder="1" applyProtection="1">
      <protection locked="0"/>
    </xf>
    <xf numFmtId="1" fontId="6" fillId="4" borderId="22" xfId="0" applyNumberFormat="1" applyFont="1" applyFill="1" applyBorder="1"/>
    <xf numFmtId="1" fontId="6" fillId="5" borderId="15" xfId="0" applyNumberFormat="1" applyFont="1" applyFill="1" applyBorder="1" applyProtection="1">
      <protection locked="0"/>
    </xf>
    <xf numFmtId="1" fontId="6" fillId="5" borderId="16" xfId="0" applyNumberFormat="1" applyFont="1" applyFill="1" applyBorder="1" applyProtection="1">
      <protection locked="0"/>
    </xf>
    <xf numFmtId="1" fontId="6" fillId="5" borderId="3" xfId="0" applyNumberFormat="1" applyFont="1" applyFill="1" applyBorder="1" applyProtection="1">
      <protection locked="0"/>
    </xf>
    <xf numFmtId="1" fontId="6" fillId="5" borderId="78" xfId="0" applyNumberFormat="1" applyFont="1" applyFill="1" applyBorder="1" applyProtection="1">
      <protection locked="0"/>
    </xf>
    <xf numFmtId="1" fontId="6" fillId="5" borderId="18" xfId="0" applyNumberFormat="1" applyFont="1" applyFill="1" applyBorder="1" applyProtection="1">
      <protection locked="0"/>
    </xf>
    <xf numFmtId="1" fontId="6" fillId="5" borderId="79" xfId="0" applyNumberFormat="1" applyFont="1" applyFill="1" applyBorder="1" applyProtection="1">
      <protection locked="0"/>
    </xf>
    <xf numFmtId="1" fontId="6" fillId="5" borderId="17" xfId="0" applyNumberFormat="1" applyFont="1" applyFill="1" applyBorder="1" applyProtection="1">
      <protection locked="0"/>
    </xf>
    <xf numFmtId="1" fontId="6" fillId="5" borderId="80" xfId="0" applyNumberFormat="1" applyFont="1" applyFill="1" applyBorder="1" applyProtection="1">
      <protection locked="0"/>
    </xf>
    <xf numFmtId="1" fontId="6" fillId="5" borderId="81" xfId="0" applyNumberFormat="1" applyFont="1" applyFill="1" applyBorder="1" applyProtection="1">
      <protection locked="0"/>
    </xf>
    <xf numFmtId="1" fontId="6" fillId="5" borderId="10" xfId="0" applyNumberFormat="1" applyFont="1" applyFill="1" applyBorder="1" applyProtection="1">
      <protection locked="0"/>
    </xf>
    <xf numFmtId="1" fontId="6" fillId="5" borderId="82" xfId="0" applyNumberFormat="1" applyFont="1" applyFill="1" applyBorder="1" applyProtection="1">
      <protection locked="0"/>
    </xf>
    <xf numFmtId="1" fontId="6" fillId="4" borderId="3" xfId="0" applyNumberFormat="1" applyFont="1" applyFill="1" applyBorder="1"/>
    <xf numFmtId="1" fontId="6" fillId="0" borderId="84" xfId="0" applyNumberFormat="1" applyFont="1" applyBorder="1" applyAlignment="1">
      <alignment vertical="center" wrapText="1"/>
    </xf>
    <xf numFmtId="1" fontId="6" fillId="5" borderId="13" xfId="0" applyNumberFormat="1" applyFont="1" applyFill="1" applyBorder="1" applyProtection="1">
      <protection locked="0"/>
    </xf>
    <xf numFmtId="1" fontId="6" fillId="5" borderId="85" xfId="0" applyNumberFormat="1" applyFont="1" applyFill="1" applyBorder="1" applyProtection="1">
      <protection locked="0"/>
    </xf>
    <xf numFmtId="1" fontId="6" fillId="5" borderId="86" xfId="0" applyNumberFormat="1" applyFont="1" applyFill="1" applyBorder="1" applyProtection="1">
      <protection locked="0"/>
    </xf>
    <xf numFmtId="1" fontId="6" fillId="5" borderId="14" xfId="0" applyNumberFormat="1" applyFont="1" applyFill="1" applyBorder="1" applyProtection="1">
      <protection locked="0"/>
    </xf>
    <xf numFmtId="1" fontId="6" fillId="5" borderId="87" xfId="0" applyNumberFormat="1" applyFont="1" applyFill="1" applyBorder="1" applyProtection="1">
      <protection locked="0"/>
    </xf>
    <xf numFmtId="1" fontId="6" fillId="5" borderId="83" xfId="0" applyNumberFormat="1" applyFont="1" applyFill="1" applyBorder="1" applyProtection="1">
      <protection locked="0"/>
    </xf>
    <xf numFmtId="1" fontId="6" fillId="5" borderId="88" xfId="0" applyNumberFormat="1" applyFont="1" applyFill="1" applyBorder="1" applyProtection="1">
      <protection locked="0"/>
    </xf>
    <xf numFmtId="1" fontId="6" fillId="5" borderId="89" xfId="0" applyNumberFormat="1" applyFont="1" applyFill="1" applyBorder="1" applyProtection="1">
      <protection locked="0"/>
    </xf>
    <xf numFmtId="1" fontId="6" fillId="5" borderId="90" xfId="0" applyNumberFormat="1" applyFont="1" applyFill="1" applyBorder="1" applyProtection="1">
      <protection locked="0"/>
    </xf>
    <xf numFmtId="1" fontId="6" fillId="5" borderId="91" xfId="0" applyNumberFormat="1" applyFont="1" applyFill="1" applyBorder="1" applyProtection="1">
      <protection locked="0"/>
    </xf>
    <xf numFmtId="1" fontId="6" fillId="5" borderId="19" xfId="0" applyNumberFormat="1" applyFont="1" applyFill="1" applyBorder="1" applyProtection="1">
      <protection locked="0"/>
    </xf>
    <xf numFmtId="1" fontId="6" fillId="5" borderId="92" xfId="0" applyNumberFormat="1" applyFont="1" applyFill="1" applyBorder="1" applyProtection="1">
      <protection locked="0"/>
    </xf>
    <xf numFmtId="1" fontId="6" fillId="4" borderId="14" xfId="0" applyNumberFormat="1" applyFont="1" applyFill="1" applyBorder="1"/>
    <xf numFmtId="1" fontId="6" fillId="0" borderId="62" xfId="0" applyNumberFormat="1" applyFont="1" applyBorder="1" applyAlignment="1">
      <alignment vertical="center" wrapText="1"/>
    </xf>
    <xf numFmtId="1" fontId="5" fillId="2" borderId="0" xfId="0" applyNumberFormat="1" applyFont="1" applyFill="1" applyAlignment="1">
      <alignment horizontal="left" vertical="center"/>
    </xf>
    <xf numFmtId="1" fontId="5" fillId="2" borderId="0" xfId="0" applyNumberFormat="1" applyFont="1" applyFill="1" applyAlignment="1" applyProtection="1">
      <alignment horizontal="right"/>
      <protection locked="0"/>
    </xf>
    <xf numFmtId="1" fontId="5" fillId="2" borderId="0" xfId="0" applyNumberFormat="1" applyFont="1" applyFill="1" applyAlignment="1">
      <alignment horizontal="right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 wrapText="1"/>
    </xf>
    <xf numFmtId="1" fontId="6" fillId="0" borderId="78" xfId="0" applyNumberFormat="1" applyFont="1" applyBorder="1"/>
    <xf numFmtId="1" fontId="6" fillId="5" borderId="7" xfId="0" applyNumberFormat="1" applyFont="1" applyFill="1" applyBorder="1" applyAlignment="1" applyProtection="1">
      <alignment vertical="center" wrapText="1"/>
      <protection locked="0"/>
    </xf>
    <xf numFmtId="1" fontId="6" fillId="0" borderId="42" xfId="0" applyNumberFormat="1" applyFont="1" applyBorder="1" applyAlignment="1">
      <alignment horizontal="left" vertical="center"/>
    </xf>
    <xf numFmtId="1" fontId="6" fillId="0" borderId="42" xfId="0" applyNumberFormat="1" applyFont="1" applyBorder="1"/>
    <xf numFmtId="1" fontId="6" fillId="5" borderId="42" xfId="0" applyNumberFormat="1" applyFont="1" applyFill="1" applyBorder="1" applyAlignment="1" applyProtection="1">
      <alignment vertical="center" wrapText="1"/>
      <protection locked="0"/>
    </xf>
    <xf numFmtId="1" fontId="6" fillId="0" borderId="74" xfId="0" applyNumberFormat="1" applyFont="1" applyBorder="1" applyAlignment="1">
      <alignment horizontal="left" vertical="center"/>
    </xf>
    <xf numFmtId="1" fontId="6" fillId="0" borderId="66" xfId="0" applyNumberFormat="1" applyFont="1" applyBorder="1"/>
    <xf numFmtId="1" fontId="6" fillId="0" borderId="54" xfId="0" applyNumberFormat="1" applyFont="1" applyBorder="1"/>
    <xf numFmtId="1" fontId="6" fillId="5" borderId="54" xfId="0" applyNumberFormat="1" applyFont="1" applyFill="1" applyBorder="1" applyAlignment="1" applyProtection="1">
      <alignment vertical="center" wrapText="1"/>
      <protection locked="0"/>
    </xf>
    <xf numFmtId="1" fontId="6" fillId="0" borderId="42" xfId="0" applyNumberFormat="1" applyFont="1" applyBorder="1" applyAlignment="1">
      <alignment vertical="center"/>
    </xf>
    <xf numFmtId="1" fontId="6" fillId="0" borderId="22" xfId="0" applyNumberFormat="1" applyFont="1" applyBorder="1" applyAlignment="1">
      <alignment horizontal="left" vertical="center"/>
    </xf>
    <xf numFmtId="1" fontId="6" fillId="0" borderId="7" xfId="0" applyNumberFormat="1" applyFont="1" applyBorder="1"/>
    <xf numFmtId="1" fontId="6" fillId="0" borderId="42" xfId="0" applyNumberFormat="1" applyFont="1" applyBorder="1" applyAlignment="1">
      <alignment horizontal="left" vertical="center" wrapText="1"/>
    </xf>
    <xf numFmtId="1" fontId="6" fillId="0" borderId="93" xfId="0" applyNumberFormat="1" applyFont="1" applyBorder="1"/>
    <xf numFmtId="1" fontId="1" fillId="2" borderId="0" xfId="0" applyNumberFormat="1" applyFont="1" applyFill="1" applyAlignment="1">
      <alignment horizontal="left"/>
    </xf>
    <xf numFmtId="0" fontId="8" fillId="0" borderId="0" xfId="0" applyFont="1"/>
    <xf numFmtId="1" fontId="4" fillId="0" borderId="0" xfId="0" applyNumberFormat="1" applyFont="1" applyAlignment="1">
      <alignment horizontal="left"/>
    </xf>
    <xf numFmtId="1" fontId="4" fillId="3" borderId="0" xfId="0" applyNumberFormat="1" applyFont="1" applyFill="1" applyAlignment="1">
      <alignment horizontal="left"/>
    </xf>
    <xf numFmtId="1" fontId="5" fillId="3" borderId="0" xfId="0" applyNumberFormat="1" applyFont="1" applyFill="1" applyAlignment="1">
      <alignment horizontal="left" vertical="center"/>
    </xf>
    <xf numFmtId="1" fontId="5" fillId="3" borderId="0" xfId="0" applyNumberFormat="1" applyFont="1" applyFill="1" applyAlignment="1" applyProtection="1">
      <alignment horizontal="right"/>
      <protection locked="0"/>
    </xf>
    <xf numFmtId="1" fontId="6" fillId="3" borderId="7" xfId="0" applyNumberFormat="1" applyFont="1" applyFill="1" applyBorder="1" applyAlignment="1">
      <alignment horizontal="center" vertical="center" wrapText="1"/>
    </xf>
    <xf numFmtId="1" fontId="6" fillId="5" borderId="34" xfId="0" applyNumberFormat="1" applyFont="1" applyFill="1" applyBorder="1" applyProtection="1">
      <protection locked="0"/>
    </xf>
    <xf numFmtId="1" fontId="6" fillId="3" borderId="83" xfId="0" applyNumberFormat="1" applyFont="1" applyFill="1" applyBorder="1" applyAlignment="1">
      <alignment vertical="center"/>
    </xf>
    <xf numFmtId="1" fontId="6" fillId="3" borderId="66" xfId="0" applyNumberFormat="1" applyFont="1" applyFill="1" applyBorder="1" applyAlignment="1">
      <alignment horizontal="left" vertical="center"/>
    </xf>
    <xf numFmtId="1" fontId="6" fillId="3" borderId="42" xfId="0" applyNumberFormat="1" applyFont="1" applyFill="1" applyBorder="1" applyAlignment="1">
      <alignment horizontal="left" vertical="center"/>
    </xf>
    <xf numFmtId="1" fontId="6" fillId="3" borderId="74" xfId="0" applyNumberFormat="1" applyFont="1" applyFill="1" applyBorder="1" applyAlignment="1">
      <alignment horizontal="left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3" borderId="84" xfId="0" applyNumberFormat="1" applyFont="1" applyFill="1" applyBorder="1" applyAlignment="1">
      <alignment horizontal="left" vertical="center"/>
    </xf>
    <xf numFmtId="1" fontId="6" fillId="5" borderId="93" xfId="0" applyNumberFormat="1" applyFont="1" applyFill="1" applyBorder="1" applyProtection="1">
      <protection locked="0"/>
    </xf>
    <xf numFmtId="1" fontId="6" fillId="3" borderId="50" xfId="0" applyNumberFormat="1" applyFont="1" applyFill="1" applyBorder="1" applyAlignment="1">
      <alignment vertical="center"/>
    </xf>
    <xf numFmtId="1" fontId="6" fillId="3" borderId="62" xfId="0" applyNumberFormat="1" applyFont="1" applyFill="1" applyBorder="1" applyAlignment="1">
      <alignment vertical="center" wrapText="1"/>
    </xf>
    <xf numFmtId="1" fontId="5" fillId="2" borderId="0" xfId="0" applyNumberFormat="1" applyFont="1" applyFill="1" applyAlignment="1">
      <alignment vertical="center"/>
    </xf>
    <xf numFmtId="1" fontId="6" fillId="0" borderId="31" xfId="0" applyNumberFormat="1" applyFont="1" applyBorder="1" applyAlignment="1">
      <alignment horizontal="center" vertical="center" wrapText="1"/>
    </xf>
    <xf numFmtId="1" fontId="6" fillId="0" borderId="32" xfId="0" applyNumberFormat="1" applyFont="1" applyBorder="1" applyAlignment="1">
      <alignment horizontal="center" vertical="center" wrapText="1"/>
    </xf>
    <xf numFmtId="1" fontId="6" fillId="0" borderId="34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 wrapText="1"/>
    </xf>
    <xf numFmtId="1" fontId="6" fillId="0" borderId="95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31" xfId="0" applyNumberFormat="1" applyFont="1" applyBorder="1" applyAlignment="1">
      <alignment horizontal="right" vertical="center" wrapText="1"/>
    </xf>
    <xf numFmtId="1" fontId="6" fillId="0" borderId="32" xfId="0" applyNumberFormat="1" applyFont="1" applyBorder="1" applyAlignment="1">
      <alignment horizontal="right" vertical="center" wrapText="1"/>
    </xf>
    <xf numFmtId="1" fontId="6" fillId="0" borderId="95" xfId="0" applyNumberFormat="1" applyFont="1" applyBorder="1" applyAlignment="1">
      <alignment horizontal="right" vertical="center" wrapText="1"/>
    </xf>
    <xf numFmtId="1" fontId="6" fillId="0" borderId="28" xfId="0" applyNumberFormat="1" applyFont="1" applyBorder="1" applyAlignment="1">
      <alignment horizontal="right" vertical="center" wrapText="1"/>
    </xf>
    <xf numFmtId="1" fontId="6" fillId="0" borderId="34" xfId="0" applyNumberFormat="1" applyFont="1" applyBorder="1" applyAlignment="1">
      <alignment horizontal="right" vertical="center" wrapText="1"/>
    </xf>
    <xf numFmtId="1" fontId="6" fillId="0" borderId="13" xfId="0" applyNumberFormat="1" applyFont="1" applyBorder="1" applyAlignment="1">
      <alignment horizontal="right" vertical="center" wrapText="1"/>
    </xf>
    <xf numFmtId="1" fontId="6" fillId="0" borderId="14" xfId="0" applyNumberFormat="1" applyFont="1" applyBorder="1" applyAlignment="1">
      <alignment horizontal="right" vertical="center" wrapText="1"/>
    </xf>
    <xf numFmtId="1" fontId="6" fillId="0" borderId="83" xfId="0" applyNumberFormat="1" applyFont="1" applyBorder="1" applyAlignment="1">
      <alignment horizontal="right" vertical="center" wrapText="1"/>
    </xf>
    <xf numFmtId="1" fontId="6" fillId="0" borderId="6" xfId="0" applyNumberFormat="1" applyFont="1" applyBorder="1" applyAlignment="1">
      <alignment horizontal="right" vertical="center" wrapText="1"/>
    </xf>
    <xf numFmtId="1" fontId="6" fillId="4" borderId="6" xfId="0" applyNumberFormat="1" applyFont="1" applyFill="1" applyBorder="1" applyAlignment="1">
      <alignment horizontal="right" vertical="center" wrapText="1"/>
    </xf>
    <xf numFmtId="1" fontId="6" fillId="0" borderId="54" xfId="0" applyNumberFormat="1" applyFont="1" applyBorder="1" applyAlignment="1">
      <alignment horizontal="left" vertical="center"/>
    </xf>
    <xf numFmtId="1" fontId="6" fillId="5" borderId="96" xfId="0" applyNumberFormat="1" applyFont="1" applyFill="1" applyBorder="1" applyProtection="1">
      <protection locked="0"/>
    </xf>
    <xf numFmtId="1" fontId="6" fillId="5" borderId="97" xfId="0" applyNumberFormat="1" applyFont="1" applyFill="1" applyBorder="1" applyProtection="1">
      <protection locked="0"/>
    </xf>
    <xf numFmtId="1" fontId="6" fillId="5" borderId="98" xfId="0" applyNumberFormat="1" applyFont="1" applyFill="1" applyBorder="1" applyProtection="1">
      <protection locked="0"/>
    </xf>
    <xf numFmtId="1" fontId="6" fillId="5" borderId="99" xfId="0" applyNumberFormat="1" applyFont="1" applyFill="1" applyBorder="1" applyProtection="1">
      <protection locked="0"/>
    </xf>
    <xf numFmtId="1" fontId="6" fillId="5" borderId="100" xfId="0" applyNumberFormat="1" applyFont="1" applyFill="1" applyBorder="1" applyProtection="1">
      <protection locked="0"/>
    </xf>
    <xf numFmtId="1" fontId="6" fillId="5" borderId="84" xfId="0" applyNumberFormat="1" applyFont="1" applyFill="1" applyBorder="1" applyProtection="1">
      <protection locked="0"/>
    </xf>
    <xf numFmtId="1" fontId="6" fillId="4" borderId="84" xfId="0" applyNumberFormat="1" applyFont="1" applyFill="1" applyBorder="1"/>
    <xf numFmtId="1" fontId="6" fillId="0" borderId="66" xfId="0" applyNumberFormat="1" applyFont="1" applyBorder="1" applyAlignment="1">
      <alignment horizontal="left" vertical="center"/>
    </xf>
    <xf numFmtId="1" fontId="6" fillId="8" borderId="69" xfId="0" applyNumberFormat="1" applyFont="1" applyFill="1" applyBorder="1"/>
    <xf numFmtId="1" fontId="6" fillId="8" borderId="63" xfId="0" applyNumberFormat="1" applyFont="1" applyFill="1" applyBorder="1"/>
    <xf numFmtId="1" fontId="6" fillId="8" borderId="72" xfId="0" applyNumberFormat="1" applyFont="1" applyFill="1" applyBorder="1"/>
    <xf numFmtId="1" fontId="5" fillId="3" borderId="101" xfId="0" applyNumberFormat="1" applyFont="1" applyFill="1" applyBorder="1"/>
    <xf numFmtId="1" fontId="5" fillId="3" borderId="0" xfId="0" applyNumberFormat="1" applyFont="1" applyFill="1" applyAlignment="1">
      <alignment vertical="center" wrapText="1"/>
    </xf>
    <xf numFmtId="1" fontId="5" fillId="3" borderId="0" xfId="0" applyNumberFormat="1" applyFont="1" applyFill="1" applyAlignment="1">
      <alignment vertical="top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4" borderId="42" xfId="0" applyNumberFormat="1" applyFont="1" applyFill="1" applyBorder="1"/>
    <xf numFmtId="1" fontId="6" fillId="4" borderId="66" xfId="0" applyNumberFormat="1" applyFont="1" applyFill="1" applyBorder="1"/>
    <xf numFmtId="1" fontId="6" fillId="0" borderId="38" xfId="0" applyNumberFormat="1" applyFont="1" applyBorder="1" applyAlignment="1">
      <alignment horizontal="left" vertical="center"/>
    </xf>
    <xf numFmtId="1" fontId="6" fillId="5" borderId="94" xfId="0" applyNumberFormat="1" applyFont="1" applyFill="1" applyBorder="1" applyProtection="1">
      <protection locked="0"/>
    </xf>
    <xf numFmtId="1" fontId="6" fillId="4" borderId="93" xfId="0" applyNumberFormat="1" applyFont="1" applyFill="1" applyBorder="1"/>
    <xf numFmtId="1" fontId="6" fillId="4" borderId="54" xfId="0" applyNumberFormat="1" applyFont="1" applyFill="1" applyBorder="1"/>
    <xf numFmtId="1" fontId="6" fillId="3" borderId="50" xfId="0" applyNumberFormat="1" applyFont="1" applyFill="1" applyBorder="1" applyAlignment="1">
      <alignment horizontal="left" vertical="center"/>
    </xf>
    <xf numFmtId="1" fontId="6" fillId="3" borderId="14" xfId="0" applyNumberFormat="1" applyFont="1" applyFill="1" applyBorder="1" applyAlignment="1">
      <alignment horizontal="left" vertical="center" wrapText="1"/>
    </xf>
    <xf numFmtId="1" fontId="6" fillId="3" borderId="102" xfId="0" applyNumberFormat="1" applyFont="1" applyFill="1" applyBorder="1" applyAlignment="1">
      <alignment horizontal="left" vertical="center" wrapText="1"/>
    </xf>
    <xf numFmtId="1" fontId="6" fillId="0" borderId="66" xfId="0" applyNumberFormat="1" applyFont="1" applyBorder="1" applyAlignment="1">
      <alignment vertical="center" wrapText="1"/>
    </xf>
    <xf numFmtId="1" fontId="6" fillId="5" borderId="31" xfId="0" applyNumberFormat="1" applyFont="1" applyFill="1" applyBorder="1" applyProtection="1">
      <protection locked="0"/>
    </xf>
    <xf numFmtId="1" fontId="6" fillId="9" borderId="31" xfId="0" applyNumberFormat="1" applyFont="1" applyFill="1" applyBorder="1"/>
    <xf numFmtId="1" fontId="6" fillId="5" borderId="7" xfId="0" applyNumberFormat="1" applyFont="1" applyFill="1" applyBorder="1" applyProtection="1">
      <protection locked="0"/>
    </xf>
    <xf numFmtId="1" fontId="6" fillId="3" borderId="23" xfId="0" applyNumberFormat="1" applyFont="1" applyFill="1" applyBorder="1"/>
    <xf numFmtId="1" fontId="6" fillId="3" borderId="7" xfId="0" applyNumberFormat="1" applyFont="1" applyFill="1" applyBorder="1"/>
    <xf numFmtId="1" fontId="4" fillId="3" borderId="0" xfId="0" applyNumberFormat="1" applyFont="1" applyFill="1" applyAlignment="1">
      <alignment horizontal="left" wrapText="1"/>
    </xf>
    <xf numFmtId="1" fontId="4" fillId="3" borderId="0" xfId="0" applyNumberFormat="1" applyFont="1" applyFill="1"/>
    <xf numFmtId="1" fontId="6" fillId="5" borderId="32" xfId="0" applyNumberFormat="1" applyFont="1" applyFill="1" applyBorder="1" applyProtection="1">
      <protection locked="0"/>
    </xf>
    <xf numFmtId="1" fontId="6" fillId="5" borderId="95" xfId="0" applyNumberFormat="1" applyFont="1" applyFill="1" applyBorder="1" applyProtection="1">
      <protection locked="0"/>
    </xf>
    <xf numFmtId="1" fontId="6" fillId="5" borderId="6" xfId="0" applyNumberFormat="1" applyFont="1" applyFill="1" applyBorder="1" applyProtection="1">
      <protection locked="0"/>
    </xf>
    <xf numFmtId="1" fontId="6" fillId="3" borderId="0" xfId="0" applyNumberFormat="1" applyFont="1" applyFill="1"/>
    <xf numFmtId="1" fontId="1" fillId="3" borderId="0" xfId="0" applyNumberFormat="1" applyFont="1" applyFill="1"/>
    <xf numFmtId="1" fontId="6" fillId="2" borderId="0" xfId="0" applyNumberFormat="1" applyFont="1" applyFill="1"/>
    <xf numFmtId="1" fontId="9" fillId="2" borderId="0" xfId="0" applyNumberFormat="1" applyFont="1" applyFill="1"/>
    <xf numFmtId="1" fontId="9" fillId="3" borderId="0" xfId="0" applyNumberFormat="1" applyFont="1" applyFill="1"/>
    <xf numFmtId="1" fontId="9" fillId="3" borderId="0" xfId="0" applyNumberFormat="1" applyFont="1" applyFill="1" applyProtection="1">
      <protection locked="0"/>
    </xf>
    <xf numFmtId="1" fontId="10" fillId="6" borderId="0" xfId="0" applyNumberFormat="1" applyFont="1" applyFill="1"/>
    <xf numFmtId="1" fontId="5" fillId="2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left"/>
    </xf>
    <xf numFmtId="1" fontId="6" fillId="0" borderId="78" xfId="0" applyNumberFormat="1" applyFont="1" applyBorder="1" applyAlignment="1">
      <alignment horizontal="center" vertical="center" wrapText="1"/>
    </xf>
    <xf numFmtId="1" fontId="5" fillId="5" borderId="6" xfId="0" applyNumberFormat="1" applyFont="1" applyFill="1" applyBorder="1" applyProtection="1">
      <protection locked="0"/>
    </xf>
    <xf numFmtId="1" fontId="5" fillId="5" borderId="7" xfId="0" applyNumberFormat="1" applyFont="1" applyFill="1" applyBorder="1" applyProtection="1">
      <protection locked="0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0" borderId="37" xfId="0" applyNumberFormat="1" applyFont="1" applyBorder="1" applyAlignment="1">
      <alignment vertical="center" wrapText="1"/>
    </xf>
    <xf numFmtId="1" fontId="6" fillId="0" borderId="42" xfId="0" applyNumberFormat="1" applyFont="1" applyBorder="1" applyAlignment="1">
      <alignment horizontal="right" vertical="center"/>
    </xf>
    <xf numFmtId="1" fontId="6" fillId="8" borderId="41" xfId="0" applyNumberFormat="1" applyFont="1" applyFill="1" applyBorder="1"/>
    <xf numFmtId="1" fontId="6" fillId="8" borderId="84" xfId="0" applyNumberFormat="1" applyFont="1" applyFill="1" applyBorder="1"/>
    <xf numFmtId="1" fontId="6" fillId="0" borderId="94" xfId="0" applyNumberFormat="1" applyFont="1" applyBorder="1" applyAlignment="1">
      <alignment wrapText="1"/>
    </xf>
    <xf numFmtId="1" fontId="6" fillId="0" borderId="93" xfId="0" applyNumberFormat="1" applyFont="1" applyBorder="1" applyAlignment="1">
      <alignment wrapText="1"/>
    </xf>
    <xf numFmtId="1" fontId="6" fillId="8" borderId="96" xfId="0" applyNumberFormat="1" applyFont="1" applyFill="1" applyBorder="1"/>
    <xf numFmtId="1" fontId="6" fillId="0" borderId="106" xfId="0" applyNumberFormat="1" applyFont="1" applyBorder="1" applyAlignment="1">
      <alignment wrapText="1"/>
    </xf>
    <xf numFmtId="1" fontId="6" fillId="0" borderId="66" xfId="0" applyNumberFormat="1" applyFont="1" applyBorder="1" applyAlignment="1">
      <alignment wrapText="1"/>
    </xf>
    <xf numFmtId="1" fontId="4" fillId="2" borderId="0" xfId="0" applyNumberFormat="1" applyFont="1" applyFill="1"/>
    <xf numFmtId="1" fontId="6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" fontId="6" fillId="0" borderId="36" xfId="0" applyNumberFormat="1" applyFont="1" applyBorder="1" applyAlignment="1">
      <alignment horizontal="center" vertical="center" wrapText="1"/>
    </xf>
    <xf numFmtId="1" fontId="6" fillId="0" borderId="38" xfId="0" applyNumberFormat="1" applyFont="1" applyBorder="1" applyAlignment="1">
      <alignment wrapText="1"/>
    </xf>
    <xf numFmtId="1" fontId="6" fillId="10" borderId="42" xfId="0" applyNumberFormat="1" applyFont="1" applyFill="1" applyBorder="1" applyProtection="1">
      <protection locked="0"/>
    </xf>
    <xf numFmtId="1" fontId="6" fillId="10" borderId="107" xfId="0" applyNumberFormat="1" applyFont="1" applyFill="1" applyBorder="1" applyProtection="1">
      <protection locked="0"/>
    </xf>
    <xf numFmtId="1" fontId="6" fillId="10" borderId="38" xfId="0" applyNumberFormat="1" applyFont="1" applyFill="1" applyBorder="1" applyProtection="1">
      <protection locked="0"/>
    </xf>
    <xf numFmtId="1" fontId="5" fillId="6" borderId="0" xfId="0" applyNumberFormat="1" applyFont="1" applyFill="1"/>
    <xf numFmtId="1" fontId="5" fillId="7" borderId="0" xfId="0" applyNumberFormat="1" applyFont="1" applyFill="1"/>
    <xf numFmtId="1" fontId="6" fillId="0" borderId="108" xfId="0" applyNumberFormat="1" applyFont="1" applyBorder="1" applyAlignment="1">
      <alignment vertical="center" wrapText="1"/>
    </xf>
    <xf numFmtId="1" fontId="6" fillId="10" borderId="93" xfId="0" applyNumberFormat="1" applyFont="1" applyFill="1" applyBorder="1" applyProtection="1">
      <protection locked="0"/>
    </xf>
    <xf numFmtId="1" fontId="6" fillId="10" borderId="109" xfId="0" applyNumberFormat="1" applyFont="1" applyFill="1" applyBorder="1" applyProtection="1">
      <protection locked="0"/>
    </xf>
    <xf numFmtId="1" fontId="6" fillId="10" borderId="84" xfId="0" applyNumberFormat="1" applyFont="1" applyFill="1" applyBorder="1" applyProtection="1">
      <protection locked="0"/>
    </xf>
    <xf numFmtId="1" fontId="6" fillId="0" borderId="110" xfId="0" applyNumberFormat="1" applyFont="1" applyBorder="1" applyAlignment="1">
      <alignment wrapText="1"/>
    </xf>
    <xf numFmtId="1" fontId="6" fillId="10" borderId="54" xfId="0" applyNumberFormat="1" applyFont="1" applyFill="1" applyBorder="1" applyProtection="1">
      <protection locked="0"/>
    </xf>
    <xf numFmtId="1" fontId="6" fillId="10" borderId="111" xfId="0" applyNumberFormat="1" applyFont="1" applyFill="1" applyBorder="1" applyProtection="1">
      <protection locked="0"/>
    </xf>
    <xf numFmtId="1" fontId="6" fillId="10" borderId="50" xfId="0" applyNumberFormat="1" applyFont="1" applyFill="1" applyBorder="1" applyProtection="1">
      <protection locked="0"/>
    </xf>
    <xf numFmtId="1" fontId="6" fillId="0" borderId="101" xfId="0" applyNumberFormat="1" applyFont="1" applyBorder="1" applyAlignment="1">
      <alignment wrapText="1"/>
    </xf>
    <xf numFmtId="1" fontId="6" fillId="10" borderId="22" xfId="0" applyNumberFormat="1" applyFont="1" applyFill="1" applyBorder="1" applyProtection="1">
      <protection locked="0"/>
    </xf>
    <xf numFmtId="1" fontId="6" fillId="3" borderId="42" xfId="0" applyNumberFormat="1" applyFont="1" applyFill="1" applyBorder="1" applyAlignment="1">
      <alignment horizontal="left" wrapText="1"/>
    </xf>
    <xf numFmtId="1" fontId="6" fillId="3" borderId="105" xfId="0" applyNumberFormat="1" applyFont="1" applyFill="1" applyBorder="1" applyAlignment="1">
      <alignment horizontal="left" wrapText="1"/>
    </xf>
    <xf numFmtId="1" fontId="6" fillId="5" borderId="105" xfId="0" applyNumberFormat="1" applyFont="1" applyFill="1" applyBorder="1" applyProtection="1">
      <protection locked="0"/>
    </xf>
    <xf numFmtId="1" fontId="6" fillId="3" borderId="42" xfId="0" applyNumberFormat="1" applyFont="1" applyFill="1" applyBorder="1"/>
    <xf numFmtId="1" fontId="6" fillId="3" borderId="54" xfId="0" applyNumberFormat="1" applyFont="1" applyFill="1" applyBorder="1"/>
    <xf numFmtId="1" fontId="6" fillId="3" borderId="105" xfId="0" applyNumberFormat="1" applyFont="1" applyFill="1" applyBorder="1"/>
    <xf numFmtId="1" fontId="6" fillId="10" borderId="105" xfId="0" applyNumberFormat="1" applyFont="1" applyFill="1" applyBorder="1" applyProtection="1">
      <protection locked="0"/>
    </xf>
    <xf numFmtId="1" fontId="4" fillId="2" borderId="5" xfId="0" applyNumberFormat="1" applyFont="1" applyFill="1" applyBorder="1"/>
    <xf numFmtId="1" fontId="4" fillId="2" borderId="12" xfId="0" applyNumberFormat="1" applyFont="1" applyFill="1" applyBorder="1"/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1" fontId="6" fillId="0" borderId="42" xfId="0" applyNumberFormat="1" applyFont="1" applyBorder="1" applyAlignment="1">
      <alignment vertical="center" wrapText="1"/>
    </xf>
    <xf numFmtId="1" fontId="6" fillId="5" borderId="101" xfId="0" applyNumberFormat="1" applyFont="1" applyFill="1" applyBorder="1" applyProtection="1">
      <protection locked="0"/>
    </xf>
    <xf numFmtId="1" fontId="6" fillId="8" borderId="113" xfId="0" applyNumberFormat="1" applyFont="1" applyFill="1" applyBorder="1"/>
    <xf numFmtId="1" fontId="6" fillId="8" borderId="24" xfId="0" applyNumberFormat="1" applyFont="1" applyFill="1" applyBorder="1"/>
    <xf numFmtId="1" fontId="6" fillId="8" borderId="77" xfId="0" applyNumberFormat="1" applyFont="1" applyFill="1" applyBorder="1"/>
    <xf numFmtId="1" fontId="6" fillId="8" borderId="101" xfId="0" applyNumberFormat="1" applyFont="1" applyFill="1" applyBorder="1"/>
    <xf numFmtId="1" fontId="6" fillId="8" borderId="105" xfId="0" applyNumberFormat="1" applyFont="1" applyFill="1" applyBorder="1"/>
    <xf numFmtId="1" fontId="6" fillId="0" borderId="4" xfId="0" applyNumberFormat="1" applyFont="1" applyBorder="1"/>
    <xf numFmtId="1" fontId="6" fillId="3" borderId="7" xfId="0" applyNumberFormat="1" applyFont="1" applyFill="1" applyBorder="1" applyAlignment="1">
      <alignment vertical="center"/>
    </xf>
    <xf numFmtId="1" fontId="6" fillId="5" borderId="28" xfId="0" applyNumberFormat="1" applyFont="1" applyFill="1" applyBorder="1" applyProtection="1">
      <protection locked="0"/>
    </xf>
    <xf numFmtId="1" fontId="6" fillId="0" borderId="54" xfId="0" applyNumberFormat="1" applyFont="1" applyBorder="1" applyAlignment="1">
      <alignment horizontal="left" vertical="center" wrapText="1"/>
    </xf>
    <xf numFmtId="1" fontId="6" fillId="5" borderId="111" xfId="0" applyNumberFormat="1" applyFont="1" applyFill="1" applyBorder="1" applyProtection="1">
      <protection locked="0"/>
    </xf>
    <xf numFmtId="1" fontId="6" fillId="0" borderId="66" xfId="0" applyNumberFormat="1" applyFont="1" applyBorder="1" applyAlignment="1">
      <alignment horizontal="left" vertical="center" wrapText="1"/>
    </xf>
    <xf numFmtId="1" fontId="6" fillId="10" borderId="66" xfId="0" applyNumberFormat="1" applyFont="1" applyFill="1" applyBorder="1" applyProtection="1">
      <protection locked="0"/>
    </xf>
    <xf numFmtId="1" fontId="6" fillId="10" borderId="114" xfId="0" applyNumberFormat="1" applyFont="1" applyFill="1" applyBorder="1" applyProtection="1">
      <protection locked="0"/>
    </xf>
    <xf numFmtId="1" fontId="6" fillId="10" borderId="62" xfId="0" applyNumberFormat="1" applyFont="1" applyFill="1" applyBorder="1" applyProtection="1">
      <protection locked="0"/>
    </xf>
    <xf numFmtId="1" fontId="6" fillId="0" borderId="105" xfId="0" applyNumberFormat="1" applyFont="1" applyBorder="1" applyAlignment="1">
      <alignment horizontal="center" vertical="center"/>
    </xf>
    <xf numFmtId="1" fontId="6" fillId="0" borderId="105" xfId="0" applyNumberFormat="1" applyFont="1" applyBorder="1" applyAlignment="1">
      <alignment horizontal="center" vertical="center" wrapText="1"/>
    </xf>
    <xf numFmtId="1" fontId="6" fillId="0" borderId="112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11" fillId="3" borderId="0" xfId="0" applyNumberFormat="1" applyFont="1" applyFill="1"/>
    <xf numFmtId="1" fontId="6" fillId="0" borderId="4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37" xfId="0" applyNumberFormat="1" applyFont="1" applyBorder="1" applyAlignment="1">
      <alignment vertical="center"/>
    </xf>
    <xf numFmtId="0" fontId="6" fillId="0" borderId="105" xfId="0" applyFont="1" applyBorder="1"/>
    <xf numFmtId="1" fontId="12" fillId="11" borderId="0" xfId="0" applyNumberFormat="1" applyFont="1" applyFill="1"/>
    <xf numFmtId="1" fontId="6" fillId="5" borderId="105" xfId="0" applyNumberFormat="1" applyFont="1" applyFill="1" applyBorder="1" applyAlignment="1" applyProtection="1">
      <alignment vertical="center" wrapText="1"/>
      <protection locked="0"/>
    </xf>
    <xf numFmtId="1" fontId="6" fillId="4" borderId="105" xfId="0" applyNumberFormat="1" applyFont="1" applyFill="1" applyBorder="1"/>
    <xf numFmtId="1" fontId="6" fillId="10" borderId="116" xfId="0" applyNumberFormat="1" applyFont="1" applyFill="1" applyBorder="1" applyProtection="1">
      <protection locked="0"/>
    </xf>
    <xf numFmtId="1" fontId="6" fillId="8" borderId="117" xfId="0" applyNumberFormat="1" applyFont="1" applyFill="1" applyBorder="1"/>
    <xf numFmtId="1" fontId="6" fillId="2" borderId="7" xfId="0" applyNumberFormat="1" applyFont="1" applyFill="1" applyBorder="1" applyAlignment="1">
      <alignment horizontal="center" vertical="center" wrapText="1"/>
    </xf>
    <xf numFmtId="1" fontId="6" fillId="0" borderId="78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38" xfId="0" applyNumberFormat="1" applyFont="1" applyBorder="1" applyAlignment="1">
      <alignment horizontal="left" vertical="center"/>
    </xf>
    <xf numFmtId="1" fontId="6" fillId="0" borderId="22" xfId="0" applyNumberFormat="1" applyFont="1" applyBorder="1" applyAlignment="1">
      <alignment horizontal="left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19" xfId="0" applyNumberFormat="1" applyFont="1" applyBorder="1" applyAlignment="1">
      <alignment horizontal="center" vertical="center" wrapText="1"/>
    </xf>
    <xf numFmtId="1" fontId="6" fillId="0" borderId="118" xfId="0" applyNumberFormat="1" applyFont="1" applyBorder="1" applyAlignment="1">
      <alignment horizontal="center" vertical="center" wrapText="1"/>
    </xf>
    <xf numFmtId="1" fontId="6" fillId="0" borderId="119" xfId="0" applyNumberFormat="1" applyFont="1" applyBorder="1" applyAlignment="1">
      <alignment horizontal="center" vertical="center"/>
    </xf>
    <xf numFmtId="1" fontId="6" fillId="5" borderId="118" xfId="0" applyNumberFormat="1" applyFont="1" applyFill="1" applyBorder="1" applyProtection="1">
      <protection locked="0"/>
    </xf>
    <xf numFmtId="1" fontId="6" fillId="5" borderId="117" xfId="0" applyNumberFormat="1" applyFont="1" applyFill="1" applyBorder="1" applyProtection="1">
      <protection locked="0"/>
    </xf>
    <xf numFmtId="1" fontId="6" fillId="5" borderId="119" xfId="0" applyNumberFormat="1" applyFont="1" applyFill="1" applyBorder="1" applyProtection="1">
      <protection locked="0"/>
    </xf>
    <xf numFmtId="1" fontId="6" fillId="0" borderId="119" xfId="0" applyNumberFormat="1" applyFont="1" applyBorder="1" applyAlignment="1">
      <alignment horizontal="left" vertical="center"/>
    </xf>
    <xf numFmtId="1" fontId="6" fillId="5" borderId="119" xfId="0" applyNumberFormat="1" applyFont="1" applyFill="1" applyBorder="1" applyAlignment="1" applyProtection="1">
      <alignment vertical="center" wrapText="1"/>
      <protection locked="0"/>
    </xf>
    <xf numFmtId="1" fontId="6" fillId="3" borderId="119" xfId="0" applyNumberFormat="1" applyFont="1" applyFill="1" applyBorder="1" applyAlignment="1">
      <alignment horizontal="left" vertical="center" wrapText="1"/>
    </xf>
    <xf numFmtId="1" fontId="6" fillId="4" borderId="119" xfId="0" applyNumberFormat="1" applyFont="1" applyFill="1" applyBorder="1"/>
    <xf numFmtId="1" fontId="6" fillId="3" borderId="117" xfId="0" applyNumberFormat="1" applyFont="1" applyFill="1" applyBorder="1"/>
    <xf numFmtId="1" fontId="6" fillId="10" borderId="119" xfId="0" applyNumberFormat="1" applyFont="1" applyFill="1" applyBorder="1" applyProtection="1">
      <protection locked="0"/>
    </xf>
    <xf numFmtId="1" fontId="6" fillId="3" borderId="119" xfId="0" applyNumberFormat="1" applyFont="1" applyFill="1" applyBorder="1" applyAlignment="1">
      <alignment horizontal="left" wrapText="1"/>
    </xf>
    <xf numFmtId="1" fontId="6" fillId="3" borderId="119" xfId="0" applyNumberFormat="1" applyFont="1" applyFill="1" applyBorder="1"/>
    <xf numFmtId="1" fontId="6" fillId="8" borderId="119" xfId="0" applyNumberFormat="1" applyFont="1" applyFill="1" applyBorder="1"/>
    <xf numFmtId="1" fontId="6" fillId="0" borderId="116" xfId="0" applyNumberFormat="1" applyFont="1" applyBorder="1" applyAlignment="1">
      <alignment horizontal="center" vertical="center" wrapText="1"/>
    </xf>
    <xf numFmtId="0" fontId="6" fillId="0" borderId="119" xfId="0" applyFont="1" applyBorder="1"/>
    <xf numFmtId="1" fontId="6" fillId="2" borderId="7" xfId="0" applyNumberFormat="1" applyFont="1" applyFill="1" applyBorder="1" applyAlignment="1">
      <alignment horizontal="center" vertical="center" wrapText="1"/>
    </xf>
    <xf numFmtId="1" fontId="6" fillId="0" borderId="78" xfId="0" applyNumberFormat="1" applyFont="1" applyBorder="1" applyAlignment="1">
      <alignment horizontal="center" vertical="center" wrapText="1"/>
    </xf>
    <xf numFmtId="1" fontId="6" fillId="0" borderId="74" xfId="0" applyNumberFormat="1" applyFont="1" applyBorder="1" applyAlignment="1">
      <alignment horizontal="center" vertical="center" wrapText="1"/>
    </xf>
    <xf numFmtId="1" fontId="6" fillId="0" borderId="74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38" xfId="0" applyNumberFormat="1" applyFont="1" applyBorder="1" applyAlignment="1">
      <alignment horizontal="left" vertical="center"/>
    </xf>
    <xf numFmtId="1" fontId="6" fillId="0" borderId="22" xfId="0" applyNumberFormat="1" applyFont="1" applyBorder="1" applyAlignment="1">
      <alignment horizontal="left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3" borderId="119" xfId="0" applyNumberFormat="1" applyFont="1" applyFill="1" applyBorder="1" applyAlignment="1">
      <alignment horizontal="left" vertical="center" wrapText="1"/>
    </xf>
    <xf numFmtId="1" fontId="6" fillId="0" borderId="118" xfId="0" applyNumberFormat="1" applyFont="1" applyBorder="1" applyAlignment="1">
      <alignment horizontal="center" vertical="center" wrapText="1"/>
    </xf>
    <xf numFmtId="1" fontId="6" fillId="0" borderId="119" xfId="0" applyNumberFormat="1" applyFont="1" applyBorder="1" applyAlignment="1">
      <alignment horizontal="left" vertical="center"/>
    </xf>
    <xf numFmtId="1" fontId="6" fillId="0" borderId="2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0" borderId="38" xfId="0" applyNumberFormat="1" applyFont="1" applyBorder="1" applyAlignment="1">
      <alignment horizontal="left" vertical="center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1" fontId="6" fillId="0" borderId="78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left" vertical="center"/>
    </xf>
    <xf numFmtId="1" fontId="6" fillId="0" borderId="7" xfId="0" applyNumberFormat="1" applyFont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 wrapText="1"/>
    </xf>
    <xf numFmtId="1" fontId="6" fillId="0" borderId="118" xfId="0" applyNumberFormat="1" applyFont="1" applyBorder="1" applyAlignment="1">
      <alignment horizontal="center" vertical="center" wrapText="1"/>
    </xf>
    <xf numFmtId="1" fontId="6" fillId="0" borderId="119" xfId="0" applyNumberFormat="1" applyFont="1" applyBorder="1" applyAlignment="1">
      <alignment horizontal="left" vertical="center"/>
    </xf>
    <xf numFmtId="1" fontId="6" fillId="3" borderId="119" xfId="0" applyNumberFormat="1" applyFont="1" applyFill="1" applyBorder="1" applyAlignment="1">
      <alignment horizontal="left" vertical="center" wrapText="1"/>
    </xf>
    <xf numFmtId="1" fontId="6" fillId="0" borderId="119" xfId="0" applyNumberFormat="1" applyFont="1" applyBorder="1" applyAlignment="1">
      <alignment horizontal="center" vertical="center" wrapText="1"/>
    </xf>
    <xf numFmtId="1" fontId="6" fillId="0" borderId="119" xfId="0" applyNumberFormat="1" applyFont="1" applyBorder="1" applyAlignment="1">
      <alignment horizontal="center" vertical="center"/>
    </xf>
    <xf numFmtId="1" fontId="6" fillId="10" borderId="74" xfId="0" applyNumberFormat="1" applyFont="1" applyFill="1" applyBorder="1" applyProtection="1">
      <protection locked="0"/>
    </xf>
    <xf numFmtId="1" fontId="6" fillId="3" borderId="74" xfId="0" applyNumberFormat="1" applyFont="1" applyFill="1" applyBorder="1" applyAlignment="1">
      <alignment horizontal="left" wrapText="1"/>
    </xf>
    <xf numFmtId="1" fontId="6" fillId="5" borderId="74" xfId="0" applyNumberFormat="1" applyFont="1" applyFill="1" applyBorder="1" applyProtection="1">
      <protection locked="0"/>
    </xf>
    <xf numFmtId="1" fontId="6" fillId="3" borderId="74" xfId="0" applyNumberFormat="1" applyFont="1" applyFill="1" applyBorder="1"/>
    <xf numFmtId="1" fontId="6" fillId="8" borderId="74" xfId="0" applyNumberFormat="1" applyFont="1" applyFill="1" applyBorder="1"/>
    <xf numFmtId="0" fontId="6" fillId="0" borderId="74" xfId="0" applyFont="1" applyBorder="1"/>
    <xf numFmtId="1" fontId="6" fillId="2" borderId="7" xfId="0" applyNumberFormat="1" applyFont="1" applyFill="1" applyBorder="1" applyAlignment="1">
      <alignment horizontal="center" vertical="center" wrapText="1"/>
    </xf>
    <xf numFmtId="1" fontId="6" fillId="0" borderId="78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38" xfId="0" applyNumberFormat="1" applyFont="1" applyBorder="1" applyAlignment="1">
      <alignment horizontal="left" vertical="center"/>
    </xf>
    <xf numFmtId="1" fontId="6" fillId="0" borderId="22" xfId="0" applyNumberFormat="1" applyFont="1" applyBorder="1" applyAlignment="1">
      <alignment horizontal="left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19" xfId="0" applyNumberFormat="1" applyFont="1" applyBorder="1" applyAlignment="1">
      <alignment horizontal="center" vertical="center" wrapText="1"/>
    </xf>
    <xf numFmtId="1" fontId="6" fillId="0" borderId="118" xfId="0" applyNumberFormat="1" applyFont="1" applyBorder="1" applyAlignment="1">
      <alignment horizontal="center" vertical="center" wrapText="1"/>
    </xf>
    <xf numFmtId="1" fontId="6" fillId="0" borderId="119" xfId="0" applyNumberFormat="1" applyFont="1" applyBorder="1" applyAlignment="1">
      <alignment horizontal="center" vertical="center"/>
    </xf>
    <xf numFmtId="1" fontId="6" fillId="0" borderId="119" xfId="0" applyNumberFormat="1" applyFont="1" applyBorder="1" applyAlignment="1">
      <alignment horizontal="left" vertical="center"/>
    </xf>
    <xf numFmtId="1" fontId="6" fillId="3" borderId="119" xfId="0" applyNumberFormat="1" applyFont="1" applyFill="1" applyBorder="1" applyAlignment="1">
      <alignment horizontal="left" vertical="center" wrapText="1"/>
    </xf>
    <xf numFmtId="1" fontId="6" fillId="5" borderId="104" xfId="0" applyNumberFormat="1" applyFont="1" applyFill="1" applyBorder="1" applyProtection="1">
      <protection locked="0"/>
    </xf>
    <xf numFmtId="1" fontId="6" fillId="0" borderId="2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0" borderId="38" xfId="0" applyNumberFormat="1" applyFont="1" applyBorder="1" applyAlignment="1">
      <alignment horizontal="left" vertical="center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1" fontId="6" fillId="0" borderId="78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04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left" vertical="center"/>
    </xf>
    <xf numFmtId="1" fontId="6" fillId="0" borderId="7" xfId="0" applyNumberFormat="1" applyFont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 wrapText="1"/>
    </xf>
    <xf numFmtId="1" fontId="6" fillId="5" borderId="121" xfId="0" applyNumberFormat="1" applyFont="1" applyFill="1" applyBorder="1" applyProtection="1">
      <protection locked="0"/>
    </xf>
    <xf numFmtId="1" fontId="6" fillId="0" borderId="121" xfId="0" applyNumberFormat="1" applyFont="1" applyBorder="1" applyAlignment="1">
      <alignment horizontal="left" vertical="center"/>
    </xf>
    <xf numFmtId="1" fontId="6" fillId="5" borderId="121" xfId="0" applyNumberFormat="1" applyFont="1" applyFill="1" applyBorder="1" applyAlignment="1" applyProtection="1">
      <alignment vertical="center" wrapText="1"/>
      <protection locked="0"/>
    </xf>
    <xf numFmtId="1" fontId="6" fillId="3" borderId="121" xfId="0" applyNumberFormat="1" applyFont="1" applyFill="1" applyBorder="1" applyAlignment="1">
      <alignment horizontal="left" vertical="center" wrapText="1"/>
    </xf>
    <xf numFmtId="1" fontId="6" fillId="4" borderId="121" xfId="0" applyNumberFormat="1" applyFont="1" applyFill="1" applyBorder="1"/>
    <xf numFmtId="1" fontId="6" fillId="10" borderId="121" xfId="0" applyNumberFormat="1" applyFont="1" applyFill="1" applyBorder="1" applyProtection="1">
      <protection locked="0"/>
    </xf>
    <xf numFmtId="1" fontId="6" fillId="2" borderId="7" xfId="0" applyNumberFormat="1" applyFont="1" applyFill="1" applyBorder="1" applyAlignment="1">
      <alignment horizontal="center" vertical="center" wrapText="1"/>
    </xf>
    <xf numFmtId="1" fontId="6" fillId="3" borderId="105" xfId="0" applyNumberFormat="1" applyFont="1" applyFill="1" applyBorder="1" applyAlignment="1">
      <alignment horizontal="left" vertical="center" wrapText="1"/>
    </xf>
    <xf numFmtId="1" fontId="6" fillId="0" borderId="78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6" fillId="0" borderId="104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38" xfId="0" applyNumberFormat="1" applyFont="1" applyBorder="1" applyAlignment="1">
      <alignment horizontal="left" vertical="center"/>
    </xf>
    <xf numFmtId="1" fontId="6" fillId="0" borderId="22" xfId="0" applyNumberFormat="1" applyFont="1" applyBorder="1" applyAlignment="1">
      <alignment horizontal="left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05" xfId="0" applyNumberFormat="1" applyFont="1" applyBorder="1" applyAlignment="1">
      <alignment horizontal="left" vertical="center"/>
    </xf>
    <xf numFmtId="1" fontId="6" fillId="5" borderId="123" xfId="0" applyNumberFormat="1" applyFont="1" applyFill="1" applyBorder="1" applyProtection="1">
      <protection locked="0"/>
    </xf>
    <xf numFmtId="1" fontId="6" fillId="3" borderId="123" xfId="0" applyNumberFormat="1" applyFont="1" applyFill="1" applyBorder="1"/>
    <xf numFmtId="1" fontId="6" fillId="10" borderId="127" xfId="0" applyNumberFormat="1" applyFont="1" applyFill="1" applyBorder="1" applyProtection="1">
      <protection locked="0"/>
    </xf>
    <xf numFmtId="1" fontId="6" fillId="3" borderId="126" xfId="0" applyNumberFormat="1" applyFont="1" applyFill="1" applyBorder="1" applyAlignment="1">
      <alignment horizontal="left" wrapText="1"/>
    </xf>
    <xf numFmtId="1" fontId="6" fillId="5" borderId="126" xfId="0" applyNumberFormat="1" applyFont="1" applyFill="1" applyBorder="1" applyProtection="1">
      <protection locked="0"/>
    </xf>
    <xf numFmtId="1" fontId="6" fillId="3" borderId="126" xfId="0" applyNumberFormat="1" applyFont="1" applyFill="1" applyBorder="1"/>
    <xf numFmtId="1" fontId="6" fillId="10" borderId="126" xfId="0" applyNumberFormat="1" applyFont="1" applyFill="1" applyBorder="1" applyProtection="1">
      <protection locked="0"/>
    </xf>
    <xf numFmtId="1" fontId="6" fillId="8" borderId="128" xfId="0" applyNumberFormat="1" applyFont="1" applyFill="1" applyBorder="1"/>
    <xf numFmtId="1" fontId="6" fillId="8" borderId="126" xfId="0" applyNumberFormat="1" applyFont="1" applyFill="1" applyBorder="1"/>
    <xf numFmtId="1" fontId="6" fillId="5" borderId="128" xfId="0" applyNumberFormat="1" applyFont="1" applyFill="1" applyBorder="1" applyProtection="1">
      <protection locked="0"/>
    </xf>
    <xf numFmtId="1" fontId="6" fillId="0" borderId="126" xfId="0" applyNumberFormat="1" applyFont="1" applyBorder="1" applyAlignment="1">
      <alignment horizontal="center" vertical="center"/>
    </xf>
    <xf numFmtId="1" fontId="6" fillId="0" borderId="126" xfId="0" applyNumberFormat="1" applyFont="1" applyBorder="1" applyAlignment="1">
      <alignment horizontal="center" vertical="center" wrapText="1"/>
    </xf>
    <xf numFmtId="1" fontId="6" fillId="0" borderId="127" xfId="0" applyNumberFormat="1" applyFont="1" applyBorder="1" applyAlignment="1">
      <alignment horizontal="center" vertical="center" wrapText="1"/>
    </xf>
    <xf numFmtId="0" fontId="6" fillId="0" borderId="126" xfId="0" applyFont="1" applyBorder="1"/>
    <xf numFmtId="1" fontId="6" fillId="0" borderId="2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0" borderId="38" xfId="0" applyNumberFormat="1" applyFont="1" applyBorder="1" applyAlignment="1">
      <alignment horizontal="left" vertical="center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1" fontId="6" fillId="0" borderId="78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left" vertical="center"/>
    </xf>
    <xf numFmtId="1" fontId="6" fillId="0" borderId="7" xfId="0" applyNumberFormat="1" applyFont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 wrapText="1"/>
    </xf>
    <xf numFmtId="1" fontId="6" fillId="3" borderId="128" xfId="0" applyNumberFormat="1" applyFont="1" applyFill="1" applyBorder="1"/>
    <xf numFmtId="1" fontId="6" fillId="10" borderId="131" xfId="0" applyNumberFormat="1" applyFont="1" applyFill="1" applyBorder="1" applyProtection="1">
      <protection locked="0"/>
    </xf>
    <xf numFmtId="1" fontId="6" fillId="3" borderId="130" xfId="0" applyNumberFormat="1" applyFont="1" applyFill="1" applyBorder="1" applyAlignment="1">
      <alignment horizontal="left" wrapText="1"/>
    </xf>
    <xf numFmtId="1" fontId="6" fillId="5" borderId="130" xfId="0" applyNumberFormat="1" applyFont="1" applyFill="1" applyBorder="1" applyProtection="1">
      <protection locked="0"/>
    </xf>
    <xf numFmtId="1" fontId="6" fillId="3" borderId="130" xfId="0" applyNumberFormat="1" applyFont="1" applyFill="1" applyBorder="1"/>
    <xf numFmtId="1" fontId="6" fillId="10" borderId="130" xfId="0" applyNumberFormat="1" applyFont="1" applyFill="1" applyBorder="1" applyProtection="1">
      <protection locked="0"/>
    </xf>
    <xf numFmtId="1" fontId="6" fillId="8" borderId="132" xfId="0" applyNumberFormat="1" applyFont="1" applyFill="1" applyBorder="1"/>
    <xf numFmtId="1" fontId="6" fillId="8" borderId="130" xfId="0" applyNumberFormat="1" applyFont="1" applyFill="1" applyBorder="1"/>
    <xf numFmtId="1" fontId="6" fillId="5" borderId="132" xfId="0" applyNumberFormat="1" applyFont="1" applyFill="1" applyBorder="1" applyProtection="1">
      <protection locked="0"/>
    </xf>
    <xf numFmtId="1" fontId="6" fillId="0" borderId="130" xfId="0" applyNumberFormat="1" applyFont="1" applyBorder="1" applyAlignment="1">
      <alignment horizontal="center" vertical="center"/>
    </xf>
    <xf numFmtId="1" fontId="6" fillId="0" borderId="130" xfId="0" applyNumberFormat="1" applyFont="1" applyBorder="1" applyAlignment="1">
      <alignment horizontal="center" vertical="center" wrapText="1"/>
    </xf>
    <xf numFmtId="1" fontId="6" fillId="0" borderId="131" xfId="0" applyNumberFormat="1" applyFont="1" applyBorder="1" applyAlignment="1">
      <alignment horizontal="center" vertical="center" wrapText="1"/>
    </xf>
    <xf numFmtId="0" fontId="6" fillId="0" borderId="130" xfId="0" applyFont="1" applyBorder="1"/>
    <xf numFmtId="1" fontId="6" fillId="0" borderId="130" xfId="0" applyNumberFormat="1" applyFont="1" applyBorder="1" applyAlignment="1">
      <alignment horizontal="left" vertical="center"/>
    </xf>
    <xf numFmtId="1" fontId="6" fillId="5" borderId="130" xfId="0" applyNumberFormat="1" applyFont="1" applyFill="1" applyBorder="1" applyAlignment="1" applyProtection="1">
      <alignment vertical="center" wrapText="1"/>
      <protection locked="0"/>
    </xf>
    <xf numFmtId="1" fontId="6" fillId="3" borderId="130" xfId="0" applyNumberFormat="1" applyFont="1" applyFill="1" applyBorder="1" applyAlignment="1">
      <alignment horizontal="left" vertical="center" wrapText="1"/>
    </xf>
    <xf numFmtId="1" fontId="6" fillId="4" borderId="130" xfId="0" applyNumberFormat="1" applyFont="1" applyFill="1" applyBorder="1"/>
    <xf numFmtId="1" fontId="6" fillId="3" borderId="132" xfId="0" applyNumberFormat="1" applyFont="1" applyFill="1" applyBorder="1"/>
    <xf numFmtId="1" fontId="6" fillId="10" borderId="136" xfId="0" applyNumberFormat="1" applyFont="1" applyFill="1" applyBorder="1" applyProtection="1">
      <protection locked="0"/>
    </xf>
    <xf numFmtId="1" fontId="6" fillId="3" borderId="135" xfId="0" applyNumberFormat="1" applyFont="1" applyFill="1" applyBorder="1" applyAlignment="1">
      <alignment horizontal="left" wrapText="1"/>
    </xf>
    <xf numFmtId="1" fontId="6" fillId="5" borderId="135" xfId="0" applyNumberFormat="1" applyFont="1" applyFill="1" applyBorder="1" applyProtection="1">
      <protection locked="0"/>
    </xf>
    <xf numFmtId="1" fontId="6" fillId="3" borderId="135" xfId="0" applyNumberFormat="1" applyFont="1" applyFill="1" applyBorder="1"/>
    <xf numFmtId="1" fontId="6" fillId="10" borderId="135" xfId="0" applyNumberFormat="1" applyFont="1" applyFill="1" applyBorder="1" applyProtection="1">
      <protection locked="0"/>
    </xf>
    <xf numFmtId="1" fontId="6" fillId="8" borderId="137" xfId="0" applyNumberFormat="1" applyFont="1" applyFill="1" applyBorder="1"/>
    <xf numFmtId="1" fontId="6" fillId="8" borderId="135" xfId="0" applyNumberFormat="1" applyFont="1" applyFill="1" applyBorder="1"/>
    <xf numFmtId="1" fontId="6" fillId="5" borderId="137" xfId="0" applyNumberFormat="1" applyFont="1" applyFill="1" applyBorder="1" applyProtection="1">
      <protection locked="0"/>
    </xf>
    <xf numFmtId="1" fontId="6" fillId="0" borderId="135" xfId="0" applyNumberFormat="1" applyFont="1" applyBorder="1" applyAlignment="1">
      <alignment horizontal="center" vertical="center"/>
    </xf>
    <xf numFmtId="1" fontId="6" fillId="0" borderId="135" xfId="0" applyNumberFormat="1" applyFont="1" applyBorder="1" applyAlignment="1">
      <alignment horizontal="center" vertical="center" wrapText="1"/>
    </xf>
    <xf numFmtId="1" fontId="6" fillId="0" borderId="136" xfId="0" applyNumberFormat="1" applyFont="1" applyBorder="1" applyAlignment="1">
      <alignment horizontal="center" vertical="center" wrapText="1"/>
    </xf>
    <xf numFmtId="0" fontId="6" fillId="0" borderId="135" xfId="0" applyFont="1" applyBorder="1"/>
    <xf numFmtId="1" fontId="6" fillId="2" borderId="7" xfId="0" applyNumberFormat="1" applyFont="1" applyFill="1" applyBorder="1" applyAlignment="1">
      <alignment horizontal="center" vertical="center" wrapText="1"/>
    </xf>
    <xf numFmtId="1" fontId="6" fillId="0" borderId="78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38" xfId="0" applyNumberFormat="1" applyFont="1" applyBorder="1" applyAlignment="1">
      <alignment horizontal="left" vertical="center"/>
    </xf>
    <xf numFmtId="1" fontId="6" fillId="0" borderId="22" xfId="0" applyNumberFormat="1" applyFont="1" applyBorder="1" applyAlignment="1">
      <alignment horizontal="left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29" xfId="0" applyNumberFormat="1" applyFont="1" applyBorder="1" applyAlignment="1">
      <alignment horizontal="center" vertical="center" wrapText="1"/>
    </xf>
    <xf numFmtId="1" fontId="6" fillId="5" borderId="138" xfId="0" applyNumberFormat="1" applyFont="1" applyFill="1" applyBorder="1" applyProtection="1">
      <protection locked="0"/>
    </xf>
    <xf numFmtId="1" fontId="6" fillId="5" borderId="139" xfId="0" applyNumberFormat="1" applyFont="1" applyFill="1" applyBorder="1" applyProtection="1">
      <protection locked="0"/>
    </xf>
    <xf numFmtId="1" fontId="6" fillId="5" borderId="141" xfId="0" applyNumberFormat="1" applyFont="1" applyFill="1" applyBorder="1" applyProtection="1">
      <protection locked="0"/>
    </xf>
    <xf numFmtId="1" fontId="6" fillId="0" borderId="141" xfId="0" applyNumberFormat="1" applyFont="1" applyBorder="1" applyAlignment="1">
      <alignment horizontal="left" vertical="center"/>
    </xf>
    <xf numFmtId="1" fontId="6" fillId="5" borderId="141" xfId="0" applyNumberFormat="1" applyFont="1" applyFill="1" applyBorder="1" applyAlignment="1" applyProtection="1">
      <alignment vertical="center" wrapText="1"/>
      <protection locked="0"/>
    </xf>
    <xf numFmtId="1" fontId="6" fillId="3" borderId="141" xfId="0" applyNumberFormat="1" applyFont="1" applyFill="1" applyBorder="1" applyAlignment="1">
      <alignment horizontal="left" vertical="center" wrapText="1"/>
    </xf>
    <xf numFmtId="1" fontId="6" fillId="0" borderId="138" xfId="0" applyNumberFormat="1" applyFont="1" applyBorder="1" applyAlignment="1">
      <alignment horizontal="center" vertical="center" wrapText="1"/>
    </xf>
    <xf numFmtId="1" fontId="6" fillId="4" borderId="141" xfId="0" applyNumberFormat="1" applyFont="1" applyFill="1" applyBorder="1"/>
    <xf numFmtId="1" fontId="6" fillId="3" borderId="139" xfId="0" applyNumberFormat="1" applyFont="1" applyFill="1" applyBorder="1"/>
    <xf numFmtId="1" fontId="6" fillId="10" borderId="141" xfId="0" applyNumberFormat="1" applyFont="1" applyFill="1" applyBorder="1" applyProtection="1">
      <protection locked="0"/>
    </xf>
    <xf numFmtId="1" fontId="6" fillId="10" borderId="140" xfId="0" applyNumberFormat="1" applyFont="1" applyFill="1" applyBorder="1" applyProtection="1">
      <protection locked="0"/>
    </xf>
    <xf numFmtId="1" fontId="6" fillId="3" borderId="141" xfId="0" applyNumberFormat="1" applyFont="1" applyFill="1" applyBorder="1" applyAlignment="1">
      <alignment horizontal="left" wrapText="1"/>
    </xf>
    <xf numFmtId="1" fontId="6" fillId="3" borderId="141" xfId="0" applyNumberFormat="1" applyFont="1" applyFill="1" applyBorder="1"/>
    <xf numFmtId="1" fontId="6" fillId="8" borderId="139" xfId="0" applyNumberFormat="1" applyFont="1" applyFill="1" applyBorder="1"/>
    <xf numFmtId="1" fontId="6" fillId="8" borderId="141" xfId="0" applyNumberFormat="1" applyFont="1" applyFill="1" applyBorder="1"/>
    <xf numFmtId="1" fontId="6" fillId="0" borderId="141" xfId="0" applyNumberFormat="1" applyFont="1" applyBorder="1" applyAlignment="1">
      <alignment horizontal="center" vertical="center"/>
    </xf>
    <xf numFmtId="1" fontId="6" fillId="0" borderId="141" xfId="0" applyNumberFormat="1" applyFont="1" applyBorder="1" applyAlignment="1">
      <alignment horizontal="center" vertical="center" wrapText="1"/>
    </xf>
    <xf numFmtId="1" fontId="6" fillId="0" borderId="140" xfId="0" applyNumberFormat="1" applyFont="1" applyBorder="1" applyAlignment="1">
      <alignment horizontal="center" vertical="center" wrapText="1"/>
    </xf>
    <xf numFmtId="0" fontId="6" fillId="0" borderId="141" xfId="0" applyFont="1" applyBorder="1"/>
    <xf numFmtId="1" fontId="6" fillId="0" borderId="2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0" borderId="38" xfId="0" applyNumberFormat="1" applyFont="1" applyBorder="1" applyAlignment="1">
      <alignment horizontal="left" vertical="center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1" fontId="6" fillId="0" borderId="78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left" vertical="center"/>
    </xf>
    <xf numFmtId="1" fontId="6" fillId="0" borderId="7" xfId="0" applyNumberFormat="1" applyFont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 wrapText="1"/>
    </xf>
    <xf numFmtId="1" fontId="6" fillId="0" borderId="129" xfId="0" applyNumberFormat="1" applyFont="1" applyBorder="1" applyAlignment="1">
      <alignment horizontal="center" vertical="center" wrapText="1"/>
    </xf>
    <xf numFmtId="1" fontId="6" fillId="3" borderId="130" xfId="0" applyNumberFormat="1" applyFont="1" applyFill="1" applyBorder="1" applyAlignment="1">
      <alignment horizontal="left" vertical="center" wrapText="1"/>
    </xf>
    <xf numFmtId="1" fontId="6" fillId="0" borderId="130" xfId="0" applyNumberFormat="1" applyFont="1" applyBorder="1" applyAlignment="1">
      <alignment horizontal="left" vertical="center"/>
    </xf>
    <xf numFmtId="1" fontId="6" fillId="5" borderId="129" xfId="0" applyNumberFormat="1" applyFont="1" applyFill="1" applyBorder="1" applyProtection="1">
      <protection locked="0"/>
    </xf>
    <xf numFmtId="1" fontId="6" fillId="5" borderId="143" xfId="0" applyNumberFormat="1" applyFont="1" applyFill="1" applyBorder="1" applyProtection="1">
      <protection locked="0"/>
    </xf>
    <xf numFmtId="1" fontId="6" fillId="3" borderId="143" xfId="0" applyNumberFormat="1" applyFont="1" applyFill="1" applyBorder="1"/>
    <xf numFmtId="1" fontId="6" fillId="10" borderId="147" xfId="0" applyNumberFormat="1" applyFont="1" applyFill="1" applyBorder="1" applyProtection="1">
      <protection locked="0"/>
    </xf>
    <xf numFmtId="1" fontId="6" fillId="3" borderId="146" xfId="0" applyNumberFormat="1" applyFont="1" applyFill="1" applyBorder="1" applyAlignment="1">
      <alignment horizontal="left" wrapText="1"/>
    </xf>
    <xf numFmtId="1" fontId="6" fillId="5" borderId="146" xfId="0" applyNumberFormat="1" applyFont="1" applyFill="1" applyBorder="1" applyProtection="1">
      <protection locked="0"/>
    </xf>
    <xf numFmtId="1" fontId="6" fillId="3" borderId="146" xfId="0" applyNumberFormat="1" applyFont="1" applyFill="1" applyBorder="1"/>
    <xf numFmtId="1" fontId="6" fillId="10" borderId="146" xfId="0" applyNumberFormat="1" applyFont="1" applyFill="1" applyBorder="1" applyProtection="1">
      <protection locked="0"/>
    </xf>
    <xf numFmtId="1" fontId="6" fillId="8" borderId="148" xfId="0" applyNumberFormat="1" applyFont="1" applyFill="1" applyBorder="1"/>
    <xf numFmtId="1" fontId="6" fillId="8" borderId="146" xfId="0" applyNumberFormat="1" applyFont="1" applyFill="1" applyBorder="1"/>
    <xf numFmtId="1" fontId="6" fillId="5" borderId="148" xfId="0" applyNumberFormat="1" applyFont="1" applyFill="1" applyBorder="1" applyProtection="1">
      <protection locked="0"/>
    </xf>
    <xf numFmtId="1" fontId="6" fillId="0" borderId="146" xfId="0" applyNumberFormat="1" applyFont="1" applyBorder="1" applyAlignment="1">
      <alignment horizontal="center" vertical="center"/>
    </xf>
    <xf numFmtId="1" fontId="6" fillId="0" borderId="146" xfId="0" applyNumberFormat="1" applyFont="1" applyBorder="1" applyAlignment="1">
      <alignment horizontal="center" vertical="center" wrapText="1"/>
    </xf>
    <xf numFmtId="1" fontId="6" fillId="0" borderId="147" xfId="0" applyNumberFormat="1" applyFont="1" applyBorder="1" applyAlignment="1">
      <alignment horizontal="center" vertical="center" wrapText="1"/>
    </xf>
    <xf numFmtId="0" fontId="6" fillId="0" borderId="146" xfId="0" applyFont="1" applyBorder="1"/>
    <xf numFmtId="1" fontId="6" fillId="2" borderId="7" xfId="0" applyNumberFormat="1" applyFont="1" applyFill="1" applyBorder="1" applyAlignment="1">
      <alignment horizontal="center" vertical="center" wrapText="1"/>
    </xf>
    <xf numFmtId="1" fontId="6" fillId="0" borderId="78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38" xfId="0" applyNumberFormat="1" applyFont="1" applyBorder="1" applyAlignment="1">
      <alignment horizontal="left" vertical="center"/>
    </xf>
    <xf numFmtId="1" fontId="6" fillId="0" borderId="22" xfId="0" applyNumberFormat="1" applyFont="1" applyBorder="1" applyAlignment="1">
      <alignment horizontal="left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3" borderId="130" xfId="0" applyNumberFormat="1" applyFont="1" applyFill="1" applyBorder="1" applyAlignment="1">
      <alignment horizontal="left" vertical="center" wrapText="1"/>
    </xf>
    <xf numFmtId="1" fontId="6" fillId="0" borderId="129" xfId="0" applyNumberFormat="1" applyFont="1" applyBorder="1" applyAlignment="1">
      <alignment horizontal="center" vertical="center" wrapText="1"/>
    </xf>
    <xf numFmtId="1" fontId="6" fillId="0" borderId="130" xfId="0" applyNumberFormat="1" applyFont="1" applyBorder="1" applyAlignment="1">
      <alignment horizontal="left" vertical="center"/>
    </xf>
    <xf numFmtId="1" fontId="6" fillId="3" borderId="148" xfId="0" applyNumberFormat="1" applyFont="1" applyFill="1" applyBorder="1"/>
    <xf numFmtId="1" fontId="6" fillId="10" borderId="151" xfId="0" applyNumberFormat="1" applyFont="1" applyFill="1" applyBorder="1" applyProtection="1">
      <protection locked="0"/>
    </xf>
    <xf numFmtId="1" fontId="6" fillId="3" borderId="150" xfId="0" applyNumberFormat="1" applyFont="1" applyFill="1" applyBorder="1" applyAlignment="1">
      <alignment horizontal="left" wrapText="1"/>
    </xf>
    <xf numFmtId="1" fontId="6" fillId="5" borderId="150" xfId="0" applyNumberFormat="1" applyFont="1" applyFill="1" applyBorder="1" applyProtection="1">
      <protection locked="0"/>
    </xf>
    <xf numFmtId="1" fontId="6" fillId="3" borderId="150" xfId="0" applyNumberFormat="1" applyFont="1" applyFill="1" applyBorder="1"/>
    <xf numFmtId="1" fontId="6" fillId="10" borderId="150" xfId="0" applyNumberFormat="1" applyFont="1" applyFill="1" applyBorder="1" applyProtection="1">
      <protection locked="0"/>
    </xf>
    <xf numFmtId="1" fontId="6" fillId="8" borderId="152" xfId="0" applyNumberFormat="1" applyFont="1" applyFill="1" applyBorder="1"/>
    <xf numFmtId="1" fontId="6" fillId="8" borderId="150" xfId="0" applyNumberFormat="1" applyFont="1" applyFill="1" applyBorder="1"/>
    <xf numFmtId="1" fontId="6" fillId="5" borderId="152" xfId="0" applyNumberFormat="1" applyFont="1" applyFill="1" applyBorder="1" applyProtection="1">
      <protection locked="0"/>
    </xf>
    <xf numFmtId="1" fontId="6" fillId="0" borderId="150" xfId="0" applyNumberFormat="1" applyFont="1" applyBorder="1" applyAlignment="1">
      <alignment horizontal="center" vertical="center"/>
    </xf>
    <xf numFmtId="1" fontId="6" fillId="0" borderId="150" xfId="0" applyNumberFormat="1" applyFont="1" applyBorder="1" applyAlignment="1">
      <alignment horizontal="center" vertical="center" wrapText="1"/>
    </xf>
    <xf numFmtId="1" fontId="6" fillId="0" borderId="151" xfId="0" applyNumberFormat="1" applyFont="1" applyBorder="1" applyAlignment="1">
      <alignment horizontal="center" vertical="center" wrapText="1"/>
    </xf>
    <xf numFmtId="0" fontId="6" fillId="0" borderId="150" xfId="0" applyFont="1" applyBorder="1"/>
    <xf numFmtId="1" fontId="6" fillId="0" borderId="2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0" borderId="38" xfId="0" applyNumberFormat="1" applyFont="1" applyBorder="1" applyAlignment="1">
      <alignment horizontal="left" vertical="center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1" fontId="6" fillId="0" borderId="78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left" vertical="center"/>
    </xf>
    <xf numFmtId="1" fontId="6" fillId="0" borderId="7" xfId="0" applyNumberFormat="1" applyFont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 wrapText="1"/>
    </xf>
    <xf numFmtId="1" fontId="6" fillId="0" borderId="129" xfId="0" applyNumberFormat="1" applyFont="1" applyBorder="1" applyAlignment="1">
      <alignment horizontal="center" vertical="center" wrapText="1"/>
    </xf>
    <xf numFmtId="1" fontId="6" fillId="3" borderId="130" xfId="0" applyNumberFormat="1" applyFont="1" applyFill="1" applyBorder="1" applyAlignment="1">
      <alignment horizontal="left" vertical="center" wrapText="1"/>
    </xf>
    <xf numFmtId="1" fontId="6" fillId="0" borderId="130" xfId="0" applyNumberFormat="1" applyFont="1" applyBorder="1" applyAlignment="1">
      <alignment horizontal="left" vertical="center"/>
    </xf>
    <xf numFmtId="1" fontId="6" fillId="3" borderId="152" xfId="0" applyNumberFormat="1" applyFont="1" applyFill="1" applyBorder="1"/>
    <xf numFmtId="1" fontId="6" fillId="10" borderId="155" xfId="0" applyNumberFormat="1" applyFont="1" applyFill="1" applyBorder="1" applyProtection="1">
      <protection locked="0"/>
    </xf>
    <xf numFmtId="1" fontId="6" fillId="3" borderId="154" xfId="0" applyNumberFormat="1" applyFont="1" applyFill="1" applyBorder="1" applyAlignment="1">
      <alignment horizontal="left" wrapText="1"/>
    </xf>
    <xf numFmtId="1" fontId="6" fillId="5" borderId="154" xfId="0" applyNumberFormat="1" applyFont="1" applyFill="1" applyBorder="1" applyProtection="1">
      <protection locked="0"/>
    </xf>
    <xf numFmtId="1" fontId="6" fillId="3" borderId="154" xfId="0" applyNumberFormat="1" applyFont="1" applyFill="1" applyBorder="1"/>
    <xf numFmtId="1" fontId="6" fillId="10" borderId="154" xfId="0" applyNumberFormat="1" applyFont="1" applyFill="1" applyBorder="1" applyProtection="1">
      <protection locked="0"/>
    </xf>
    <xf numFmtId="1" fontId="6" fillId="8" borderId="156" xfId="0" applyNumberFormat="1" applyFont="1" applyFill="1" applyBorder="1"/>
    <xf numFmtId="1" fontId="6" fillId="8" borderId="154" xfId="0" applyNumberFormat="1" applyFont="1" applyFill="1" applyBorder="1"/>
    <xf numFmtId="1" fontId="6" fillId="5" borderId="156" xfId="0" applyNumberFormat="1" applyFont="1" applyFill="1" applyBorder="1" applyProtection="1">
      <protection locked="0"/>
    </xf>
    <xf numFmtId="1" fontId="6" fillId="0" borderId="154" xfId="0" applyNumberFormat="1" applyFont="1" applyBorder="1" applyAlignment="1">
      <alignment horizontal="center" vertical="center"/>
    </xf>
    <xf numFmtId="1" fontId="6" fillId="0" borderId="154" xfId="0" applyNumberFormat="1" applyFont="1" applyBorder="1" applyAlignment="1">
      <alignment horizontal="center" vertical="center" wrapText="1"/>
    </xf>
    <xf numFmtId="1" fontId="6" fillId="0" borderId="155" xfId="0" applyNumberFormat="1" applyFont="1" applyBorder="1" applyAlignment="1">
      <alignment horizontal="center" vertical="center" wrapText="1"/>
    </xf>
    <xf numFmtId="0" fontId="6" fillId="0" borderId="154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1" fontId="6" fillId="3" borderId="78" xfId="0" applyNumberFormat="1" applyFont="1" applyFill="1" applyBorder="1" applyAlignment="1">
      <alignment horizontal="center" vertical="center"/>
    </xf>
    <xf numFmtId="1" fontId="6" fillId="3" borderId="105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left" wrapText="1"/>
    </xf>
    <xf numFmtId="1" fontId="6" fillId="3" borderId="7" xfId="0" applyNumberFormat="1" applyFont="1" applyFill="1" applyBorder="1" applyAlignment="1">
      <alignment horizontal="center" vertical="center"/>
    </xf>
    <xf numFmtId="1" fontId="6" fillId="3" borderId="78" xfId="0" applyNumberFormat="1" applyFont="1" applyFill="1" applyBorder="1" applyAlignment="1">
      <alignment horizontal="left" vertical="center" wrapText="1"/>
    </xf>
    <xf numFmtId="1" fontId="6" fillId="3" borderId="105" xfId="0" applyNumberFormat="1" applyFont="1" applyFill="1" applyBorder="1" applyAlignment="1">
      <alignment horizontal="left" vertical="center" wrapText="1"/>
    </xf>
    <xf numFmtId="1" fontId="6" fillId="3" borderId="83" xfId="0" applyNumberFormat="1" applyFont="1" applyFill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" fontId="6" fillId="0" borderId="78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 wrapText="1"/>
    </xf>
    <xf numFmtId="1" fontId="6" fillId="0" borderId="10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left" vertical="center" wrapText="1"/>
    </xf>
    <xf numFmtId="1" fontId="4" fillId="0" borderId="103" xfId="0" applyNumberFormat="1" applyFont="1" applyBorder="1" applyAlignment="1">
      <alignment horizontal="left" wrapText="1"/>
    </xf>
    <xf numFmtId="1" fontId="4" fillId="0" borderId="101" xfId="0" applyNumberFormat="1" applyFont="1" applyBorder="1" applyAlignment="1">
      <alignment horizontal="left" wrapText="1"/>
    </xf>
    <xf numFmtId="1" fontId="6" fillId="0" borderId="74" xfId="0" applyNumberFormat="1" applyFont="1" applyBorder="1" applyAlignment="1">
      <alignment horizontal="center" vertical="center" wrapText="1"/>
    </xf>
    <xf numFmtId="1" fontId="6" fillId="0" borderId="83" xfId="0" applyNumberFormat="1" applyFont="1" applyBorder="1" applyAlignment="1">
      <alignment horizontal="center" vertical="center"/>
    </xf>
    <xf numFmtId="1" fontId="6" fillId="0" borderId="74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2" borderId="78" xfId="0" applyNumberFormat="1" applyFont="1" applyFill="1" applyBorder="1" applyAlignment="1">
      <alignment horizontal="center" vertical="center" wrapText="1"/>
    </xf>
    <xf numFmtId="1" fontId="6" fillId="2" borderId="74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left" wrapText="1"/>
    </xf>
    <xf numFmtId="1" fontId="6" fillId="0" borderId="6" xfId="0" applyNumberFormat="1" applyFont="1" applyBorder="1" applyAlignment="1">
      <alignment horizontal="left" wrapText="1"/>
    </xf>
    <xf numFmtId="1" fontId="6" fillId="0" borderId="7" xfId="0" applyNumberFormat="1" applyFont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105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left" vertical="center"/>
    </xf>
    <xf numFmtId="1" fontId="6" fillId="3" borderId="6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left" wrapText="1"/>
    </xf>
    <xf numFmtId="1" fontId="4" fillId="2" borderId="0" xfId="0" applyNumberFormat="1" applyFont="1" applyFill="1" applyAlignment="1">
      <alignment horizontal="left" wrapText="1"/>
    </xf>
    <xf numFmtId="1" fontId="4" fillId="2" borderId="103" xfId="0" applyNumberFormat="1" applyFont="1" applyFill="1" applyBorder="1" applyAlignment="1">
      <alignment horizontal="left" wrapText="1"/>
    </xf>
    <xf numFmtId="1" fontId="4" fillId="2" borderId="101" xfId="0" applyNumberFormat="1" applyFont="1" applyFill="1" applyBorder="1" applyAlignment="1">
      <alignment horizontal="left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04" xfId="0" applyNumberFormat="1" applyFont="1" applyBorder="1" applyAlignment="1">
      <alignment horizontal="center" vertical="center" wrapText="1"/>
    </xf>
    <xf numFmtId="1" fontId="6" fillId="0" borderId="78" xfId="0" applyNumberFormat="1" applyFont="1" applyBorder="1" applyAlignment="1">
      <alignment horizontal="center" vertical="center"/>
    </xf>
    <xf numFmtId="1" fontId="6" fillId="0" borderId="105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37" xfId="0" applyNumberFormat="1" applyFont="1" applyBorder="1" applyAlignment="1">
      <alignment horizontal="left" vertical="center"/>
    </xf>
    <xf numFmtId="1" fontId="6" fillId="0" borderId="38" xfId="0" applyNumberFormat="1" applyFont="1" applyBorder="1" applyAlignment="1">
      <alignment horizontal="left" vertical="center"/>
    </xf>
    <xf numFmtId="1" fontId="6" fillId="0" borderId="21" xfId="0" applyNumberFormat="1" applyFont="1" applyBorder="1" applyAlignment="1">
      <alignment horizontal="left" vertical="center"/>
    </xf>
    <xf numFmtId="1" fontId="6" fillId="0" borderId="22" xfId="0" applyNumberFormat="1" applyFont="1" applyBorder="1" applyAlignment="1">
      <alignment horizontal="left" vertical="center"/>
    </xf>
    <xf numFmtId="1" fontId="6" fillId="3" borderId="78" xfId="0" applyNumberFormat="1" applyFont="1" applyFill="1" applyBorder="1" applyAlignment="1">
      <alignment horizontal="left" vertical="center"/>
    </xf>
    <xf numFmtId="1" fontId="6" fillId="3" borderId="83" xfId="0" applyNumberFormat="1" applyFont="1" applyFill="1" applyBorder="1" applyAlignment="1">
      <alignment horizontal="left" vertical="center"/>
    </xf>
    <xf numFmtId="1" fontId="6" fillId="3" borderId="74" xfId="0" applyNumberFormat="1" applyFont="1" applyFill="1" applyBorder="1" applyAlignment="1">
      <alignment horizontal="left" vertical="center"/>
    </xf>
    <xf numFmtId="1" fontId="6" fillId="0" borderId="22" xfId="0" applyNumberFormat="1" applyFont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1" fontId="6" fillId="3" borderId="21" xfId="0" applyNumberFormat="1" applyFont="1" applyFill="1" applyBorder="1" applyAlignment="1">
      <alignment horizontal="center" vertical="center" wrapText="1"/>
    </xf>
    <xf numFmtId="1" fontId="6" fillId="3" borderId="22" xfId="0" applyNumberFormat="1" applyFont="1" applyFill="1" applyBorder="1" applyAlignment="1">
      <alignment horizontal="center" vertical="center" wrapText="1"/>
    </xf>
    <xf numFmtId="1" fontId="6" fillId="3" borderId="78" xfId="0" applyNumberFormat="1" applyFont="1" applyFill="1" applyBorder="1" applyAlignment="1">
      <alignment horizontal="center" vertical="center" wrapText="1"/>
    </xf>
    <xf numFmtId="1" fontId="6" fillId="3" borderId="74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6" fillId="0" borderId="49" xfId="0" applyNumberFormat="1" applyFont="1" applyBorder="1" applyAlignment="1">
      <alignment horizontal="left" vertical="center"/>
    </xf>
    <xf numFmtId="1" fontId="6" fillId="0" borderId="50" xfId="0" applyNumberFormat="1" applyFont="1" applyBorder="1" applyAlignment="1">
      <alignment horizontal="left" vertical="center"/>
    </xf>
    <xf numFmtId="1" fontId="6" fillId="2" borderId="61" xfId="0" applyNumberFormat="1" applyFont="1" applyFill="1" applyBorder="1" applyAlignment="1">
      <alignment horizontal="left" vertical="center"/>
    </xf>
    <xf numFmtId="1" fontId="6" fillId="2" borderId="62" xfId="0" applyNumberFormat="1" applyFont="1" applyFill="1" applyBorder="1" applyAlignment="1">
      <alignment horizontal="left" vertical="center"/>
    </xf>
    <xf numFmtId="1" fontId="6" fillId="0" borderId="94" xfId="0" applyNumberFormat="1" applyFont="1" applyBorder="1" applyAlignment="1">
      <alignment horizontal="left" vertical="center"/>
    </xf>
    <xf numFmtId="1" fontId="6" fillId="0" borderId="84" xfId="0" applyNumberFormat="1" applyFont="1" applyBorder="1" applyAlignment="1">
      <alignment horizontal="left" vertical="center"/>
    </xf>
    <xf numFmtId="1" fontId="6" fillId="0" borderId="61" xfId="0" applyNumberFormat="1" applyFont="1" applyBorder="1" applyAlignment="1">
      <alignment horizontal="left" vertical="center"/>
    </xf>
    <xf numFmtId="1" fontId="6" fillId="0" borderId="62" xfId="0" applyNumberFormat="1" applyFont="1" applyBorder="1" applyAlignment="1">
      <alignment horizontal="left" vertical="center"/>
    </xf>
    <xf numFmtId="1" fontId="6" fillId="3" borderId="4" xfId="0" applyNumberFormat="1" applyFont="1" applyFill="1" applyBorder="1" applyAlignment="1">
      <alignment horizontal="left" vertical="center" wrapText="1"/>
    </xf>
    <xf numFmtId="1" fontId="6" fillId="3" borderId="6" xfId="0" applyNumberFormat="1" applyFont="1" applyFill="1" applyBorder="1" applyAlignment="1">
      <alignment horizontal="left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1" fontId="6" fillId="0" borderId="78" xfId="0" applyNumberFormat="1" applyFont="1" applyBorder="1" applyAlignment="1">
      <alignment horizontal="left" vertical="center"/>
    </xf>
    <xf numFmtId="1" fontId="6" fillId="0" borderId="83" xfId="0" applyNumberFormat="1" applyFont="1" applyBorder="1" applyAlignment="1">
      <alignment horizontal="left" vertical="center"/>
    </xf>
    <xf numFmtId="1" fontId="6" fillId="0" borderId="74" xfId="0" applyNumberFormat="1" applyFont="1" applyBorder="1" applyAlignment="1">
      <alignment horizontal="left" vertical="center"/>
    </xf>
    <xf numFmtId="1" fontId="6" fillId="3" borderId="74" xfId="0" applyNumberFormat="1" applyFont="1" applyFill="1" applyBorder="1" applyAlignment="1">
      <alignment horizontal="left" vertical="center" wrapText="1"/>
    </xf>
    <xf numFmtId="1" fontId="6" fillId="0" borderId="78" xfId="0" applyNumberFormat="1" applyFont="1" applyBorder="1" applyAlignment="1">
      <alignment horizontal="left" vertical="center" wrapText="1"/>
    </xf>
    <xf numFmtId="1" fontId="6" fillId="0" borderId="74" xfId="0" applyNumberFormat="1" applyFont="1" applyBorder="1" applyAlignment="1">
      <alignment horizontal="left" vertical="center" wrapText="1"/>
    </xf>
    <xf numFmtId="1" fontId="6" fillId="2" borderId="4" xfId="0" applyNumberFormat="1" applyFont="1" applyFill="1" applyBorder="1" applyAlignment="1">
      <alignment horizontal="left" vertical="center" wrapText="1"/>
    </xf>
    <xf numFmtId="1" fontId="6" fillId="2" borderId="6" xfId="0" applyNumberFormat="1" applyFont="1" applyFill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left" vertical="center"/>
    </xf>
    <xf numFmtId="1" fontId="6" fillId="2" borderId="6" xfId="0" applyNumberFormat="1" applyFont="1" applyFill="1" applyBorder="1" applyAlignment="1">
      <alignment horizontal="left" vertical="center"/>
    </xf>
    <xf numFmtId="1" fontId="6" fillId="0" borderId="37" xfId="0" applyNumberFormat="1" applyFont="1" applyBorder="1" applyAlignment="1">
      <alignment horizontal="left" vertical="center" wrapText="1"/>
    </xf>
    <xf numFmtId="1" fontId="6" fillId="0" borderId="38" xfId="0" applyNumberFormat="1" applyFont="1" applyBorder="1" applyAlignment="1">
      <alignment horizontal="left" vertical="center" wrapText="1"/>
    </xf>
    <xf numFmtId="1" fontId="6" fillId="0" borderId="61" xfId="0" applyNumberFormat="1" applyFont="1" applyBorder="1" applyAlignment="1">
      <alignment horizontal="left" vertical="center" wrapText="1"/>
    </xf>
    <xf numFmtId="1" fontId="6" fillId="0" borderId="62" xfId="0" applyNumberFormat="1" applyFont="1" applyBorder="1" applyAlignment="1">
      <alignment horizontal="left" vertical="center" wrapText="1"/>
    </xf>
    <xf numFmtId="1" fontId="6" fillId="0" borderId="83" xfId="0" applyNumberFormat="1" applyFont="1" applyBorder="1" applyAlignment="1">
      <alignment horizontal="left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6" fillId="0" borderId="25" xfId="0" applyNumberFormat="1" applyFont="1" applyBorder="1" applyAlignment="1">
      <alignment horizontal="center" vertical="center" wrapText="1"/>
    </xf>
    <xf numFmtId="1" fontId="6" fillId="2" borderId="15" xfId="0" applyNumberFormat="1" applyFont="1" applyFill="1" applyBorder="1" applyAlignment="1">
      <alignment horizontal="center" vertical="center" wrapText="1"/>
    </xf>
    <xf numFmtId="1" fontId="6" fillId="2" borderId="23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" fontId="6" fillId="2" borderId="22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6" fillId="0" borderId="30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/>
    </xf>
    <xf numFmtId="1" fontId="6" fillId="3" borderId="74" xfId="0" applyNumberFormat="1" applyFont="1" applyFill="1" applyBorder="1" applyAlignment="1">
      <alignment horizontal="center" vertical="center"/>
    </xf>
    <xf numFmtId="1" fontId="6" fillId="0" borderId="119" xfId="0" applyNumberFormat="1" applyFont="1" applyBorder="1" applyAlignment="1">
      <alignment horizontal="center" vertical="center" wrapText="1"/>
    </xf>
    <xf numFmtId="1" fontId="6" fillId="2" borderId="119" xfId="0" applyNumberFormat="1" applyFont="1" applyFill="1" applyBorder="1" applyAlignment="1">
      <alignment horizontal="center" vertical="center" wrapText="1"/>
    </xf>
    <xf numFmtId="1" fontId="4" fillId="2" borderId="120" xfId="0" applyNumberFormat="1" applyFont="1" applyFill="1" applyBorder="1" applyAlignment="1">
      <alignment horizontal="left" wrapText="1"/>
    </xf>
    <xf numFmtId="1" fontId="6" fillId="0" borderId="118" xfId="0" applyNumberFormat="1" applyFont="1" applyBorder="1" applyAlignment="1">
      <alignment horizontal="center" vertical="center" wrapText="1"/>
    </xf>
    <xf numFmtId="1" fontId="6" fillId="0" borderId="119" xfId="0" applyNumberFormat="1" applyFont="1" applyBorder="1" applyAlignment="1">
      <alignment horizontal="center" vertical="center"/>
    </xf>
    <xf numFmtId="1" fontId="6" fillId="0" borderId="118" xfId="0" applyNumberFormat="1" applyFont="1" applyBorder="1" applyAlignment="1">
      <alignment horizontal="left" vertical="center"/>
    </xf>
    <xf numFmtId="1" fontId="6" fillId="3" borderId="119" xfId="0" applyNumberFormat="1" applyFont="1" applyFill="1" applyBorder="1" applyAlignment="1">
      <alignment horizontal="left" vertical="center"/>
    </xf>
    <xf numFmtId="1" fontId="6" fillId="3" borderId="118" xfId="0" applyNumberFormat="1" applyFont="1" applyFill="1" applyBorder="1" applyAlignment="1">
      <alignment horizontal="center" vertical="center" wrapText="1"/>
    </xf>
    <xf numFmtId="1" fontId="6" fillId="3" borderId="119" xfId="0" applyNumberFormat="1" applyFont="1" applyFill="1" applyBorder="1" applyAlignment="1">
      <alignment horizontal="center" vertical="center" wrapText="1"/>
    </xf>
    <xf numFmtId="1" fontId="6" fillId="0" borderId="119" xfId="0" applyNumberFormat="1" applyFont="1" applyBorder="1" applyAlignment="1">
      <alignment horizontal="left" vertical="center"/>
    </xf>
    <xf numFmtId="1" fontId="6" fillId="3" borderId="119" xfId="0" applyNumberFormat="1" applyFont="1" applyFill="1" applyBorder="1" applyAlignment="1">
      <alignment horizontal="left" vertical="center" wrapText="1"/>
    </xf>
    <xf numFmtId="1" fontId="6" fillId="0" borderId="119" xfId="0" applyNumberFormat="1" applyFont="1" applyBorder="1" applyAlignment="1">
      <alignment horizontal="left" vertical="center" wrapText="1"/>
    </xf>
    <xf numFmtId="1" fontId="6" fillId="0" borderId="117" xfId="0" applyNumberFormat="1" applyFont="1" applyBorder="1" applyAlignment="1">
      <alignment horizontal="center" vertical="center" wrapText="1"/>
    </xf>
    <xf numFmtId="1" fontId="6" fillId="2" borderId="117" xfId="0" applyNumberFormat="1" applyFont="1" applyFill="1" applyBorder="1" applyAlignment="1">
      <alignment horizontal="center" vertical="center" wrapText="1"/>
    </xf>
    <xf numFmtId="1" fontId="6" fillId="0" borderId="116" xfId="0" applyNumberFormat="1" applyFont="1" applyBorder="1" applyAlignment="1">
      <alignment horizontal="center" vertical="center"/>
    </xf>
    <xf numFmtId="1" fontId="6" fillId="0" borderId="118" xfId="0" applyNumberFormat="1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1" fontId="6" fillId="3" borderId="119" xfId="0" applyNumberFormat="1" applyFont="1" applyFill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1" fontId="6" fillId="3" borderId="130" xfId="0" applyNumberFormat="1" applyFont="1" applyFill="1" applyBorder="1" applyAlignment="1">
      <alignment horizontal="center" vertical="center"/>
    </xf>
    <xf numFmtId="1" fontId="6" fillId="3" borderId="130" xfId="0" applyNumberFormat="1" applyFont="1" applyFill="1" applyBorder="1" applyAlignment="1">
      <alignment horizontal="left" vertical="center" wrapText="1"/>
    </xf>
    <xf numFmtId="1" fontId="6" fillId="0" borderId="130" xfId="0" applyNumberFormat="1" applyFont="1" applyBorder="1" applyAlignment="1">
      <alignment horizontal="center" vertical="center" wrapText="1"/>
    </xf>
    <xf numFmtId="1" fontId="4" fillId="0" borderId="115" xfId="0" applyNumberFormat="1" applyFont="1" applyBorder="1" applyAlignment="1">
      <alignment horizontal="left" wrapText="1"/>
    </xf>
    <xf numFmtId="1" fontId="6" fillId="2" borderId="130" xfId="0" applyNumberFormat="1" applyFont="1" applyFill="1" applyBorder="1" applyAlignment="1">
      <alignment horizontal="center" vertical="center" wrapText="1"/>
    </xf>
    <xf numFmtId="1" fontId="4" fillId="2" borderId="115" xfId="0" applyNumberFormat="1" applyFont="1" applyFill="1" applyBorder="1" applyAlignment="1">
      <alignment horizontal="left" wrapText="1"/>
    </xf>
    <xf numFmtId="1" fontId="6" fillId="0" borderId="129" xfId="0" applyNumberFormat="1" applyFont="1" applyBorder="1" applyAlignment="1">
      <alignment horizontal="center" vertical="center" wrapText="1"/>
    </xf>
    <xf numFmtId="1" fontId="6" fillId="0" borderId="130" xfId="0" applyNumberFormat="1" applyFont="1" applyBorder="1" applyAlignment="1">
      <alignment horizontal="center" vertical="center"/>
    </xf>
    <xf numFmtId="1" fontId="6" fillId="0" borderId="104" xfId="0" applyNumberFormat="1" applyFont="1" applyBorder="1" applyAlignment="1">
      <alignment horizontal="left" vertical="center"/>
    </xf>
    <xf numFmtId="1" fontId="6" fillId="3" borderId="105" xfId="0" applyNumberFormat="1" applyFont="1" applyFill="1" applyBorder="1" applyAlignment="1">
      <alignment horizontal="left" vertical="center"/>
    </xf>
    <xf numFmtId="1" fontId="6" fillId="3" borderId="104" xfId="0" applyNumberFormat="1" applyFont="1" applyFill="1" applyBorder="1" applyAlignment="1">
      <alignment horizontal="center" vertical="center" wrapText="1"/>
    </xf>
    <xf numFmtId="1" fontId="6" fillId="3" borderId="105" xfId="0" applyNumberFormat="1" applyFont="1" applyFill="1" applyBorder="1" applyAlignment="1">
      <alignment horizontal="center" vertical="center" wrapText="1"/>
    </xf>
    <xf numFmtId="1" fontId="6" fillId="0" borderId="105" xfId="0" applyNumberFormat="1" applyFont="1" applyBorder="1" applyAlignment="1">
      <alignment horizontal="left" vertical="center"/>
    </xf>
    <xf numFmtId="1" fontId="6" fillId="0" borderId="105" xfId="0" applyNumberFormat="1" applyFont="1" applyBorder="1" applyAlignment="1">
      <alignment horizontal="left" vertical="center" wrapText="1"/>
    </xf>
    <xf numFmtId="1" fontId="6" fillId="0" borderId="128" xfId="0" applyNumberFormat="1" applyFont="1" applyBorder="1" applyAlignment="1">
      <alignment horizontal="center" vertical="center" wrapText="1"/>
    </xf>
    <xf numFmtId="1" fontId="6" fillId="2" borderId="128" xfId="0" applyNumberFormat="1" applyFont="1" applyFill="1" applyBorder="1" applyAlignment="1">
      <alignment horizontal="center" vertical="center" wrapText="1"/>
    </xf>
    <xf numFmtId="1" fontId="6" fillId="0" borderId="127" xfId="0" applyNumberFormat="1" applyFont="1" applyBorder="1" applyAlignment="1">
      <alignment horizontal="center" vertical="center"/>
    </xf>
    <xf numFmtId="1" fontId="6" fillId="0" borderId="104" xfId="0" applyNumberFormat="1" applyFont="1" applyBorder="1" applyAlignment="1">
      <alignment horizontal="center" vertical="center"/>
    </xf>
    <xf numFmtId="0" fontId="6" fillId="0" borderId="135" xfId="0" applyFont="1" applyBorder="1" applyAlignment="1">
      <alignment horizontal="center" vertical="center"/>
    </xf>
    <xf numFmtId="1" fontId="6" fillId="3" borderId="135" xfId="0" applyNumberFormat="1" applyFont="1" applyFill="1" applyBorder="1" applyAlignment="1">
      <alignment horizontal="center" vertical="center"/>
    </xf>
    <xf numFmtId="1" fontId="6" fillId="3" borderId="135" xfId="0" applyNumberFormat="1" applyFont="1" applyFill="1" applyBorder="1" applyAlignment="1">
      <alignment horizontal="left" vertical="center" wrapText="1"/>
    </xf>
    <xf numFmtId="1" fontId="6" fillId="0" borderId="135" xfId="0" applyNumberFormat="1" applyFont="1" applyBorder="1" applyAlignment="1">
      <alignment horizontal="center" vertical="center" wrapText="1"/>
    </xf>
    <xf numFmtId="1" fontId="4" fillId="0" borderId="133" xfId="0" applyNumberFormat="1" applyFont="1" applyBorder="1" applyAlignment="1">
      <alignment horizontal="left" wrapText="1"/>
    </xf>
    <xf numFmtId="1" fontId="6" fillId="2" borderId="135" xfId="0" applyNumberFormat="1" applyFont="1" applyFill="1" applyBorder="1" applyAlignment="1">
      <alignment horizontal="center" vertical="center" wrapText="1"/>
    </xf>
    <xf numFmtId="1" fontId="4" fillId="2" borderId="133" xfId="0" applyNumberFormat="1" applyFont="1" applyFill="1" applyBorder="1" applyAlignment="1">
      <alignment horizontal="left" wrapText="1"/>
    </xf>
    <xf numFmtId="1" fontId="6" fillId="0" borderId="134" xfId="0" applyNumberFormat="1" applyFont="1" applyBorder="1" applyAlignment="1">
      <alignment horizontal="center" vertical="center" wrapText="1"/>
    </xf>
    <xf numFmtId="1" fontId="6" fillId="0" borderId="135" xfId="0" applyNumberFormat="1" applyFont="1" applyBorder="1" applyAlignment="1">
      <alignment horizontal="center" vertical="center"/>
    </xf>
    <xf numFmtId="1" fontId="6" fillId="3" borderId="130" xfId="0" applyNumberFormat="1" applyFont="1" applyFill="1" applyBorder="1" applyAlignment="1">
      <alignment horizontal="left" vertical="center"/>
    </xf>
    <xf numFmtId="1" fontId="6" fillId="3" borderId="130" xfId="0" applyNumberFormat="1" applyFont="1" applyFill="1" applyBorder="1" applyAlignment="1">
      <alignment horizontal="center" vertical="center" wrapText="1"/>
    </xf>
    <xf numFmtId="1" fontId="6" fillId="0" borderId="130" xfId="0" applyNumberFormat="1" applyFont="1" applyBorder="1" applyAlignment="1">
      <alignment horizontal="left" vertical="center"/>
    </xf>
    <xf numFmtId="1" fontId="6" fillId="0" borderId="130" xfId="0" applyNumberFormat="1" applyFont="1" applyBorder="1" applyAlignment="1">
      <alignment horizontal="left" vertical="center" wrapText="1"/>
    </xf>
    <xf numFmtId="1" fontId="6" fillId="0" borderId="132" xfId="0" applyNumberFormat="1" applyFont="1" applyBorder="1" applyAlignment="1">
      <alignment horizontal="center" vertical="center" wrapText="1"/>
    </xf>
    <xf numFmtId="1" fontId="6" fillId="2" borderId="132" xfId="0" applyNumberFormat="1" applyFont="1" applyFill="1" applyBorder="1" applyAlignment="1">
      <alignment horizontal="center" vertical="center" wrapText="1"/>
    </xf>
    <xf numFmtId="1" fontId="6" fillId="0" borderId="131" xfId="0" applyNumberFormat="1" applyFont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1" fontId="6" fillId="3" borderId="126" xfId="0" applyNumberFormat="1" applyFont="1" applyFill="1" applyBorder="1" applyAlignment="1">
      <alignment horizontal="center" vertical="center"/>
    </xf>
    <xf numFmtId="1" fontId="6" fillId="3" borderId="126" xfId="0" applyNumberFormat="1" applyFont="1" applyFill="1" applyBorder="1" applyAlignment="1">
      <alignment horizontal="left" vertical="center" wrapText="1"/>
    </xf>
    <xf numFmtId="1" fontId="6" fillId="0" borderId="126" xfId="0" applyNumberFormat="1" applyFont="1" applyBorder="1" applyAlignment="1">
      <alignment horizontal="center" vertical="center" wrapText="1"/>
    </xf>
    <xf numFmtId="1" fontId="6" fillId="0" borderId="121" xfId="0" applyNumberFormat="1" applyFont="1" applyBorder="1" applyAlignment="1">
      <alignment horizontal="center" vertical="center" wrapText="1"/>
    </xf>
    <xf numFmtId="1" fontId="6" fillId="0" borderId="121" xfId="0" applyNumberFormat="1" applyFont="1" applyBorder="1" applyAlignment="1">
      <alignment horizontal="center" vertical="center"/>
    </xf>
    <xf numFmtId="1" fontId="6" fillId="2" borderId="121" xfId="0" applyNumberFormat="1" applyFont="1" applyFill="1" applyBorder="1" applyAlignment="1">
      <alignment horizontal="center" vertical="center" wrapText="1"/>
    </xf>
    <xf numFmtId="1" fontId="6" fillId="2" borderId="126" xfId="0" applyNumberFormat="1" applyFont="1" applyFill="1" applyBorder="1" applyAlignment="1">
      <alignment horizontal="center" vertical="center" wrapText="1"/>
    </xf>
    <xf numFmtId="1" fontId="4" fillId="2" borderId="122" xfId="0" applyNumberFormat="1" applyFont="1" applyFill="1" applyBorder="1" applyAlignment="1">
      <alignment horizontal="left" wrapText="1"/>
    </xf>
    <xf numFmtId="1" fontId="6" fillId="0" borderId="125" xfId="0" applyNumberFormat="1" applyFont="1" applyBorder="1" applyAlignment="1">
      <alignment horizontal="center" vertical="center" wrapText="1"/>
    </xf>
    <xf numFmtId="1" fontId="6" fillId="0" borderId="126" xfId="0" applyNumberFormat="1" applyFont="1" applyBorder="1" applyAlignment="1">
      <alignment horizontal="center" vertical="center"/>
    </xf>
    <xf numFmtId="1" fontId="6" fillId="3" borderId="121" xfId="0" applyNumberFormat="1" applyFont="1" applyFill="1" applyBorder="1" applyAlignment="1">
      <alignment horizontal="left" vertical="center"/>
    </xf>
    <xf numFmtId="1" fontId="6" fillId="3" borderId="121" xfId="0" applyNumberFormat="1" applyFont="1" applyFill="1" applyBorder="1" applyAlignment="1">
      <alignment horizontal="center" vertical="center" wrapText="1"/>
    </xf>
    <xf numFmtId="1" fontId="6" fillId="0" borderId="121" xfId="0" applyNumberFormat="1" applyFont="1" applyBorder="1" applyAlignment="1">
      <alignment horizontal="left" vertical="center"/>
    </xf>
    <xf numFmtId="1" fontId="6" fillId="3" borderId="121" xfId="0" applyNumberFormat="1" applyFont="1" applyFill="1" applyBorder="1" applyAlignment="1">
      <alignment horizontal="left" vertical="center" wrapText="1"/>
    </xf>
    <xf numFmtId="1" fontId="6" fillId="0" borderId="121" xfId="0" applyNumberFormat="1" applyFont="1" applyBorder="1" applyAlignment="1">
      <alignment horizontal="left" vertical="center" wrapText="1"/>
    </xf>
    <xf numFmtId="1" fontId="6" fillId="0" borderId="123" xfId="0" applyNumberFormat="1" applyFont="1" applyBorder="1" applyAlignment="1">
      <alignment horizontal="center" vertical="center" wrapText="1"/>
    </xf>
    <xf numFmtId="1" fontId="6" fillId="2" borderId="123" xfId="0" applyNumberFormat="1" applyFont="1" applyFill="1" applyBorder="1" applyAlignment="1">
      <alignment horizontal="center" vertical="center" wrapText="1"/>
    </xf>
    <xf numFmtId="1" fontId="6" fillId="0" borderId="124" xfId="0" applyNumberFormat="1" applyFont="1" applyBorder="1" applyAlignment="1">
      <alignment horizontal="center" vertical="center"/>
    </xf>
    <xf numFmtId="0" fontId="6" fillId="0" borderId="141" xfId="0" applyFont="1" applyBorder="1" applyAlignment="1">
      <alignment horizontal="center" vertical="center"/>
    </xf>
    <xf numFmtId="1" fontId="6" fillId="3" borderId="141" xfId="0" applyNumberFormat="1" applyFont="1" applyFill="1" applyBorder="1" applyAlignment="1">
      <alignment horizontal="center" vertical="center"/>
    </xf>
    <xf numFmtId="1" fontId="6" fillId="3" borderId="141" xfId="0" applyNumberFormat="1" applyFont="1" applyFill="1" applyBorder="1" applyAlignment="1">
      <alignment horizontal="left" vertical="center" wrapText="1"/>
    </xf>
    <xf numFmtId="1" fontId="6" fillId="0" borderId="138" xfId="0" applyNumberFormat="1" applyFont="1" applyBorder="1" applyAlignment="1">
      <alignment horizontal="center" vertical="center" wrapText="1"/>
    </xf>
    <xf numFmtId="1" fontId="6" fillId="0" borderId="141" xfId="0" applyNumberFormat="1" applyFont="1" applyBorder="1" applyAlignment="1">
      <alignment horizontal="center" vertical="center" wrapText="1"/>
    </xf>
    <xf numFmtId="1" fontId="4" fillId="0" borderId="142" xfId="0" applyNumberFormat="1" applyFont="1" applyBorder="1" applyAlignment="1">
      <alignment horizontal="left" wrapText="1"/>
    </xf>
    <xf numFmtId="1" fontId="6" fillId="0" borderId="141" xfId="0" applyNumberFormat="1" applyFont="1" applyBorder="1" applyAlignment="1">
      <alignment horizontal="center" vertical="center"/>
    </xf>
    <xf numFmtId="1" fontId="6" fillId="2" borderId="141" xfId="0" applyNumberFormat="1" applyFont="1" applyFill="1" applyBorder="1" applyAlignment="1">
      <alignment horizontal="center" vertical="center" wrapText="1"/>
    </xf>
    <xf numFmtId="1" fontId="4" fillId="2" borderId="142" xfId="0" applyNumberFormat="1" applyFont="1" applyFill="1" applyBorder="1" applyAlignment="1">
      <alignment horizontal="left" wrapText="1"/>
    </xf>
    <xf numFmtId="1" fontId="6" fillId="0" borderId="138" xfId="0" applyNumberFormat="1" applyFont="1" applyBorder="1" applyAlignment="1">
      <alignment horizontal="left" vertical="center"/>
    </xf>
    <xf numFmtId="1" fontId="6" fillId="3" borderId="141" xfId="0" applyNumberFormat="1" applyFont="1" applyFill="1" applyBorder="1" applyAlignment="1">
      <alignment horizontal="left" vertical="center"/>
    </xf>
    <xf numFmtId="1" fontId="6" fillId="3" borderId="138" xfId="0" applyNumberFormat="1" applyFont="1" applyFill="1" applyBorder="1" applyAlignment="1">
      <alignment horizontal="center" vertical="center" wrapText="1"/>
    </xf>
    <xf numFmtId="1" fontId="6" fillId="3" borderId="141" xfId="0" applyNumberFormat="1" applyFont="1" applyFill="1" applyBorder="1" applyAlignment="1">
      <alignment horizontal="center" vertical="center" wrapText="1"/>
    </xf>
    <xf numFmtId="1" fontId="6" fillId="0" borderId="141" xfId="0" applyNumberFormat="1" applyFont="1" applyBorder="1" applyAlignment="1">
      <alignment horizontal="left" vertical="center"/>
    </xf>
    <xf numFmtId="1" fontId="6" fillId="0" borderId="141" xfId="0" applyNumberFormat="1" applyFont="1" applyBorder="1" applyAlignment="1">
      <alignment horizontal="left" vertical="center" wrapText="1"/>
    </xf>
    <xf numFmtId="1" fontId="6" fillId="0" borderId="139" xfId="0" applyNumberFormat="1" applyFont="1" applyBorder="1" applyAlignment="1">
      <alignment horizontal="center" vertical="center" wrapText="1"/>
    </xf>
    <xf numFmtId="1" fontId="6" fillId="2" borderId="139" xfId="0" applyNumberFormat="1" applyFont="1" applyFill="1" applyBorder="1" applyAlignment="1">
      <alignment horizontal="center" vertical="center" wrapText="1"/>
    </xf>
    <xf numFmtId="1" fontId="6" fillId="0" borderId="140" xfId="0" applyNumberFormat="1" applyFont="1" applyBorder="1" applyAlignment="1">
      <alignment horizontal="center" vertical="center"/>
    </xf>
    <xf numFmtId="1" fontId="6" fillId="0" borderId="138" xfId="0" applyNumberFormat="1" applyFont="1" applyBorder="1" applyAlignment="1">
      <alignment horizontal="center" vertical="center"/>
    </xf>
    <xf numFmtId="0" fontId="6" fillId="0" borderId="146" xfId="0" applyFont="1" applyBorder="1" applyAlignment="1">
      <alignment horizontal="center" vertical="center"/>
    </xf>
    <xf numFmtId="1" fontId="6" fillId="3" borderId="146" xfId="0" applyNumberFormat="1" applyFont="1" applyFill="1" applyBorder="1" applyAlignment="1">
      <alignment horizontal="center" vertical="center"/>
    </xf>
    <xf numFmtId="1" fontId="6" fillId="3" borderId="146" xfId="0" applyNumberFormat="1" applyFont="1" applyFill="1" applyBorder="1" applyAlignment="1">
      <alignment horizontal="left" vertical="center" wrapText="1"/>
    </xf>
    <xf numFmtId="1" fontId="6" fillId="0" borderId="146" xfId="0" applyNumberFormat="1" applyFont="1" applyBorder="1" applyAlignment="1">
      <alignment horizontal="center" vertical="center" wrapText="1"/>
    </xf>
    <xf numFmtId="1" fontId="6" fillId="2" borderId="146" xfId="0" applyNumberFormat="1" applyFont="1" applyFill="1" applyBorder="1" applyAlignment="1">
      <alignment horizontal="center" vertical="center" wrapText="1"/>
    </xf>
    <xf numFmtId="1" fontId="6" fillId="0" borderId="145" xfId="0" applyNumberFormat="1" applyFont="1" applyBorder="1" applyAlignment="1">
      <alignment horizontal="center" vertical="center" wrapText="1"/>
    </xf>
    <xf numFmtId="1" fontId="6" fillId="0" borderId="146" xfId="0" applyNumberFormat="1" applyFont="1" applyBorder="1" applyAlignment="1">
      <alignment horizontal="center" vertical="center"/>
    </xf>
    <xf numFmtId="1" fontId="6" fillId="0" borderId="129" xfId="0" applyNumberFormat="1" applyFont="1" applyBorder="1" applyAlignment="1">
      <alignment horizontal="left" vertical="center"/>
    </xf>
    <xf numFmtId="1" fontId="6" fillId="3" borderId="129" xfId="0" applyNumberFormat="1" applyFont="1" applyFill="1" applyBorder="1" applyAlignment="1">
      <alignment horizontal="center" vertical="center" wrapText="1"/>
    </xf>
    <xf numFmtId="1" fontId="6" fillId="0" borderId="143" xfId="0" applyNumberFormat="1" applyFont="1" applyBorder="1" applyAlignment="1">
      <alignment horizontal="center" vertical="center" wrapText="1"/>
    </xf>
    <xf numFmtId="1" fontId="6" fillId="2" borderId="143" xfId="0" applyNumberFormat="1" applyFont="1" applyFill="1" applyBorder="1" applyAlignment="1">
      <alignment horizontal="center" vertical="center" wrapText="1"/>
    </xf>
    <xf numFmtId="1" fontId="6" fillId="0" borderId="144" xfId="0" applyNumberFormat="1" applyFont="1" applyBorder="1" applyAlignment="1">
      <alignment horizontal="center" vertical="center"/>
    </xf>
    <xf numFmtId="1" fontId="6" fillId="0" borderId="129" xfId="0" applyNumberFormat="1" applyFont="1" applyBorder="1" applyAlignment="1">
      <alignment horizontal="center" vertical="center"/>
    </xf>
    <xf numFmtId="0" fontId="6" fillId="0" borderId="150" xfId="0" applyFont="1" applyBorder="1" applyAlignment="1">
      <alignment horizontal="center" vertical="center"/>
    </xf>
    <xf numFmtId="1" fontId="6" fillId="3" borderId="150" xfId="0" applyNumberFormat="1" applyFont="1" applyFill="1" applyBorder="1" applyAlignment="1">
      <alignment horizontal="center" vertical="center"/>
    </xf>
    <xf numFmtId="1" fontId="6" fillId="3" borderId="150" xfId="0" applyNumberFormat="1" applyFont="1" applyFill="1" applyBorder="1" applyAlignment="1">
      <alignment horizontal="left" vertical="center" wrapText="1"/>
    </xf>
    <xf numFmtId="1" fontId="6" fillId="0" borderId="150" xfId="0" applyNumberFormat="1" applyFont="1" applyBorder="1" applyAlignment="1">
      <alignment horizontal="center" vertical="center" wrapText="1"/>
    </xf>
    <xf numFmtId="1" fontId="6" fillId="2" borderId="150" xfId="0" applyNumberFormat="1" applyFont="1" applyFill="1" applyBorder="1" applyAlignment="1">
      <alignment horizontal="center" vertical="center" wrapText="1"/>
    </xf>
    <xf numFmtId="1" fontId="6" fillId="0" borderId="149" xfId="0" applyNumberFormat="1" applyFont="1" applyBorder="1" applyAlignment="1">
      <alignment horizontal="center" vertical="center" wrapText="1"/>
    </xf>
    <xf numFmtId="1" fontId="6" fillId="0" borderId="150" xfId="0" applyNumberFormat="1" applyFont="1" applyBorder="1" applyAlignment="1">
      <alignment horizontal="center" vertical="center"/>
    </xf>
    <xf numFmtId="1" fontId="6" fillId="0" borderId="148" xfId="0" applyNumberFormat="1" applyFont="1" applyBorder="1" applyAlignment="1">
      <alignment horizontal="center" vertical="center" wrapText="1"/>
    </xf>
    <xf numFmtId="1" fontId="6" fillId="2" borderId="148" xfId="0" applyNumberFormat="1" applyFont="1" applyFill="1" applyBorder="1" applyAlignment="1">
      <alignment horizontal="center" vertical="center" wrapText="1"/>
    </xf>
    <xf numFmtId="1" fontId="6" fillId="0" borderId="147" xfId="0" applyNumberFormat="1" applyFont="1" applyBorder="1" applyAlignment="1">
      <alignment horizontal="center" vertical="center"/>
    </xf>
    <xf numFmtId="0" fontId="6" fillId="0" borderId="154" xfId="0" applyFont="1" applyBorder="1" applyAlignment="1">
      <alignment horizontal="center" vertical="center"/>
    </xf>
    <xf numFmtId="1" fontId="6" fillId="3" borderId="154" xfId="0" applyNumberFormat="1" applyFont="1" applyFill="1" applyBorder="1" applyAlignment="1">
      <alignment horizontal="center" vertical="center"/>
    </xf>
    <xf numFmtId="1" fontId="6" fillId="3" borderId="154" xfId="0" applyNumberFormat="1" applyFont="1" applyFill="1" applyBorder="1" applyAlignment="1">
      <alignment horizontal="left" vertical="center" wrapText="1"/>
    </xf>
    <xf numFmtId="1" fontId="6" fillId="0" borderId="154" xfId="0" applyNumberFormat="1" applyFont="1" applyBorder="1" applyAlignment="1">
      <alignment horizontal="center" vertical="center" wrapText="1"/>
    </xf>
    <xf numFmtId="1" fontId="6" fillId="2" borderId="154" xfId="0" applyNumberFormat="1" applyFont="1" applyFill="1" applyBorder="1" applyAlignment="1">
      <alignment horizontal="center" vertical="center" wrapText="1"/>
    </xf>
    <xf numFmtId="1" fontId="6" fillId="0" borderId="153" xfId="0" applyNumberFormat="1" applyFont="1" applyBorder="1" applyAlignment="1">
      <alignment horizontal="center" vertical="center" wrapText="1"/>
    </xf>
    <xf numFmtId="1" fontId="6" fillId="0" borderId="154" xfId="0" applyNumberFormat="1" applyFont="1" applyBorder="1" applyAlignment="1">
      <alignment horizontal="center" vertical="center"/>
    </xf>
    <xf numFmtId="1" fontId="6" fillId="0" borderId="152" xfId="0" applyNumberFormat="1" applyFont="1" applyBorder="1" applyAlignment="1">
      <alignment horizontal="center" vertical="center" wrapText="1"/>
    </xf>
    <xf numFmtId="1" fontId="6" fillId="2" borderId="152" xfId="0" applyNumberFormat="1" applyFont="1" applyFill="1" applyBorder="1" applyAlignment="1">
      <alignment horizontal="center" vertical="center" wrapText="1"/>
    </xf>
    <xf numFmtId="1" fontId="6" fillId="0" borderId="151" xfId="0" applyNumberFormat="1" applyFont="1" applyBorder="1" applyAlignment="1">
      <alignment horizontal="center" vertical="center"/>
    </xf>
    <xf numFmtId="1" fontId="6" fillId="0" borderId="156" xfId="0" applyNumberFormat="1" applyFont="1" applyBorder="1" applyAlignment="1">
      <alignment horizontal="center" vertical="center" wrapText="1"/>
    </xf>
    <xf numFmtId="1" fontId="6" fillId="2" borderId="156" xfId="0" applyNumberFormat="1" applyFont="1" applyFill="1" applyBorder="1" applyAlignment="1">
      <alignment horizontal="center" vertical="center" wrapText="1"/>
    </xf>
    <xf numFmtId="1" fontId="6" fillId="0" borderId="155" xfId="0" applyNumberFormat="1" applyFont="1" applyBorder="1" applyAlignment="1">
      <alignment horizontal="center" vertical="center"/>
    </xf>
    <xf numFmtId="1" fontId="6" fillId="3" borderId="156" xfId="0" applyNumberFormat="1" applyFont="1" applyFill="1" applyBorder="1"/>
    <xf numFmtId="1" fontId="6" fillId="0" borderId="157" xfId="0" applyNumberFormat="1" applyFont="1" applyBorder="1" applyAlignment="1">
      <alignment horizontal="center" vertical="center" wrapText="1"/>
    </xf>
    <xf numFmtId="1" fontId="6" fillId="0" borderId="158" xfId="0" applyNumberFormat="1" applyFont="1" applyBorder="1" applyAlignment="1">
      <alignment horizontal="center" vertical="center"/>
    </xf>
    <xf numFmtId="1" fontId="6" fillId="2" borderId="158" xfId="0" applyNumberFormat="1" applyFont="1" applyFill="1" applyBorder="1" applyAlignment="1">
      <alignment horizontal="center" vertical="center" wrapText="1"/>
    </xf>
    <xf numFmtId="1" fontId="6" fillId="0" borderId="158" xfId="0" applyNumberFormat="1" applyFont="1" applyBorder="1" applyAlignment="1">
      <alignment horizontal="center" vertical="center" wrapText="1"/>
    </xf>
    <xf numFmtId="1" fontId="6" fillId="10" borderId="159" xfId="0" applyNumberFormat="1" applyFont="1" applyFill="1" applyBorder="1" applyProtection="1">
      <protection locked="0"/>
    </xf>
    <xf numFmtId="1" fontId="6" fillId="3" borderId="158" xfId="0" applyNumberFormat="1" applyFont="1" applyFill="1" applyBorder="1" applyAlignment="1">
      <alignment horizontal="left" vertical="center" wrapText="1"/>
    </xf>
    <xf numFmtId="1" fontId="6" fillId="3" borderId="158" xfId="0" applyNumberFormat="1" applyFont="1" applyFill="1" applyBorder="1" applyAlignment="1">
      <alignment horizontal="left" wrapText="1"/>
    </xf>
    <xf numFmtId="1" fontId="6" fillId="5" borderId="158" xfId="0" applyNumberFormat="1" applyFont="1" applyFill="1" applyBorder="1" applyProtection="1">
      <protection locked="0"/>
    </xf>
    <xf numFmtId="1" fontId="6" fillId="3" borderId="158" xfId="0" applyNumberFormat="1" applyFont="1" applyFill="1" applyBorder="1"/>
    <xf numFmtId="1" fontId="6" fillId="10" borderId="158" xfId="0" applyNumberFormat="1" applyFont="1" applyFill="1" applyBorder="1" applyProtection="1">
      <protection locked="0"/>
    </xf>
    <xf numFmtId="0" fontId="6" fillId="0" borderId="158" xfId="0" applyFont="1" applyBorder="1" applyAlignment="1">
      <alignment horizontal="center" vertical="center"/>
    </xf>
    <xf numFmtId="1" fontId="6" fillId="8" borderId="160" xfId="0" applyNumberFormat="1" applyFont="1" applyFill="1" applyBorder="1"/>
    <xf numFmtId="1" fontId="6" fillId="8" borderId="158" xfId="0" applyNumberFormat="1" applyFont="1" applyFill="1" applyBorder="1"/>
    <xf numFmtId="1" fontId="6" fillId="5" borderId="160" xfId="0" applyNumberFormat="1" applyFont="1" applyFill="1" applyBorder="1" applyProtection="1">
      <protection locked="0"/>
    </xf>
    <xf numFmtId="1" fontId="6" fillId="3" borderId="158" xfId="0" applyNumberFormat="1" applyFont="1" applyFill="1" applyBorder="1" applyAlignment="1">
      <alignment horizontal="center" vertical="center"/>
    </xf>
    <xf numFmtId="1" fontId="6" fillId="0" borderId="158" xfId="0" applyNumberFormat="1" applyFont="1" applyBorder="1" applyAlignment="1">
      <alignment horizontal="center" vertical="center"/>
    </xf>
    <xf numFmtId="1" fontId="6" fillId="0" borderId="158" xfId="0" applyNumberFormat="1" applyFont="1" applyBorder="1" applyAlignment="1">
      <alignment horizontal="center" vertical="center" wrapText="1"/>
    </xf>
    <xf numFmtId="1" fontId="6" fillId="0" borderId="159" xfId="0" applyNumberFormat="1" applyFont="1" applyBorder="1" applyAlignment="1">
      <alignment horizontal="center" vertical="center" wrapText="1"/>
    </xf>
    <xf numFmtId="0" fontId="6" fillId="0" borderId="15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MANUAL%20y%20FORMULARIOS%20REM%202024/&#218;LTIMA%20VERSI&#211;N/SA_24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Correcciones%20ENE-FEB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RECTIFICACI&#211;N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ownloads\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ownloads\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60"/>
  <sheetViews>
    <sheetView workbookViewId="0">
      <selection activeCell="C143" sqref="C143"/>
    </sheetView>
  </sheetViews>
  <sheetFormatPr baseColWidth="10" defaultRowHeight="15" x14ac:dyDescent="0.25"/>
  <cols>
    <col min="1" max="1" width="53.5703125" customWidth="1"/>
    <col min="2" max="2" width="23.42578125" bestFit="1" customWidth="1"/>
    <col min="3" max="7" width="14" customWidth="1"/>
    <col min="8" max="8" width="15" customWidth="1"/>
    <col min="9" max="13" width="14" customWidth="1"/>
    <col min="14" max="14" width="15.28515625" customWidth="1"/>
    <col min="15" max="15" width="13" customWidth="1"/>
    <col min="16" max="16" width="12" customWidth="1"/>
    <col min="17" max="18" width="13.42578125" customWidth="1"/>
    <col min="19" max="19" width="11.28515625" customWidth="1"/>
    <col min="20" max="20" width="12.42578125" customWidth="1"/>
    <col min="22" max="22" width="12.85546875" customWidth="1"/>
    <col min="23" max="28" width="11.28515625" customWidth="1"/>
    <col min="55" max="55" width="20.28515625" bestFit="1" customWidth="1"/>
    <col min="65" max="65" width="20.28515625" bestFit="1" customWidth="1"/>
    <col min="78" max="78" width="11.42578125" customWidth="1"/>
    <col min="79" max="80" width="11.85546875" style="2" hidden="1" customWidth="1"/>
    <col min="81" max="90" width="11.42578125" style="2" hidden="1" customWidth="1"/>
    <col min="91" max="91" width="20.28515625" style="2" hidden="1" customWidth="1"/>
    <col min="92" max="94" width="11.42578125" style="2" hidden="1" customWidth="1"/>
    <col min="95" max="95" width="20.28515625" style="2" hidden="1" customWidth="1"/>
    <col min="96" max="96" width="11.42578125" style="2" customWidth="1"/>
    <col min="97" max="100" width="11.42578125" style="2"/>
  </cols>
  <sheetData>
    <row r="1" spans="1:100" x14ac:dyDescent="0.25">
      <c r="A1" s="1" t="s">
        <v>0</v>
      </c>
    </row>
    <row r="2" spans="1:100" x14ac:dyDescent="0.25">
      <c r="A2" s="1" t="str">
        <f>CONCATENATE("COMUNA: ",[1]NOMBRE!B2," - ","( ",[1]NOMBRE!C2,[1]NOMBRE!D2,[1]NOMBRE!E2,[1]NOMBRE!F2,[1]NOMBRE!G2," )")</f>
        <v>COMUNA:  - (  )</v>
      </c>
    </row>
    <row r="3" spans="1:100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100" x14ac:dyDescent="0.25">
      <c r="A4" s="1" t="str">
        <f>CONCATENATE("MES: ",[1]NOMBRE!B6," - ","( ",[1]NOMBRE!C6,[1]NOMBRE!D6," )")</f>
        <v>MES:  - (  )</v>
      </c>
    </row>
    <row r="5" spans="1:100" x14ac:dyDescent="0.25">
      <c r="A5" s="1" t="str">
        <f>CONCATENATE("AÑO: ",[1]NOMBRE!B7)</f>
        <v>AÑO: 2024</v>
      </c>
    </row>
    <row r="6" spans="1:100" x14ac:dyDescent="0.25">
      <c r="A6" s="735" t="s">
        <v>1</v>
      </c>
      <c r="B6" s="735"/>
      <c r="C6" s="735"/>
      <c r="D6" s="735"/>
      <c r="E6" s="735"/>
      <c r="F6" s="735"/>
      <c r="G6" s="735"/>
      <c r="H6" s="735"/>
      <c r="I6" s="735"/>
      <c r="J6" s="735"/>
      <c r="K6" s="735"/>
      <c r="L6" s="735"/>
    </row>
    <row r="8" spans="1:100" s="2" customFormat="1" ht="11.25" x14ac:dyDescent="0.15">
      <c r="A8" s="3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</row>
    <row r="9" spans="1:100" x14ac:dyDescent="0.25">
      <c r="A9" s="661" t="s">
        <v>3</v>
      </c>
      <c r="B9" s="647"/>
      <c r="C9" s="736" t="s">
        <v>4</v>
      </c>
      <c r="D9" s="652" t="s">
        <v>5</v>
      </c>
      <c r="E9" s="739"/>
      <c r="F9" s="739"/>
      <c r="G9" s="620"/>
      <c r="H9" s="639" t="s">
        <v>6</v>
      </c>
      <c r="I9" s="640"/>
      <c r="J9" s="640"/>
      <c r="K9" s="641"/>
      <c r="L9" s="740" t="s">
        <v>7</v>
      </c>
      <c r="M9" s="639" t="s">
        <v>8</v>
      </c>
      <c r="N9" s="640"/>
      <c r="O9" s="640"/>
      <c r="P9" s="640"/>
      <c r="Q9" s="640"/>
      <c r="R9" s="640"/>
      <c r="S9" s="724" t="s">
        <v>9</v>
      </c>
      <c r="T9" s="645"/>
      <c r="U9" s="645"/>
      <c r="V9" s="725"/>
      <c r="W9" s="647" t="s">
        <v>10</v>
      </c>
      <c r="X9" s="661" t="s">
        <v>11</v>
      </c>
      <c r="Y9" s="727" t="s">
        <v>12</v>
      </c>
      <c r="Z9" s="730" t="s">
        <v>13</v>
      </c>
      <c r="AA9" s="711" t="s">
        <v>14</v>
      </c>
      <c r="AB9" s="647"/>
    </row>
    <row r="10" spans="1:100" x14ac:dyDescent="0.25">
      <c r="A10" s="726"/>
      <c r="B10" s="713"/>
      <c r="C10" s="737"/>
      <c r="D10" s="714" t="s">
        <v>15</v>
      </c>
      <c r="E10" s="716" t="s">
        <v>16</v>
      </c>
      <c r="F10" s="716" t="s">
        <v>17</v>
      </c>
      <c r="G10" s="718" t="s">
        <v>18</v>
      </c>
      <c r="H10" s="720" t="s">
        <v>19</v>
      </c>
      <c r="I10" s="716" t="s">
        <v>20</v>
      </c>
      <c r="J10" s="716" t="s">
        <v>21</v>
      </c>
      <c r="K10" s="722" t="s">
        <v>22</v>
      </c>
      <c r="L10" s="740"/>
      <c r="M10" s="714" t="s">
        <v>23</v>
      </c>
      <c r="N10" s="733" t="s">
        <v>24</v>
      </c>
      <c r="O10" s="733" t="s">
        <v>25</v>
      </c>
      <c r="P10" s="733" t="s">
        <v>26</v>
      </c>
      <c r="Q10" s="733" t="s">
        <v>27</v>
      </c>
      <c r="R10" s="741" t="s">
        <v>28</v>
      </c>
      <c r="S10" s="724" t="s">
        <v>29</v>
      </c>
      <c r="T10" s="646"/>
      <c r="U10" s="645" t="s">
        <v>30</v>
      </c>
      <c r="V10" s="725"/>
      <c r="W10" s="713"/>
      <c r="X10" s="726"/>
      <c r="Y10" s="728"/>
      <c r="Z10" s="731"/>
      <c r="AA10" s="712"/>
      <c r="AB10" s="713"/>
    </row>
    <row r="11" spans="1:100" ht="42" x14ac:dyDescent="0.25">
      <c r="A11" s="630"/>
      <c r="B11" s="648"/>
      <c r="C11" s="738"/>
      <c r="D11" s="715"/>
      <c r="E11" s="717"/>
      <c r="F11" s="717"/>
      <c r="G11" s="719"/>
      <c r="H11" s="721"/>
      <c r="I11" s="717"/>
      <c r="J11" s="717"/>
      <c r="K11" s="723"/>
      <c r="L11" s="740"/>
      <c r="M11" s="715"/>
      <c r="N11" s="734"/>
      <c r="O11" s="734"/>
      <c r="P11" s="734"/>
      <c r="Q11" s="734"/>
      <c r="R11" s="742"/>
      <c r="S11" s="7" t="s">
        <v>31</v>
      </c>
      <c r="T11" s="8" t="s">
        <v>32</v>
      </c>
      <c r="U11" s="9" t="s">
        <v>31</v>
      </c>
      <c r="V11" s="10" t="s">
        <v>32</v>
      </c>
      <c r="W11" s="648"/>
      <c r="X11" s="630"/>
      <c r="Y11" s="729"/>
      <c r="Z11" s="732"/>
      <c r="AA11" s="9" t="s">
        <v>33</v>
      </c>
      <c r="AB11" s="8" t="s">
        <v>34</v>
      </c>
    </row>
    <row r="12" spans="1:100" s="26" customFormat="1" ht="11.25" x14ac:dyDescent="0.15">
      <c r="A12" s="11" t="s">
        <v>35</v>
      </c>
      <c r="B12" s="12"/>
      <c r="C12" s="13">
        <f>SUM(C13:C16)</f>
        <v>1449</v>
      </c>
      <c r="D12" s="14">
        <f t="shared" ref="D12:Z12" si="0">SUM(D13:D16)</f>
        <v>2</v>
      </c>
      <c r="E12" s="15">
        <f t="shared" si="0"/>
        <v>62</v>
      </c>
      <c r="F12" s="16">
        <f t="shared" si="0"/>
        <v>1076</v>
      </c>
      <c r="G12" s="17">
        <f t="shared" si="0"/>
        <v>309</v>
      </c>
      <c r="H12" s="14">
        <f t="shared" si="0"/>
        <v>1</v>
      </c>
      <c r="I12" s="15">
        <f t="shared" si="0"/>
        <v>0</v>
      </c>
      <c r="J12" s="18">
        <f t="shared" si="0"/>
        <v>4</v>
      </c>
      <c r="K12" s="19">
        <f t="shared" si="0"/>
        <v>107</v>
      </c>
      <c r="L12" s="20">
        <f t="shared" si="0"/>
        <v>1425</v>
      </c>
      <c r="M12" s="14">
        <f t="shared" si="0"/>
        <v>1229</v>
      </c>
      <c r="N12" s="15">
        <f t="shared" si="0"/>
        <v>0</v>
      </c>
      <c r="O12" s="18">
        <f t="shared" si="0"/>
        <v>0</v>
      </c>
      <c r="P12" s="15">
        <f t="shared" si="0"/>
        <v>9</v>
      </c>
      <c r="Q12" s="18">
        <f t="shared" si="0"/>
        <v>142</v>
      </c>
      <c r="R12" s="18">
        <f t="shared" si="0"/>
        <v>344</v>
      </c>
      <c r="S12" s="21">
        <f t="shared" si="0"/>
        <v>81</v>
      </c>
      <c r="T12" s="17">
        <f t="shared" si="0"/>
        <v>1265</v>
      </c>
      <c r="U12" s="14">
        <f t="shared" si="0"/>
        <v>164</v>
      </c>
      <c r="V12" s="22">
        <f t="shared" si="0"/>
        <v>1076</v>
      </c>
      <c r="W12" s="17">
        <f t="shared" si="0"/>
        <v>473</v>
      </c>
      <c r="X12" s="13">
        <f t="shared" si="0"/>
        <v>0</v>
      </c>
      <c r="Y12" s="23">
        <f t="shared" si="0"/>
        <v>5</v>
      </c>
      <c r="Z12" s="24">
        <f t="shared" si="0"/>
        <v>84</v>
      </c>
      <c r="AA12" s="16">
        <f>SUM(AA13:AA16)</f>
        <v>0</v>
      </c>
      <c r="AB12" s="25">
        <f>SUM(AB13:AB16)</f>
        <v>0</v>
      </c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</row>
    <row r="13" spans="1:100" s="26" customFormat="1" x14ac:dyDescent="0.25">
      <c r="A13" s="666" t="s">
        <v>36</v>
      </c>
      <c r="B13" s="667"/>
      <c r="C13" s="27">
        <f>SUM(ENERO:DICIEMBRE!C13)</f>
        <v>521</v>
      </c>
      <c r="D13" s="27">
        <f>SUM(ENERO:DICIEMBRE!D13)</f>
        <v>0</v>
      </c>
      <c r="E13" s="27">
        <f>SUM(ENERO:DICIEMBRE!E13)</f>
        <v>40</v>
      </c>
      <c r="F13" s="27">
        <f>SUM(ENERO:DICIEMBRE!F13)</f>
        <v>410</v>
      </c>
      <c r="G13" s="27">
        <f>SUM(ENERO:DICIEMBRE!G13)</f>
        <v>70</v>
      </c>
      <c r="H13" s="27">
        <f>SUM(ENERO:DICIEMBRE!H13)</f>
        <v>1</v>
      </c>
      <c r="I13" s="27">
        <f>SUM(ENERO:DICIEMBRE!I13)</f>
        <v>0</v>
      </c>
      <c r="J13" s="27">
        <f>SUM(ENERO:DICIEMBRE!J13)</f>
        <v>3</v>
      </c>
      <c r="K13" s="27">
        <f>SUM(ENERO:DICIEMBRE!K13)</f>
        <v>59</v>
      </c>
      <c r="L13" s="27">
        <f>SUM(ENERO:DICIEMBRE!L13)</f>
        <v>522</v>
      </c>
      <c r="M13" s="27">
        <f>SUM(ENERO:DICIEMBRE!M13)</f>
        <v>293</v>
      </c>
      <c r="N13" s="27">
        <f>SUM(ENERO:DICIEMBRE!N13)</f>
        <v>0</v>
      </c>
      <c r="O13" s="27">
        <f>SUM(ENERO:DICIEMBRE!O13)</f>
        <v>0</v>
      </c>
      <c r="P13" s="27">
        <f>SUM(ENERO:DICIEMBRE!P13)</f>
        <v>1</v>
      </c>
      <c r="Q13" s="27">
        <f>SUM(ENERO:DICIEMBRE!Q13)</f>
        <v>140</v>
      </c>
      <c r="R13" s="27">
        <f>SUM(ENERO:DICIEMBRE!R13)</f>
        <v>333</v>
      </c>
      <c r="S13" s="27">
        <f>SUM(ENERO:DICIEMBRE!S13)</f>
        <v>58</v>
      </c>
      <c r="T13" s="27">
        <f>SUM(ENERO:DICIEMBRE!T13)</f>
        <v>469</v>
      </c>
      <c r="U13" s="27">
        <f>SUM(ENERO:DICIEMBRE!U13)</f>
        <v>50</v>
      </c>
      <c r="V13" s="27">
        <f>SUM(ENERO:DICIEMBRE!V13)</f>
        <v>362</v>
      </c>
      <c r="W13" s="27">
        <f>SUM(ENERO:DICIEMBRE!W13)</f>
        <v>459</v>
      </c>
      <c r="X13" s="27">
        <f>SUM(ENERO:DICIEMBRE!X13)</f>
        <v>0</v>
      </c>
      <c r="Y13" s="27">
        <f>SUM(ENERO:DICIEMBRE!Y13)</f>
        <v>1</v>
      </c>
      <c r="Z13" s="27">
        <f>SUM(ENERO:DICIEMBRE!Z13)</f>
        <v>47</v>
      </c>
      <c r="AA13" s="27">
        <f>SUM(ENERO:DICIEMBRE!AA13)</f>
        <v>0</v>
      </c>
      <c r="AB13" s="39"/>
      <c r="AC13" s="40" t="str">
        <f>$CA13&amp;CB13&amp;CC13&amp;CD13&amp;CE13&amp;CF13</f>
        <v/>
      </c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 s="41" t="str">
        <f>IF(AND(C13&gt;0,Y13="")," * No olvide digitar la variable Pueblos originarios. Digite Cero si no tiene.",IF(Y13&gt;C13," * La variable Pueblos originarios no puede ser mayor al Total.",""))</f>
        <v/>
      </c>
      <c r="CB13" s="41" t="str">
        <f>IF(AND(C13&gt;0,Z13="")," * No olvide digitar la variable Migrantes. Digite Cero si no tiene.",IF(Z13&gt;C13," * La variable Migrantes no puede ser mayor al Total.",""))</f>
        <v/>
      </c>
      <c r="CC13" s="41" t="str">
        <f>IF(AND(C13&gt;0,OR(AA13=""))," * No olvide digitar la variable Trans Masculino . Digite Cero si no tiene.",IF(OR(AA13&gt;C13)," * La variable Trans Masculino no puede ser mayor al Total.",""))</f>
        <v/>
      </c>
      <c r="CD13" s="42"/>
      <c r="CE13" s="43"/>
      <c r="CF13" s="42"/>
      <c r="CG13" s="44"/>
      <c r="CH13" s="44"/>
      <c r="CI13" s="44"/>
      <c r="CJ13" s="44"/>
      <c r="CK13" s="44"/>
      <c r="CL13" s="45">
        <f>IF(AND(C13&gt;0,Y13=""),1,IF(Y13&gt;C13,1,0))</f>
        <v>0</v>
      </c>
      <c r="CM13" s="45">
        <f>IF(AND(C13&gt;0,Z13=""),1,IF(Z13&gt;C13,1,0))</f>
        <v>0</v>
      </c>
      <c r="CN13" s="45">
        <f>IF(AND(C13&gt;0,OR(AA13="")),1,IF(OR(AA13&gt;C13),1,0))</f>
        <v>0</v>
      </c>
      <c r="CO13"/>
      <c r="CP13" s="46"/>
      <c r="CQ13" s="2"/>
      <c r="CR13" s="2"/>
      <c r="CS13" s="2"/>
      <c r="CT13" s="2"/>
      <c r="CU13" s="2"/>
      <c r="CV13" s="2"/>
    </row>
    <row r="14" spans="1:100" s="26" customFormat="1" x14ac:dyDescent="0.25">
      <c r="A14" s="683" t="s">
        <v>37</v>
      </c>
      <c r="B14" s="684"/>
      <c r="C14" s="27">
        <f>SUM(ENERO:DICIEMBRE!C14)</f>
        <v>18</v>
      </c>
      <c r="D14" s="27">
        <f>SUM(ENERO:DICIEMBRE!D14)</f>
        <v>2</v>
      </c>
      <c r="E14" s="27">
        <f>SUM(ENERO:DICIEMBRE!E14)</f>
        <v>1</v>
      </c>
      <c r="F14" s="27">
        <f>SUM(ENERO:DICIEMBRE!F14)</f>
        <v>13</v>
      </c>
      <c r="G14" s="27">
        <f>SUM(ENERO:DICIEMBRE!G14)</f>
        <v>2</v>
      </c>
      <c r="H14" s="27">
        <f>SUM(ENERO:DICIEMBRE!H14)</f>
        <v>0</v>
      </c>
      <c r="I14" s="27">
        <f>SUM(ENERO:DICIEMBRE!I14)</f>
        <v>0</v>
      </c>
      <c r="J14" s="27">
        <f>SUM(ENERO:DICIEMBRE!J14)</f>
        <v>0</v>
      </c>
      <c r="K14" s="27">
        <f>SUM(ENERO:DICIEMBRE!K14)</f>
        <v>0</v>
      </c>
      <c r="L14" s="27">
        <f>SUM(ENERO:DICIEMBRE!L14)</f>
        <v>17</v>
      </c>
      <c r="M14" s="27">
        <f>SUM(ENERO:DICIEMBRE!M14)</f>
        <v>79</v>
      </c>
      <c r="N14" s="27">
        <f>SUM(ENERO:DICIEMBRE!N14)</f>
        <v>0</v>
      </c>
      <c r="O14" s="27">
        <f>SUM(ENERO:DICIEMBRE!O14)</f>
        <v>0</v>
      </c>
      <c r="P14" s="27">
        <f>SUM(ENERO:DICIEMBRE!P14)</f>
        <v>0</v>
      </c>
      <c r="Q14" s="27">
        <f>SUM(ENERO:DICIEMBRE!Q14)</f>
        <v>2</v>
      </c>
      <c r="R14" s="27">
        <f>SUM(ENERO:DICIEMBRE!R14)</f>
        <v>9</v>
      </c>
      <c r="S14" s="27">
        <f>SUM(ENERO:DICIEMBRE!S14)</f>
        <v>1</v>
      </c>
      <c r="T14" s="27">
        <f>SUM(ENERO:DICIEMBRE!T14)</f>
        <v>15</v>
      </c>
      <c r="U14" s="27">
        <f>SUM(ENERO:DICIEMBRE!U14)</f>
        <v>4</v>
      </c>
      <c r="V14" s="27">
        <f>SUM(ENERO:DICIEMBRE!V14)</f>
        <v>10</v>
      </c>
      <c r="W14" s="27">
        <f>SUM(ENERO:DICIEMBRE!W14)</f>
        <v>12</v>
      </c>
      <c r="X14" s="27">
        <f>SUM(ENERO:DICIEMBRE!X14)</f>
        <v>0</v>
      </c>
      <c r="Y14" s="27">
        <f>SUM(ENERO:DICIEMBRE!Y14)</f>
        <v>0</v>
      </c>
      <c r="Z14" s="27">
        <f>SUM(ENERO:DICIEMBRE!Z14)</f>
        <v>1</v>
      </c>
      <c r="AA14" s="27">
        <f>SUM(ENERO:DICIEMBRE!AA14)</f>
        <v>0</v>
      </c>
      <c r="AB14" s="59"/>
      <c r="AC14" s="40" t="str">
        <f t="shared" ref="AC14:AC22" si="1">$CA14&amp;CB14&amp;CC14&amp;CD14&amp;CE14&amp;CF14</f>
        <v/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 s="41" t="str">
        <f t="shared" ref="CA14:CA22" si="2">IF(AND(C14&gt;0,Y14="")," * No olvide digitar la variable Pueblos originarios. Digite Cero si no tiene.",IF(Y14&gt;C14," * La variable Pueblos originarios no puede ser mayor al Total.",""))</f>
        <v/>
      </c>
      <c r="CB14" s="41" t="str">
        <f>IF(AND(C14&gt;0,Z14="")," * No olvide digitar la variable Migrantes. Digite Cero si no tiene.",IF(Z14&gt;C14," * La variable Migrantes no puede ser mayor al Total.",""))</f>
        <v/>
      </c>
      <c r="CC14" s="41" t="str">
        <f t="shared" ref="CC14:CC22" si="3">IF(AND(C14&gt;0,OR(AA14=""))," * No olvide digitar la variable Trans Masculino . Digite Cero si no tiene.",IF(OR(AA14&gt;C14)," * La variable Trans Masculino no puede ser mayor al Total.",""))</f>
        <v/>
      </c>
      <c r="CD14" s="42"/>
      <c r="CE14" s="43"/>
      <c r="CF14" s="42"/>
      <c r="CG14" s="44"/>
      <c r="CH14" s="44"/>
      <c r="CI14" s="44"/>
      <c r="CJ14" s="44"/>
      <c r="CK14" s="44"/>
      <c r="CL14" s="45">
        <f t="shared" ref="CL14:CL22" si="4">IF(AND(C14&gt;0,Y14=""),1,IF(Y14&gt;C14,1,0))</f>
        <v>0</v>
      </c>
      <c r="CM14" s="45">
        <f>IF(AND(C14&gt;0,Z14=""),1,IF(Z14&gt;C14,1,0))</f>
        <v>0</v>
      </c>
      <c r="CN14" s="45">
        <f t="shared" ref="CN14:CN22" si="5">IF(AND(C14&gt;0,OR(AA14="")),1,IF(OR(AA14&gt;C14),1,0))</f>
        <v>0</v>
      </c>
      <c r="CO14"/>
      <c r="CP14" s="46"/>
      <c r="CQ14" s="2"/>
      <c r="CR14" s="2"/>
      <c r="CS14" s="2"/>
      <c r="CT14" s="2"/>
      <c r="CU14" s="2"/>
      <c r="CV14" s="2"/>
    </row>
    <row r="15" spans="1:100" s="26" customFormat="1" x14ac:dyDescent="0.25">
      <c r="A15" s="683" t="s">
        <v>38</v>
      </c>
      <c r="B15" s="684"/>
      <c r="C15" s="27">
        <f>SUM(ENERO:DICIEMBRE!C15)</f>
        <v>597</v>
      </c>
      <c r="D15" s="27">
        <f>SUM(ENERO:DICIEMBRE!D15)</f>
        <v>0</v>
      </c>
      <c r="E15" s="27">
        <f>SUM(ENERO:DICIEMBRE!E15)</f>
        <v>7</v>
      </c>
      <c r="F15" s="27">
        <f>SUM(ENERO:DICIEMBRE!F15)</f>
        <v>427</v>
      </c>
      <c r="G15" s="27">
        <f>SUM(ENERO:DICIEMBRE!G15)</f>
        <v>165</v>
      </c>
      <c r="H15" s="27">
        <f>SUM(ENERO:DICIEMBRE!H15)</f>
        <v>0</v>
      </c>
      <c r="I15" s="27">
        <f>SUM(ENERO:DICIEMBRE!I15)</f>
        <v>0</v>
      </c>
      <c r="J15" s="27">
        <f>SUM(ENERO:DICIEMBRE!J15)</f>
        <v>0</v>
      </c>
      <c r="K15" s="27">
        <f>SUM(ENERO:DICIEMBRE!K15)</f>
        <v>13</v>
      </c>
      <c r="L15" s="27">
        <f>SUM(ENERO:DICIEMBRE!L15)</f>
        <v>597</v>
      </c>
      <c r="M15" s="27">
        <f>SUM(ENERO:DICIEMBRE!M15)</f>
        <v>577</v>
      </c>
      <c r="N15" s="27">
        <f>SUM(ENERO:DICIEMBRE!N15)</f>
        <v>0</v>
      </c>
      <c r="O15" s="27">
        <f>SUM(ENERO:DICIEMBRE!O15)</f>
        <v>0</v>
      </c>
      <c r="P15" s="27">
        <f>SUM(ENERO:DICIEMBRE!P15)</f>
        <v>2</v>
      </c>
      <c r="Q15" s="27">
        <f>SUM(ENERO:DICIEMBRE!Q15)</f>
        <v>0</v>
      </c>
      <c r="R15" s="27">
        <f>SUM(ENERO:DICIEMBRE!R15)</f>
        <v>2</v>
      </c>
      <c r="S15" s="27">
        <f>SUM(ENERO:DICIEMBRE!S15)</f>
        <v>7</v>
      </c>
      <c r="T15" s="27">
        <f>SUM(ENERO:DICIEMBRE!T15)</f>
        <v>519</v>
      </c>
      <c r="U15" s="27">
        <f>SUM(ENERO:DICIEMBRE!U15)</f>
        <v>64</v>
      </c>
      <c r="V15" s="27">
        <f>SUM(ENERO:DICIEMBRE!V15)</f>
        <v>497</v>
      </c>
      <c r="W15" s="27">
        <f>SUM(ENERO:DICIEMBRE!W15)</f>
        <v>2</v>
      </c>
      <c r="X15" s="27">
        <f>SUM(ENERO:DICIEMBRE!X15)</f>
        <v>0</v>
      </c>
      <c r="Y15" s="27">
        <f>SUM(ENERO:DICIEMBRE!Y15)</f>
        <v>2</v>
      </c>
      <c r="Z15" s="27">
        <f>SUM(ENERO:DICIEMBRE!Z15)</f>
        <v>12</v>
      </c>
      <c r="AA15" s="27">
        <f>SUM(ENERO:DICIEMBRE!AA15)</f>
        <v>0</v>
      </c>
      <c r="AB15" s="59"/>
      <c r="AC15" s="40" t="str">
        <f t="shared" si="1"/>
        <v/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 s="41" t="str">
        <f t="shared" si="2"/>
        <v/>
      </c>
      <c r="CB15" s="41" t="str">
        <f>IF(AND(C15&gt;0,Z15="")," * No olvide digitar la variable Migrantes. Digite Cero si no tiene.",IF(Z15&gt;C15," * La variable Migrantes no puede ser mayor al Total.",""))</f>
        <v/>
      </c>
      <c r="CC15" s="41" t="str">
        <f t="shared" si="3"/>
        <v/>
      </c>
      <c r="CD15" s="42"/>
      <c r="CE15" s="43"/>
      <c r="CF15" s="42"/>
      <c r="CG15" s="44"/>
      <c r="CH15" s="44"/>
      <c r="CI15" s="44"/>
      <c r="CJ15" s="44"/>
      <c r="CK15" s="44"/>
      <c r="CL15" s="45">
        <f t="shared" si="4"/>
        <v>0</v>
      </c>
      <c r="CM15" s="45">
        <f>IF(AND(C15&gt;0,Z15=""),1,IF(Z15&gt;C15,1,0))</f>
        <v>0</v>
      </c>
      <c r="CN15" s="45">
        <f t="shared" si="5"/>
        <v>0</v>
      </c>
      <c r="CO15"/>
      <c r="CP15" s="46"/>
      <c r="CQ15" s="2"/>
      <c r="CR15" s="2"/>
      <c r="CS15" s="2"/>
      <c r="CT15" s="2"/>
      <c r="CU15" s="2"/>
      <c r="CV15" s="2"/>
    </row>
    <row r="16" spans="1:100" s="26" customFormat="1" x14ac:dyDescent="0.25">
      <c r="A16" s="689" t="s">
        <v>39</v>
      </c>
      <c r="B16" s="690"/>
      <c r="C16" s="27">
        <f>SUM(ENERO:DICIEMBRE!C16)</f>
        <v>313</v>
      </c>
      <c r="D16" s="27">
        <f>SUM(ENERO:DICIEMBRE!D16)</f>
        <v>0</v>
      </c>
      <c r="E16" s="27">
        <f>SUM(ENERO:DICIEMBRE!E16)</f>
        <v>14</v>
      </c>
      <c r="F16" s="27">
        <f>SUM(ENERO:DICIEMBRE!F16)</f>
        <v>226</v>
      </c>
      <c r="G16" s="27">
        <f>SUM(ENERO:DICIEMBRE!G16)</f>
        <v>72</v>
      </c>
      <c r="H16" s="27">
        <f>SUM(ENERO:DICIEMBRE!H16)</f>
        <v>0</v>
      </c>
      <c r="I16" s="27">
        <f>SUM(ENERO:DICIEMBRE!I16)</f>
        <v>0</v>
      </c>
      <c r="J16" s="27">
        <f>SUM(ENERO:DICIEMBRE!J16)</f>
        <v>1</v>
      </c>
      <c r="K16" s="27">
        <f>SUM(ENERO:DICIEMBRE!K16)</f>
        <v>35</v>
      </c>
      <c r="L16" s="27">
        <f>SUM(ENERO:DICIEMBRE!L16)</f>
        <v>289</v>
      </c>
      <c r="M16" s="27">
        <f>SUM(ENERO:DICIEMBRE!M16)</f>
        <v>280</v>
      </c>
      <c r="N16" s="27">
        <f>SUM(ENERO:DICIEMBRE!N16)</f>
        <v>0</v>
      </c>
      <c r="O16" s="27">
        <f>SUM(ENERO:DICIEMBRE!O16)</f>
        <v>0</v>
      </c>
      <c r="P16" s="27">
        <f>SUM(ENERO:DICIEMBRE!P16)</f>
        <v>6</v>
      </c>
      <c r="Q16" s="27">
        <f>SUM(ENERO:DICIEMBRE!Q16)</f>
        <v>0</v>
      </c>
      <c r="R16" s="27">
        <f>SUM(ENERO:DICIEMBRE!R16)</f>
        <v>0</v>
      </c>
      <c r="S16" s="27">
        <f>SUM(ENERO:DICIEMBRE!S16)</f>
        <v>15</v>
      </c>
      <c r="T16" s="27">
        <f>SUM(ENERO:DICIEMBRE!T16)</f>
        <v>262</v>
      </c>
      <c r="U16" s="27">
        <f>SUM(ENERO:DICIEMBRE!U16)</f>
        <v>46</v>
      </c>
      <c r="V16" s="27">
        <f>SUM(ENERO:DICIEMBRE!V16)</f>
        <v>207</v>
      </c>
      <c r="W16" s="27">
        <f>SUM(ENERO:DICIEMBRE!W16)</f>
        <v>0</v>
      </c>
      <c r="X16" s="27">
        <f>SUM(ENERO:DICIEMBRE!X16)</f>
        <v>0</v>
      </c>
      <c r="Y16" s="27">
        <f>SUM(ENERO:DICIEMBRE!Y16)</f>
        <v>2</v>
      </c>
      <c r="Z16" s="27">
        <f>SUM(ENERO:DICIEMBRE!Z16)</f>
        <v>24</v>
      </c>
      <c r="AA16" s="27">
        <f>SUM(ENERO:DICIEMBRE!AA16)</f>
        <v>0</v>
      </c>
      <c r="AB16" s="72"/>
      <c r="AC16" s="40" t="str">
        <f t="shared" si="1"/>
        <v/>
      </c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 s="41" t="str">
        <f t="shared" si="2"/>
        <v/>
      </c>
      <c r="CB16" s="41" t="str">
        <f t="shared" ref="CB16:CB22" si="6">IF(AND(C16&gt;0,Z16="")," * No olvide digitar la variable Migrantes. Digite Cero si no tiene.",IF(Z16&gt;C16," * La variable Migrantes no puede ser mayor al Total.",""))</f>
        <v/>
      </c>
      <c r="CC16" s="41" t="str">
        <f t="shared" si="3"/>
        <v/>
      </c>
      <c r="CD16" s="42"/>
      <c r="CE16" s="43"/>
      <c r="CF16" s="42"/>
      <c r="CG16" s="44"/>
      <c r="CH16" s="44"/>
      <c r="CI16" s="44"/>
      <c r="CJ16" s="44"/>
      <c r="CK16" s="44"/>
      <c r="CL16" s="45">
        <f t="shared" si="4"/>
        <v>0</v>
      </c>
      <c r="CM16" s="45">
        <f t="shared" ref="CM16:CM22" si="7">IF(AND(C16&gt;0,Z16=""),1,IF(Z16&gt;C16,1,0))</f>
        <v>0</v>
      </c>
      <c r="CN16" s="45">
        <f t="shared" si="5"/>
        <v>0</v>
      </c>
      <c r="CO16"/>
      <c r="CP16" s="46"/>
      <c r="CQ16" s="2"/>
      <c r="CR16" s="2"/>
      <c r="CS16" s="2"/>
      <c r="CT16" s="2"/>
      <c r="CU16" s="2"/>
      <c r="CV16" s="2"/>
    </row>
    <row r="17" spans="1:100" s="26" customFormat="1" x14ac:dyDescent="0.25">
      <c r="A17" s="706" t="s">
        <v>40</v>
      </c>
      <c r="B17" s="707"/>
      <c r="C17" s="27">
        <f>SUM(ENERO:DICIEMBRE!C17)</f>
        <v>0</v>
      </c>
      <c r="D17" s="27">
        <f>SUM(ENERO:DICIEMBRE!D17)</f>
        <v>0</v>
      </c>
      <c r="E17" s="27">
        <f>SUM(ENERO:DICIEMBRE!E17)</f>
        <v>0</v>
      </c>
      <c r="F17" s="27">
        <f>SUM(ENERO:DICIEMBRE!F17)</f>
        <v>1</v>
      </c>
      <c r="G17" s="27">
        <f>SUM(ENERO:DICIEMBRE!G17)</f>
        <v>0</v>
      </c>
      <c r="H17" s="27">
        <f>SUM(ENERO:DICIEMBRE!H17)</f>
        <v>0</v>
      </c>
      <c r="I17" s="27">
        <f>SUM(ENERO:DICIEMBRE!I17)</f>
        <v>0</v>
      </c>
      <c r="J17" s="27">
        <f>SUM(ENERO:DICIEMBRE!J17)</f>
        <v>0</v>
      </c>
      <c r="K17" s="27">
        <f>SUM(ENERO:DICIEMBRE!K17)</f>
        <v>0</v>
      </c>
      <c r="L17" s="27">
        <f>SUM(ENERO:DICIEMBRE!L17)</f>
        <v>0</v>
      </c>
      <c r="M17" s="27">
        <f>SUM(ENERO:DICIEMBRE!M17)</f>
        <v>0</v>
      </c>
      <c r="N17" s="27">
        <f>SUM(ENERO:DICIEMBRE!N17)</f>
        <v>0</v>
      </c>
      <c r="O17" s="27">
        <f>SUM(ENERO:DICIEMBRE!O17)</f>
        <v>0</v>
      </c>
      <c r="P17" s="27">
        <f>SUM(ENERO:DICIEMBRE!P17)</f>
        <v>0</v>
      </c>
      <c r="Q17" s="27">
        <f>SUM(ENERO:DICIEMBRE!Q17)</f>
        <v>0</v>
      </c>
      <c r="R17" s="27">
        <f>SUM(ENERO:DICIEMBRE!R17)</f>
        <v>0</v>
      </c>
      <c r="S17" s="27">
        <f>SUM(ENERO:DICIEMBRE!S17)</f>
        <v>0</v>
      </c>
      <c r="T17" s="27">
        <f>SUM(ENERO:DICIEMBRE!T17)</f>
        <v>0</v>
      </c>
      <c r="U17" s="27">
        <f>SUM(ENERO:DICIEMBRE!U17)</f>
        <v>0</v>
      </c>
      <c r="V17" s="27">
        <f>SUM(ENERO:DICIEMBRE!V17)</f>
        <v>0</v>
      </c>
      <c r="W17" s="27">
        <f>SUM(ENERO:DICIEMBRE!W17)</f>
        <v>0</v>
      </c>
      <c r="X17" s="27">
        <f>SUM(ENERO:DICIEMBRE!X17)</f>
        <v>0</v>
      </c>
      <c r="Y17" s="27">
        <f>SUM(ENERO:DICIEMBRE!Y17)</f>
        <v>0</v>
      </c>
      <c r="Z17" s="27">
        <f>SUM(ENERO:DICIEMBRE!Z17)</f>
        <v>0</v>
      </c>
      <c r="AA17" s="27">
        <f>SUM(ENERO:DICIEMBRE!AA17)</f>
        <v>0</v>
      </c>
      <c r="AB17" s="39"/>
      <c r="AC17" s="40" t="str">
        <f t="shared" si="1"/>
        <v/>
      </c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 s="41" t="str">
        <f t="shared" si="2"/>
        <v/>
      </c>
      <c r="CB17" s="41" t="str">
        <f t="shared" si="6"/>
        <v/>
      </c>
      <c r="CC17" s="41" t="str">
        <f t="shared" si="3"/>
        <v/>
      </c>
      <c r="CD17" s="42"/>
      <c r="CE17" s="43"/>
      <c r="CF17" s="42"/>
      <c r="CG17" s="44"/>
      <c r="CH17" s="44"/>
      <c r="CI17" s="44"/>
      <c r="CJ17" s="44"/>
      <c r="CK17" s="44"/>
      <c r="CL17" s="45">
        <f t="shared" si="4"/>
        <v>0</v>
      </c>
      <c r="CM17" s="45">
        <f t="shared" si="7"/>
        <v>0</v>
      </c>
      <c r="CN17" s="45">
        <f t="shared" si="5"/>
        <v>0</v>
      </c>
      <c r="CO17"/>
      <c r="CP17" s="46"/>
      <c r="CQ17" s="2"/>
      <c r="CR17" s="2"/>
      <c r="CS17" s="2"/>
      <c r="CT17" s="2"/>
      <c r="CU17" s="2"/>
      <c r="CV17" s="2"/>
    </row>
    <row r="18" spans="1:100" s="26" customFormat="1" x14ac:dyDescent="0.25">
      <c r="A18" s="708" t="s">
        <v>41</v>
      </c>
      <c r="B18" s="709"/>
      <c r="C18" s="27">
        <f>SUM(ENERO:DICIEMBRE!C18)</f>
        <v>0</v>
      </c>
      <c r="D18" s="27">
        <f>SUM(ENERO:DICIEMBRE!D18)</f>
        <v>0</v>
      </c>
      <c r="E18" s="27">
        <f>SUM(ENERO:DICIEMBRE!E18)</f>
        <v>0</v>
      </c>
      <c r="F18" s="27">
        <f>SUM(ENERO:DICIEMBRE!F18)</f>
        <v>0</v>
      </c>
      <c r="G18" s="27">
        <f>SUM(ENERO:DICIEMBRE!G18)</f>
        <v>0</v>
      </c>
      <c r="H18" s="27">
        <f>SUM(ENERO:DICIEMBRE!H18)</f>
        <v>1</v>
      </c>
      <c r="I18" s="27">
        <f>SUM(ENERO:DICIEMBRE!I18)</f>
        <v>0</v>
      </c>
      <c r="J18" s="27">
        <f>SUM(ENERO:DICIEMBRE!J18)</f>
        <v>0</v>
      </c>
      <c r="K18" s="27">
        <f>SUM(ENERO:DICIEMBRE!K18)</f>
        <v>0</v>
      </c>
      <c r="L18" s="27">
        <f>SUM(ENERO:DICIEMBRE!L18)</f>
        <v>0</v>
      </c>
      <c r="M18" s="27">
        <f>SUM(ENERO:DICIEMBRE!M18)</f>
        <v>0</v>
      </c>
      <c r="N18" s="27">
        <f>SUM(ENERO:DICIEMBRE!N18)</f>
        <v>0</v>
      </c>
      <c r="O18" s="27">
        <f>SUM(ENERO:DICIEMBRE!O18)</f>
        <v>0</v>
      </c>
      <c r="P18" s="27">
        <f>SUM(ENERO:DICIEMBRE!P18)</f>
        <v>0</v>
      </c>
      <c r="Q18" s="27">
        <f>SUM(ENERO:DICIEMBRE!Q18)</f>
        <v>0</v>
      </c>
      <c r="R18" s="27">
        <f>SUM(ENERO:DICIEMBRE!R18)</f>
        <v>0</v>
      </c>
      <c r="S18" s="27">
        <f>SUM(ENERO:DICIEMBRE!S18)</f>
        <v>0</v>
      </c>
      <c r="T18" s="27">
        <f>SUM(ENERO:DICIEMBRE!T18)</f>
        <v>0</v>
      </c>
      <c r="U18" s="27">
        <f>SUM(ENERO:DICIEMBRE!U18)</f>
        <v>0</v>
      </c>
      <c r="V18" s="27">
        <f>SUM(ENERO:DICIEMBRE!V18)</f>
        <v>0</v>
      </c>
      <c r="W18" s="27">
        <f>SUM(ENERO:DICIEMBRE!W18)</f>
        <v>0</v>
      </c>
      <c r="X18" s="27">
        <f>SUM(ENERO:DICIEMBRE!X18)</f>
        <v>0</v>
      </c>
      <c r="Y18" s="27">
        <f>SUM(ENERO:DICIEMBRE!Y18)</f>
        <v>0</v>
      </c>
      <c r="Z18" s="27">
        <f>SUM(ENERO:DICIEMBRE!Z18)</f>
        <v>0</v>
      </c>
      <c r="AA18" s="27">
        <f>SUM(ENERO:DICIEMBRE!AA18)</f>
        <v>0</v>
      </c>
      <c r="AB18" s="82"/>
      <c r="AC18" s="40" t="str">
        <f t="shared" si="1"/>
        <v/>
      </c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 s="41" t="str">
        <f t="shared" si="2"/>
        <v/>
      </c>
      <c r="CB18" s="41" t="str">
        <f t="shared" si="6"/>
        <v/>
      </c>
      <c r="CC18" s="41" t="str">
        <f t="shared" si="3"/>
        <v/>
      </c>
      <c r="CD18" s="42"/>
      <c r="CE18" s="43"/>
      <c r="CF18" s="42"/>
      <c r="CG18" s="44"/>
      <c r="CH18" s="44"/>
      <c r="CI18" s="44"/>
      <c r="CJ18" s="44"/>
      <c r="CK18" s="44"/>
      <c r="CL18" s="45">
        <f t="shared" si="4"/>
        <v>0</v>
      </c>
      <c r="CM18" s="45">
        <f t="shared" si="7"/>
        <v>0</v>
      </c>
      <c r="CN18" s="45">
        <f t="shared" si="5"/>
        <v>0</v>
      </c>
      <c r="CO18"/>
      <c r="CP18" s="46"/>
      <c r="CQ18" s="2"/>
      <c r="CR18" s="2"/>
      <c r="CS18" s="2"/>
      <c r="CT18" s="2"/>
      <c r="CU18" s="2"/>
      <c r="CV18" s="2"/>
    </row>
    <row r="19" spans="1:100" s="26" customFormat="1" x14ac:dyDescent="0.25">
      <c r="A19" s="666" t="s">
        <v>42</v>
      </c>
      <c r="B19" s="667"/>
      <c r="C19" s="27">
        <f>SUM(ENERO:DICIEMBRE!C19)</f>
        <v>9</v>
      </c>
      <c r="D19" s="27">
        <f>SUM(ENERO:DICIEMBRE!D19)</f>
        <v>0</v>
      </c>
      <c r="E19" s="27">
        <f>SUM(ENERO:DICIEMBRE!E19)</f>
        <v>0</v>
      </c>
      <c r="F19" s="27">
        <f>SUM(ENERO:DICIEMBRE!F19)</f>
        <v>9</v>
      </c>
      <c r="G19" s="27">
        <f>SUM(ENERO:DICIEMBRE!G19)</f>
        <v>0</v>
      </c>
      <c r="H19" s="27">
        <f>SUM(ENERO:DICIEMBRE!H19)</f>
        <v>0</v>
      </c>
      <c r="I19" s="27">
        <f>SUM(ENERO:DICIEMBRE!I19)</f>
        <v>0</v>
      </c>
      <c r="J19" s="27">
        <f>SUM(ENERO:DICIEMBRE!J19)</f>
        <v>0</v>
      </c>
      <c r="K19" s="27">
        <f>SUM(ENERO:DICIEMBRE!K19)</f>
        <v>0</v>
      </c>
      <c r="L19" s="27">
        <f>SUM(ENERO:DICIEMBRE!L19)</f>
        <v>0</v>
      </c>
      <c r="M19" s="27">
        <f>SUM(ENERO:DICIEMBRE!M19)</f>
        <v>0</v>
      </c>
      <c r="N19" s="27">
        <f>SUM(ENERO:DICIEMBRE!N19)</f>
        <v>0</v>
      </c>
      <c r="O19" s="27">
        <f>SUM(ENERO:DICIEMBRE!O19)</f>
        <v>0</v>
      </c>
      <c r="P19" s="27">
        <f>SUM(ENERO:DICIEMBRE!P19)</f>
        <v>0</v>
      </c>
      <c r="Q19" s="27">
        <f>SUM(ENERO:DICIEMBRE!Q19)</f>
        <v>0</v>
      </c>
      <c r="R19" s="27">
        <f>SUM(ENERO:DICIEMBRE!R19)</f>
        <v>0</v>
      </c>
      <c r="S19" s="27">
        <f>SUM(ENERO:DICIEMBRE!S19)</f>
        <v>0</v>
      </c>
      <c r="T19" s="27">
        <f>SUM(ENERO:DICIEMBRE!T19)</f>
        <v>0</v>
      </c>
      <c r="U19" s="27">
        <f>SUM(ENERO:DICIEMBRE!U19)</f>
        <v>0</v>
      </c>
      <c r="V19" s="27">
        <f>SUM(ENERO:DICIEMBRE!V19)</f>
        <v>0</v>
      </c>
      <c r="W19" s="27">
        <f>SUM(ENERO:DICIEMBRE!W19)</f>
        <v>0</v>
      </c>
      <c r="X19" s="27">
        <f>SUM(ENERO:DICIEMBRE!X19)</f>
        <v>0</v>
      </c>
      <c r="Y19" s="27">
        <f>SUM(ENERO:DICIEMBRE!Y19)</f>
        <v>0</v>
      </c>
      <c r="Z19" s="27">
        <f>SUM(ENERO:DICIEMBRE!Z19)</f>
        <v>0</v>
      </c>
      <c r="AA19" s="27">
        <f>SUM(ENERO:DICIEMBRE!AA19)</f>
        <v>0</v>
      </c>
      <c r="AB19" s="94"/>
      <c r="AC19" s="40" t="str">
        <f t="shared" si="1"/>
        <v/>
      </c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 s="41" t="str">
        <f t="shared" si="2"/>
        <v/>
      </c>
      <c r="CB19" s="41" t="str">
        <f t="shared" si="6"/>
        <v/>
      </c>
      <c r="CC19" s="41" t="str">
        <f t="shared" si="3"/>
        <v/>
      </c>
      <c r="CD19" s="42"/>
      <c r="CE19" s="43"/>
      <c r="CF19" s="42"/>
      <c r="CG19" s="44"/>
      <c r="CH19" s="44"/>
      <c r="CI19" s="44"/>
      <c r="CJ19" s="44"/>
      <c r="CK19" s="44"/>
      <c r="CL19" s="45">
        <f t="shared" si="4"/>
        <v>0</v>
      </c>
      <c r="CM19" s="45">
        <f t="shared" si="7"/>
        <v>0</v>
      </c>
      <c r="CN19" s="45">
        <f t="shared" si="5"/>
        <v>0</v>
      </c>
      <c r="CO19"/>
      <c r="CP19" s="46"/>
      <c r="CQ19" s="2"/>
      <c r="CR19" s="2"/>
      <c r="CS19" s="2"/>
      <c r="CT19" s="2"/>
      <c r="CU19" s="2"/>
      <c r="CV19" s="2"/>
    </row>
    <row r="20" spans="1:100" s="26" customFormat="1" x14ac:dyDescent="0.25">
      <c r="A20" s="689" t="s">
        <v>43</v>
      </c>
      <c r="B20" s="690"/>
      <c r="C20" s="27">
        <f>SUM(ENERO:DICIEMBRE!C20)</f>
        <v>3</v>
      </c>
      <c r="D20" s="27">
        <f>SUM(ENERO:DICIEMBRE!D20)</f>
        <v>0</v>
      </c>
      <c r="E20" s="27">
        <f>SUM(ENERO:DICIEMBRE!E20)</f>
        <v>1</v>
      </c>
      <c r="F20" s="27">
        <f>SUM(ENERO:DICIEMBRE!F20)</f>
        <v>1</v>
      </c>
      <c r="G20" s="27">
        <f>SUM(ENERO:DICIEMBRE!G20)</f>
        <v>1</v>
      </c>
      <c r="H20" s="27">
        <f>SUM(ENERO:DICIEMBRE!H20)</f>
        <v>0</v>
      </c>
      <c r="I20" s="27">
        <f>SUM(ENERO:DICIEMBRE!I20)</f>
        <v>0</v>
      </c>
      <c r="J20" s="27">
        <f>SUM(ENERO:DICIEMBRE!J20)</f>
        <v>0</v>
      </c>
      <c r="K20" s="27">
        <f>SUM(ENERO:DICIEMBRE!K20)</f>
        <v>0</v>
      </c>
      <c r="L20" s="27">
        <f>SUM(ENERO:DICIEMBRE!L20)</f>
        <v>0</v>
      </c>
      <c r="M20" s="27">
        <f>SUM(ENERO:DICIEMBRE!M20)</f>
        <v>0</v>
      </c>
      <c r="N20" s="27">
        <f>SUM(ENERO:DICIEMBRE!N20)</f>
        <v>0</v>
      </c>
      <c r="O20" s="27">
        <f>SUM(ENERO:DICIEMBRE!O20)</f>
        <v>0</v>
      </c>
      <c r="P20" s="27">
        <f>SUM(ENERO:DICIEMBRE!P20)</f>
        <v>0</v>
      </c>
      <c r="Q20" s="27">
        <f>SUM(ENERO:DICIEMBRE!Q20)</f>
        <v>0</v>
      </c>
      <c r="R20" s="27">
        <f>SUM(ENERO:DICIEMBRE!R20)</f>
        <v>0</v>
      </c>
      <c r="S20" s="27">
        <f>SUM(ENERO:DICIEMBRE!S20)</f>
        <v>0</v>
      </c>
      <c r="T20" s="27">
        <f>SUM(ENERO:DICIEMBRE!T20)</f>
        <v>0</v>
      </c>
      <c r="U20" s="27">
        <f>SUM(ENERO:DICIEMBRE!U20)</f>
        <v>0</v>
      </c>
      <c r="V20" s="27">
        <f>SUM(ENERO:DICIEMBRE!V20)</f>
        <v>0</v>
      </c>
      <c r="W20" s="27">
        <f>SUM(ENERO:DICIEMBRE!W20)</f>
        <v>0</v>
      </c>
      <c r="X20" s="27">
        <f>SUM(ENERO:DICIEMBRE!X20)</f>
        <v>0</v>
      </c>
      <c r="Y20" s="27">
        <f>SUM(ENERO:DICIEMBRE!Y20)</f>
        <v>0</v>
      </c>
      <c r="Z20" s="27">
        <f>SUM(ENERO:DICIEMBRE!Z20)</f>
        <v>0</v>
      </c>
      <c r="AA20" s="27">
        <f>SUM(ENERO:DICIEMBRE!AA20)</f>
        <v>0</v>
      </c>
      <c r="AB20" s="72"/>
      <c r="AC20" s="40" t="str">
        <f t="shared" si="1"/>
        <v/>
      </c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 s="41" t="str">
        <f t="shared" si="2"/>
        <v/>
      </c>
      <c r="CB20" s="41" t="str">
        <f t="shared" si="6"/>
        <v/>
      </c>
      <c r="CC20" s="41" t="str">
        <f t="shared" si="3"/>
        <v/>
      </c>
      <c r="CD20" s="42"/>
      <c r="CE20" s="43"/>
      <c r="CF20" s="42"/>
      <c r="CG20" s="44"/>
      <c r="CH20" s="44"/>
      <c r="CI20" s="44"/>
      <c r="CJ20" s="44"/>
      <c r="CK20" s="44"/>
      <c r="CL20" s="45">
        <f t="shared" si="4"/>
        <v>0</v>
      </c>
      <c r="CM20" s="45">
        <f t="shared" si="7"/>
        <v>0</v>
      </c>
      <c r="CN20" s="45">
        <f t="shared" si="5"/>
        <v>0</v>
      </c>
      <c r="CO20"/>
      <c r="CP20" s="46"/>
      <c r="CQ20" s="2"/>
      <c r="CR20" s="2"/>
      <c r="CS20" s="2"/>
      <c r="CT20" s="2"/>
      <c r="CU20" s="2"/>
      <c r="CV20" s="2"/>
    </row>
    <row r="21" spans="1:100" s="26" customFormat="1" x14ac:dyDescent="0.25">
      <c r="A21" s="710" t="s">
        <v>44</v>
      </c>
      <c r="B21" s="95" t="s">
        <v>45</v>
      </c>
      <c r="C21" s="27">
        <f>SUM(ENERO:DICIEMBRE!C21)</f>
        <v>0</v>
      </c>
      <c r="D21" s="27">
        <f>SUM(ENERO:DICIEMBRE!D21)</f>
        <v>0</v>
      </c>
      <c r="E21" s="27">
        <f>SUM(ENERO:DICIEMBRE!E21)</f>
        <v>0</v>
      </c>
      <c r="F21" s="27">
        <f>SUM(ENERO:DICIEMBRE!F21)</f>
        <v>0</v>
      </c>
      <c r="G21" s="27">
        <f>SUM(ENERO:DICIEMBRE!G21)</f>
        <v>0</v>
      </c>
      <c r="H21" s="27">
        <f>SUM(ENERO:DICIEMBRE!H21)</f>
        <v>0</v>
      </c>
      <c r="I21" s="27">
        <f>SUM(ENERO:DICIEMBRE!I21)</f>
        <v>0</v>
      </c>
      <c r="J21" s="27">
        <f>SUM(ENERO:DICIEMBRE!J21)</f>
        <v>0</v>
      </c>
      <c r="K21" s="27">
        <f>SUM(ENERO:DICIEMBRE!K21)</f>
        <v>0</v>
      </c>
      <c r="L21" s="27">
        <f>SUM(ENERO:DICIEMBRE!L21)</f>
        <v>0</v>
      </c>
      <c r="M21" s="27">
        <f>SUM(ENERO:DICIEMBRE!M21)</f>
        <v>0</v>
      </c>
      <c r="N21" s="27">
        <f>SUM(ENERO:DICIEMBRE!N21)</f>
        <v>0</v>
      </c>
      <c r="O21" s="27">
        <f>SUM(ENERO:DICIEMBRE!O21)</f>
        <v>0</v>
      </c>
      <c r="P21" s="27">
        <f>SUM(ENERO:DICIEMBRE!P21)</f>
        <v>0</v>
      </c>
      <c r="Q21" s="27">
        <f>SUM(ENERO:DICIEMBRE!Q21)</f>
        <v>0</v>
      </c>
      <c r="R21" s="27">
        <f>SUM(ENERO:DICIEMBRE!R21)</f>
        <v>0</v>
      </c>
      <c r="S21" s="27">
        <f>SUM(ENERO:DICIEMBRE!S21)</f>
        <v>0</v>
      </c>
      <c r="T21" s="27">
        <f>SUM(ENERO:DICIEMBRE!T21)</f>
        <v>0</v>
      </c>
      <c r="U21" s="27">
        <f>SUM(ENERO:DICIEMBRE!U21)</f>
        <v>0</v>
      </c>
      <c r="V21" s="27">
        <f>SUM(ENERO:DICIEMBRE!V21)</f>
        <v>0</v>
      </c>
      <c r="W21" s="27">
        <f>SUM(ENERO:DICIEMBRE!W21)</f>
        <v>0</v>
      </c>
      <c r="X21" s="27">
        <f>SUM(ENERO:DICIEMBRE!X21)</f>
        <v>0</v>
      </c>
      <c r="Y21" s="27">
        <f>SUM(ENERO:DICIEMBRE!Y21)</f>
        <v>0</v>
      </c>
      <c r="Z21" s="27">
        <f>SUM(ENERO:DICIEMBRE!Z21)</f>
        <v>0</v>
      </c>
      <c r="AA21" s="27">
        <f>SUM(ENERO:DICIEMBRE!AA21)</f>
        <v>0</v>
      </c>
      <c r="AB21" s="108"/>
      <c r="AC21" s="40" t="str">
        <f t="shared" si="1"/>
        <v/>
      </c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 s="41" t="str">
        <f t="shared" si="2"/>
        <v/>
      </c>
      <c r="CB21" s="41" t="str">
        <f t="shared" si="6"/>
        <v/>
      </c>
      <c r="CC21" s="41" t="str">
        <f t="shared" si="3"/>
        <v/>
      </c>
      <c r="CD21" s="42"/>
      <c r="CE21" s="43"/>
      <c r="CF21" s="42"/>
      <c r="CG21" s="44"/>
      <c r="CH21" s="44"/>
      <c r="CI21" s="44"/>
      <c r="CJ21" s="44"/>
      <c r="CK21" s="44"/>
      <c r="CL21" s="45">
        <f t="shared" si="4"/>
        <v>0</v>
      </c>
      <c r="CM21" s="45">
        <f t="shared" si="7"/>
        <v>0</v>
      </c>
      <c r="CN21" s="45">
        <f t="shared" si="5"/>
        <v>0</v>
      </c>
      <c r="CO21"/>
      <c r="CP21" s="46"/>
      <c r="CQ21" s="2"/>
      <c r="CR21" s="2"/>
      <c r="CS21" s="2"/>
      <c r="CT21" s="2"/>
      <c r="CU21" s="2"/>
      <c r="CV21" s="2"/>
    </row>
    <row r="22" spans="1:100" s="26" customFormat="1" x14ac:dyDescent="0.25">
      <c r="A22" s="700"/>
      <c r="B22" s="109" t="s">
        <v>46</v>
      </c>
      <c r="C22" s="27">
        <f>SUM(ENERO:DICIEMBRE!C22)</f>
        <v>3</v>
      </c>
      <c r="D22" s="27">
        <f>SUM(ENERO:DICIEMBRE!D22)</f>
        <v>0</v>
      </c>
      <c r="E22" s="27">
        <f>SUM(ENERO:DICIEMBRE!E22)</f>
        <v>0</v>
      </c>
      <c r="F22" s="27">
        <f>SUM(ENERO:DICIEMBRE!F22)</f>
        <v>3</v>
      </c>
      <c r="G22" s="27">
        <f>SUM(ENERO:DICIEMBRE!G22)</f>
        <v>0</v>
      </c>
      <c r="H22" s="27">
        <f>SUM(ENERO:DICIEMBRE!H22)</f>
        <v>1</v>
      </c>
      <c r="I22" s="27">
        <f>SUM(ENERO:DICIEMBRE!I22)</f>
        <v>0</v>
      </c>
      <c r="J22" s="27">
        <f>SUM(ENERO:DICIEMBRE!J22)</f>
        <v>0</v>
      </c>
      <c r="K22" s="27">
        <f>SUM(ENERO:DICIEMBRE!K22)</f>
        <v>0</v>
      </c>
      <c r="L22" s="27">
        <f>SUM(ENERO:DICIEMBRE!L22)</f>
        <v>0</v>
      </c>
      <c r="M22" s="27">
        <f>SUM(ENERO:DICIEMBRE!M22)</f>
        <v>0</v>
      </c>
      <c r="N22" s="27">
        <f>SUM(ENERO:DICIEMBRE!N22)</f>
        <v>0</v>
      </c>
      <c r="O22" s="27">
        <f>SUM(ENERO:DICIEMBRE!O22)</f>
        <v>0</v>
      </c>
      <c r="P22" s="27">
        <f>SUM(ENERO:DICIEMBRE!P22)</f>
        <v>0</v>
      </c>
      <c r="Q22" s="27">
        <f>SUM(ENERO:DICIEMBRE!Q22)</f>
        <v>0</v>
      </c>
      <c r="R22" s="27">
        <f>SUM(ENERO:DICIEMBRE!R22)</f>
        <v>0</v>
      </c>
      <c r="S22" s="27">
        <f>SUM(ENERO:DICIEMBRE!S22)</f>
        <v>0</v>
      </c>
      <c r="T22" s="27">
        <f>SUM(ENERO:DICIEMBRE!T22)</f>
        <v>0</v>
      </c>
      <c r="U22" s="27">
        <f>SUM(ENERO:DICIEMBRE!U22)</f>
        <v>0</v>
      </c>
      <c r="V22" s="27">
        <f>SUM(ENERO:DICIEMBRE!V22)</f>
        <v>0</v>
      </c>
      <c r="W22" s="27">
        <f>SUM(ENERO:DICIEMBRE!W22)</f>
        <v>0</v>
      </c>
      <c r="X22" s="27">
        <f>SUM(ENERO:DICIEMBRE!X22)</f>
        <v>0</v>
      </c>
      <c r="Y22" s="27">
        <f>SUM(ENERO:DICIEMBRE!Y22)</f>
        <v>0</v>
      </c>
      <c r="Z22" s="27">
        <f>SUM(ENERO:DICIEMBRE!Z22)</f>
        <v>0</v>
      </c>
      <c r="AA22" s="27">
        <f>SUM(ENERO:DICIEMBRE!AA22)</f>
        <v>0</v>
      </c>
      <c r="AB22" s="72"/>
      <c r="AC22" s="40" t="str">
        <f t="shared" si="1"/>
        <v/>
      </c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 s="41" t="str">
        <f t="shared" si="2"/>
        <v/>
      </c>
      <c r="CB22" s="41" t="str">
        <f t="shared" si="6"/>
        <v/>
      </c>
      <c r="CC22" s="41" t="str">
        <f t="shared" si="3"/>
        <v/>
      </c>
      <c r="CD22" s="42"/>
      <c r="CE22" s="43"/>
      <c r="CF22" s="42"/>
      <c r="CG22" s="44"/>
      <c r="CH22" s="44"/>
      <c r="CI22" s="44"/>
      <c r="CJ22" s="44"/>
      <c r="CK22" s="44"/>
      <c r="CL22" s="45">
        <f t="shared" si="4"/>
        <v>0</v>
      </c>
      <c r="CM22" s="45">
        <f t="shared" si="7"/>
        <v>0</v>
      </c>
      <c r="CN22" s="45">
        <f t="shared" si="5"/>
        <v>0</v>
      </c>
      <c r="CO22"/>
      <c r="CP22" s="46"/>
      <c r="CQ22" s="2"/>
      <c r="CR22" s="2"/>
      <c r="CS22" s="2"/>
      <c r="CT22" s="2"/>
      <c r="CU22" s="2"/>
      <c r="CV22" s="2"/>
    </row>
    <row r="23" spans="1:100" s="2" customFormat="1" ht="11.25" x14ac:dyDescent="0.15">
      <c r="A23" s="4" t="s">
        <v>47</v>
      </c>
      <c r="B23" s="4"/>
      <c r="C23" s="110"/>
      <c r="D23" s="111"/>
      <c r="E23" s="111"/>
      <c r="F23" s="112"/>
    </row>
    <row r="24" spans="1:100" s="26" customFormat="1" ht="21" x14ac:dyDescent="0.15">
      <c r="A24" s="680" t="s">
        <v>48</v>
      </c>
      <c r="B24" s="703"/>
      <c r="C24" s="113" t="s">
        <v>4</v>
      </c>
      <c r="D24" s="114" t="s">
        <v>49</v>
      </c>
      <c r="E24" s="114" t="s">
        <v>50</v>
      </c>
      <c r="F24" s="114" t="s">
        <v>51</v>
      </c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spans="1:100" s="26" customFormat="1" ht="11.25" x14ac:dyDescent="0.15">
      <c r="A25" s="704" t="s">
        <v>52</v>
      </c>
      <c r="B25" s="705"/>
      <c r="C25" s="115">
        <f t="shared" ref="C25:C35" si="8">SUM(D25:F25)</f>
        <v>183</v>
      </c>
      <c r="D25" s="27">
        <f>SUM(ENERO:DICIEMBRE!D25)</f>
        <v>1</v>
      </c>
      <c r="E25" s="27">
        <f>SUM(ENERO:DICIEMBRE!E25)</f>
        <v>39</v>
      </c>
      <c r="F25" s="27">
        <f>SUM(ENERO:DICIEMBRE!F25)</f>
        <v>143</v>
      </c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spans="1:100" s="26" customFormat="1" ht="11.25" x14ac:dyDescent="0.15">
      <c r="A26" s="695" t="s">
        <v>53</v>
      </c>
      <c r="B26" s="117" t="s">
        <v>54</v>
      </c>
      <c r="C26" s="118">
        <f t="shared" si="8"/>
        <v>4</v>
      </c>
      <c r="D26" s="27">
        <f>SUM(ENERO:DICIEMBRE!D26)</f>
        <v>0</v>
      </c>
      <c r="E26" s="27">
        <f>SUM(ENERO:DICIEMBRE!E26)</f>
        <v>1</v>
      </c>
      <c r="F26" s="27">
        <f>SUM(ENERO:DICIEMBRE!F26)</f>
        <v>3</v>
      </c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spans="1:100" s="26" customFormat="1" ht="11.25" x14ac:dyDescent="0.15">
      <c r="A27" s="697"/>
      <c r="B27" s="120" t="s">
        <v>55</v>
      </c>
      <c r="C27" s="121">
        <f t="shared" si="8"/>
        <v>154</v>
      </c>
      <c r="D27" s="27">
        <f>SUM(ENERO:DICIEMBRE!D27)</f>
        <v>0</v>
      </c>
      <c r="E27" s="27">
        <f>SUM(ENERO:DICIEMBRE!E27)</f>
        <v>29</v>
      </c>
      <c r="F27" s="27">
        <f>SUM(ENERO:DICIEMBRE!F27)</f>
        <v>125</v>
      </c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spans="1:100" s="26" customFormat="1" ht="11.25" x14ac:dyDescent="0.15">
      <c r="A28" s="666" t="s">
        <v>56</v>
      </c>
      <c r="B28" s="667"/>
      <c r="C28" s="118">
        <f t="shared" si="8"/>
        <v>196</v>
      </c>
      <c r="D28" s="27">
        <f>SUM(ENERO:DICIEMBRE!D28)</f>
        <v>0</v>
      </c>
      <c r="E28" s="27">
        <f>SUM(ENERO:DICIEMBRE!E28)</f>
        <v>26</v>
      </c>
      <c r="F28" s="27">
        <f>SUM(ENERO:DICIEMBRE!F28)</f>
        <v>170</v>
      </c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spans="1:100" s="26" customFormat="1" ht="11.25" x14ac:dyDescent="0.15">
      <c r="A29" s="683" t="s">
        <v>57</v>
      </c>
      <c r="B29" s="684"/>
      <c r="C29" s="122">
        <f t="shared" si="8"/>
        <v>524</v>
      </c>
      <c r="D29" s="27">
        <f>SUM(ENERO:DICIEMBRE!D29)</f>
        <v>1</v>
      </c>
      <c r="E29" s="27">
        <f>SUM(ENERO:DICIEMBRE!E29)</f>
        <v>99</v>
      </c>
      <c r="F29" s="27">
        <f>SUM(ENERO:DICIEMBRE!F29)</f>
        <v>424</v>
      </c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spans="1:100" s="26" customFormat="1" ht="11.25" x14ac:dyDescent="0.15">
      <c r="A30" s="689" t="s">
        <v>58</v>
      </c>
      <c r="B30" s="690"/>
      <c r="C30" s="121">
        <f t="shared" si="8"/>
        <v>524</v>
      </c>
      <c r="D30" s="27">
        <f>SUM(ENERO:DICIEMBRE!D30)</f>
        <v>1</v>
      </c>
      <c r="E30" s="27">
        <f>SUM(ENERO:DICIEMBRE!E30)</f>
        <v>99</v>
      </c>
      <c r="F30" s="27">
        <f>SUM(ENERO:DICIEMBRE!F30)</f>
        <v>424</v>
      </c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spans="1:100" s="26" customFormat="1" ht="11.25" x14ac:dyDescent="0.15">
      <c r="A31" s="699" t="s">
        <v>59</v>
      </c>
      <c r="B31" s="124" t="s">
        <v>60</v>
      </c>
      <c r="C31" s="118">
        <f t="shared" si="8"/>
        <v>512</v>
      </c>
      <c r="D31" s="27">
        <f>SUM(ENERO:DICIEMBRE!D31)</f>
        <v>1</v>
      </c>
      <c r="E31" s="27">
        <f>SUM(ENERO:DICIEMBRE!E31)</f>
        <v>85</v>
      </c>
      <c r="F31" s="27">
        <f>SUM(ENERO:DICIEMBRE!F31)</f>
        <v>426</v>
      </c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spans="1:100" s="26" customFormat="1" ht="11.25" x14ac:dyDescent="0.15">
      <c r="A32" s="700"/>
      <c r="B32" s="125" t="s">
        <v>61</v>
      </c>
      <c r="C32" s="121">
        <f t="shared" si="8"/>
        <v>12</v>
      </c>
      <c r="D32" s="27">
        <f>SUM(ENERO:DICIEMBRE!D32)</f>
        <v>0</v>
      </c>
      <c r="E32" s="27">
        <f>SUM(ENERO:DICIEMBRE!E32)</f>
        <v>1</v>
      </c>
      <c r="F32" s="27">
        <f>SUM(ENERO:DICIEMBRE!F32)</f>
        <v>11</v>
      </c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spans="1:100" s="26" customFormat="1" ht="11.25" x14ac:dyDescent="0.15">
      <c r="A33" s="701" t="s">
        <v>62</v>
      </c>
      <c r="B33" s="702"/>
      <c r="C33" s="126">
        <f t="shared" si="8"/>
        <v>73</v>
      </c>
      <c r="D33" s="27">
        <f>SUM(ENERO:DICIEMBRE!D33)</f>
        <v>0</v>
      </c>
      <c r="E33" s="27">
        <f>SUM(ENERO:DICIEMBRE!E33)</f>
        <v>9</v>
      </c>
      <c r="F33" s="27">
        <f>SUM(ENERO:DICIEMBRE!F33)</f>
        <v>64</v>
      </c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spans="1:100" s="26" customFormat="1" ht="21" x14ac:dyDescent="0.15">
      <c r="A34" s="699" t="s">
        <v>63</v>
      </c>
      <c r="B34" s="127" t="s">
        <v>64</v>
      </c>
      <c r="C34" s="128">
        <f t="shared" si="8"/>
        <v>492</v>
      </c>
      <c r="D34" s="27">
        <f>SUM(ENERO:DICIEMBRE!D34)</f>
        <v>1</v>
      </c>
      <c r="E34" s="27">
        <f>SUM(ENERO:DICIEMBRE!E34)</f>
        <v>113</v>
      </c>
      <c r="F34" s="27">
        <f>SUM(ENERO:DICIEMBRE!F34)</f>
        <v>378</v>
      </c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spans="1:100" s="26" customFormat="1" ht="11.25" x14ac:dyDescent="0.15">
      <c r="A35" s="700"/>
      <c r="B35" s="120" t="s">
        <v>65</v>
      </c>
      <c r="C35" s="121">
        <f t="shared" si="8"/>
        <v>243</v>
      </c>
      <c r="D35" s="27">
        <f>SUM(ENERO:DICIEMBRE!D35)</f>
        <v>0</v>
      </c>
      <c r="E35" s="27">
        <f>SUM(ENERO:DICIEMBRE!E35)</f>
        <v>49</v>
      </c>
      <c r="F35" s="27">
        <f>SUM(ENERO:DICIEMBRE!F35)</f>
        <v>194</v>
      </c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spans="1:100" s="130" customFormat="1" ht="12" x14ac:dyDescent="0.2">
      <c r="A36" s="129" t="s">
        <v>66</v>
      </c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spans="1:100" s="2" customFormat="1" ht="11.25" x14ac:dyDescent="0.15">
      <c r="A37" s="131" t="s">
        <v>67</v>
      </c>
      <c r="B37" s="132"/>
      <c r="C37" s="133"/>
      <c r="D37" s="134"/>
    </row>
    <row r="38" spans="1:100" x14ac:dyDescent="0.25">
      <c r="A38" s="693" t="s">
        <v>68</v>
      </c>
      <c r="B38" s="694"/>
      <c r="C38" s="135" t="s">
        <v>69</v>
      </c>
      <c r="D38" s="135" t="s">
        <v>70</v>
      </c>
    </row>
    <row r="39" spans="1:100" x14ac:dyDescent="0.25">
      <c r="A39" s="691" t="s">
        <v>71</v>
      </c>
      <c r="B39" s="692"/>
      <c r="C39" s="27">
        <f>SUM(ENERO:DICIEMBRE!C39)</f>
        <v>128</v>
      </c>
      <c r="D39" s="27">
        <f>SUM(ENERO:DICIEMBRE!D39)</f>
        <v>95</v>
      </c>
    </row>
    <row r="40" spans="1:100" x14ac:dyDescent="0.25">
      <c r="A40" s="624" t="s">
        <v>72</v>
      </c>
      <c r="B40" s="137" t="s">
        <v>73</v>
      </c>
      <c r="C40" s="27">
        <f>SUM(ENERO:DICIEMBRE!C40)</f>
        <v>103</v>
      </c>
      <c r="D40" s="27">
        <f>SUM(ENERO:DICIEMBRE!D40)</f>
        <v>60</v>
      </c>
    </row>
    <row r="41" spans="1:100" x14ac:dyDescent="0.25">
      <c r="A41" s="698"/>
      <c r="B41" s="138" t="s">
        <v>74</v>
      </c>
      <c r="C41" s="27">
        <f>SUM(ENERO:DICIEMBRE!C41)</f>
        <v>63</v>
      </c>
      <c r="D41" s="27">
        <f>SUM(ENERO:DICIEMBRE!D41)</f>
        <v>6</v>
      </c>
    </row>
    <row r="42" spans="1:100" x14ac:dyDescent="0.25">
      <c r="A42" s="691" t="s">
        <v>75</v>
      </c>
      <c r="B42" s="692"/>
      <c r="C42" s="27">
        <f>SUM(ENERO:DICIEMBRE!C42)</f>
        <v>119</v>
      </c>
      <c r="D42" s="27">
        <f>SUM(ENERO:DICIEMBRE!D42)</f>
        <v>60</v>
      </c>
    </row>
    <row r="43" spans="1:100" x14ac:dyDescent="0.25">
      <c r="A43" s="691" t="s">
        <v>76</v>
      </c>
      <c r="B43" s="692"/>
      <c r="C43" s="27">
        <f>SUM(ENERO:DICIEMBRE!C43)</f>
        <v>41</v>
      </c>
      <c r="D43" s="27">
        <f>SUM(ENERO:DICIEMBRE!D43)</f>
        <v>15</v>
      </c>
    </row>
    <row r="44" spans="1:100" x14ac:dyDescent="0.25">
      <c r="A44" s="624" t="s">
        <v>77</v>
      </c>
      <c r="B44" s="139" t="s">
        <v>78</v>
      </c>
      <c r="C44" s="27">
        <f>SUM(ENERO:DICIEMBRE!C44)</f>
        <v>120</v>
      </c>
      <c r="D44" s="27">
        <f>SUM(ENERO:DICIEMBRE!D44)</f>
        <v>40</v>
      </c>
    </row>
    <row r="45" spans="1:100" ht="21" x14ac:dyDescent="0.25">
      <c r="A45" s="698"/>
      <c r="B45" s="140" t="s">
        <v>79</v>
      </c>
      <c r="C45" s="27">
        <f>SUM(ENERO:DICIEMBRE!C45)</f>
        <v>53</v>
      </c>
      <c r="D45" s="27">
        <f>SUM(ENERO:DICIEMBRE!D45)</f>
        <v>9</v>
      </c>
    </row>
    <row r="46" spans="1:100" x14ac:dyDescent="0.25">
      <c r="A46" s="691" t="s">
        <v>80</v>
      </c>
      <c r="B46" s="692"/>
      <c r="C46" s="27">
        <f>SUM(ENERO:DICIEMBRE!C46)</f>
        <v>9</v>
      </c>
      <c r="D46" s="27">
        <f>SUM(ENERO:DICIEMBRE!D46)</f>
        <v>8</v>
      </c>
    </row>
    <row r="47" spans="1:100" x14ac:dyDescent="0.25">
      <c r="A47" s="691" t="s">
        <v>81</v>
      </c>
      <c r="B47" s="692"/>
      <c r="C47" s="27">
        <f>SUM(ENERO:DICIEMBRE!C47)</f>
        <v>10</v>
      </c>
      <c r="D47" s="27">
        <f>SUM(ENERO:DICIEMBRE!D47)</f>
        <v>2</v>
      </c>
    </row>
    <row r="48" spans="1:100" x14ac:dyDescent="0.25">
      <c r="A48" s="691" t="s">
        <v>82</v>
      </c>
      <c r="B48" s="692"/>
      <c r="C48" s="27">
        <f>SUM(ENERO:DICIEMBRE!C48)</f>
        <v>2</v>
      </c>
      <c r="D48" s="27">
        <f>SUM(ENERO:DICIEMBRE!D48)</f>
        <v>2</v>
      </c>
    </row>
    <row r="49" spans="1:4" customFormat="1" x14ac:dyDescent="0.25">
      <c r="A49" s="691" t="s">
        <v>83</v>
      </c>
      <c r="B49" s="692"/>
      <c r="C49" s="27">
        <f>SUM(ENERO:DICIEMBRE!C49)</f>
        <v>3</v>
      </c>
      <c r="D49" s="27">
        <f>SUM(ENERO:DICIEMBRE!D49)</f>
        <v>4</v>
      </c>
    </row>
    <row r="50" spans="1:4" customFormat="1" x14ac:dyDescent="0.25">
      <c r="A50" s="691" t="s">
        <v>84</v>
      </c>
      <c r="B50" s="692"/>
      <c r="C50" s="27">
        <f>SUM(ENERO:DICIEMBRE!C50)</f>
        <v>9</v>
      </c>
      <c r="D50" s="27">
        <f>SUM(ENERO:DICIEMBRE!D50)</f>
        <v>18</v>
      </c>
    </row>
    <row r="51" spans="1:4" customFormat="1" x14ac:dyDescent="0.25">
      <c r="A51" s="672" t="s">
        <v>85</v>
      </c>
      <c r="B51" s="672"/>
      <c r="C51" s="27">
        <f>SUM(ENERO:DICIEMBRE!C51)</f>
        <v>522</v>
      </c>
      <c r="D51" s="27">
        <f>SUM(ENERO:DICIEMBRE!D51)</f>
        <v>98</v>
      </c>
    </row>
    <row r="52" spans="1:4" s="2" customFormat="1" ht="11.25" x14ac:dyDescent="0.15">
      <c r="A52" s="131" t="s">
        <v>86</v>
      </c>
      <c r="B52" s="132"/>
      <c r="C52" s="133"/>
      <c r="D52" s="134"/>
    </row>
    <row r="53" spans="1:4" customFormat="1" ht="21" x14ac:dyDescent="0.25">
      <c r="A53" s="693" t="s">
        <v>87</v>
      </c>
      <c r="B53" s="694"/>
      <c r="C53" s="135" t="s">
        <v>88</v>
      </c>
      <c r="D53" s="141" t="s">
        <v>44</v>
      </c>
    </row>
    <row r="54" spans="1:4" customFormat="1" x14ac:dyDescent="0.25">
      <c r="A54" s="695" t="s">
        <v>89</v>
      </c>
      <c r="B54" s="142" t="s">
        <v>90</v>
      </c>
      <c r="C54" s="27">
        <f>SUM(ENERO:DICIEMBRE!C54)</f>
        <v>4</v>
      </c>
      <c r="D54" s="27">
        <f>SUM(ENERO:DICIEMBRE!D54)</f>
        <v>0</v>
      </c>
    </row>
    <row r="55" spans="1:4" customFormat="1" x14ac:dyDescent="0.25">
      <c r="A55" s="696"/>
      <c r="B55" s="144" t="s">
        <v>91</v>
      </c>
      <c r="C55" s="27">
        <f>SUM(ENERO:DICIEMBRE!C55)</f>
        <v>26</v>
      </c>
      <c r="D55" s="27">
        <f>SUM(ENERO:DICIEMBRE!D55)</f>
        <v>0</v>
      </c>
    </row>
    <row r="56" spans="1:4" customFormat="1" x14ac:dyDescent="0.25">
      <c r="A56" s="696"/>
      <c r="B56" s="144" t="s">
        <v>92</v>
      </c>
      <c r="C56" s="27">
        <f>SUM(ENERO:DICIEMBRE!C56)</f>
        <v>1</v>
      </c>
      <c r="D56" s="27">
        <f>SUM(ENERO:DICIEMBRE!D56)</f>
        <v>0</v>
      </c>
    </row>
    <row r="57" spans="1:4" customFormat="1" x14ac:dyDescent="0.25">
      <c r="A57" s="696"/>
      <c r="B57" s="144" t="s">
        <v>93</v>
      </c>
      <c r="C57" s="27">
        <f>SUM(ENERO:DICIEMBRE!C57)</f>
        <v>4</v>
      </c>
      <c r="D57" s="27">
        <f>SUM(ENERO:DICIEMBRE!D57)</f>
        <v>0</v>
      </c>
    </row>
    <row r="58" spans="1:4" customFormat="1" ht="21" x14ac:dyDescent="0.25">
      <c r="A58" s="697"/>
      <c r="B58" s="145" t="s">
        <v>94</v>
      </c>
      <c r="C58" s="27">
        <f>SUM(ENERO:DICIEMBRE!C58)</f>
        <v>1</v>
      </c>
      <c r="D58" s="27">
        <f>SUM(ENERO:DICIEMBRE!D58)</f>
        <v>0</v>
      </c>
    </row>
    <row r="59" spans="1:4" customFormat="1" x14ac:dyDescent="0.25">
      <c r="A59" s="666" t="s">
        <v>95</v>
      </c>
      <c r="B59" s="667"/>
      <c r="C59" s="27">
        <f>SUM(ENERO:DICIEMBRE!C59)</f>
        <v>16</v>
      </c>
      <c r="D59" s="27">
        <f>SUM(ENERO:DICIEMBRE!D59)</f>
        <v>0</v>
      </c>
    </row>
    <row r="60" spans="1:4" customFormat="1" x14ac:dyDescent="0.25">
      <c r="A60" s="683" t="s">
        <v>96</v>
      </c>
      <c r="B60" s="684"/>
      <c r="C60" s="27">
        <f>SUM(ENERO:DICIEMBRE!C60)</f>
        <v>1</v>
      </c>
      <c r="D60" s="27">
        <f>SUM(ENERO:DICIEMBRE!D60)</f>
        <v>0</v>
      </c>
    </row>
    <row r="61" spans="1:4" customFormat="1" x14ac:dyDescent="0.25">
      <c r="A61" s="683" t="s">
        <v>97</v>
      </c>
      <c r="B61" s="684"/>
      <c r="C61" s="27">
        <f>SUM(ENERO:DICIEMBRE!C61)</f>
        <v>0</v>
      </c>
      <c r="D61" s="27">
        <f>SUM(ENERO:DICIEMBRE!D61)</f>
        <v>0</v>
      </c>
    </row>
    <row r="62" spans="1:4" customFormat="1" x14ac:dyDescent="0.25">
      <c r="A62" s="685" t="s">
        <v>98</v>
      </c>
      <c r="B62" s="686"/>
      <c r="C62" s="27">
        <f>SUM(ENERO:DICIEMBRE!C62)</f>
        <v>3</v>
      </c>
      <c r="D62" s="27">
        <f>SUM(ENERO:DICIEMBRE!D62)</f>
        <v>0</v>
      </c>
    </row>
    <row r="63" spans="1:4" customFormat="1" x14ac:dyDescent="0.25">
      <c r="A63" s="687" t="s">
        <v>99</v>
      </c>
      <c r="B63" s="688"/>
      <c r="C63" s="27">
        <f>SUM(ENERO:DICIEMBRE!C63)</f>
        <v>1</v>
      </c>
      <c r="D63" s="27">
        <f>SUM(ENERO:DICIEMBRE!D63)</f>
        <v>0</v>
      </c>
    </row>
    <row r="64" spans="1:4" customFormat="1" x14ac:dyDescent="0.25">
      <c r="A64" s="683" t="s">
        <v>100</v>
      </c>
      <c r="B64" s="684"/>
      <c r="C64" s="27">
        <f>SUM(ENERO:DICIEMBRE!C64)</f>
        <v>1</v>
      </c>
      <c r="D64" s="27">
        <f>SUM(ENERO:DICIEMBRE!D64)</f>
        <v>0</v>
      </c>
    </row>
    <row r="65" spans="1:102" ht="15" customHeight="1" x14ac:dyDescent="0.25">
      <c r="A65" s="689" t="s">
        <v>101</v>
      </c>
      <c r="B65" s="690"/>
      <c r="C65" s="27">
        <f>SUM(ENERO:DICIEMBRE!C65)</f>
        <v>3</v>
      </c>
      <c r="D65" s="27">
        <f>SUM(ENERO:DICIEMBRE!D65)</f>
        <v>0</v>
      </c>
    </row>
    <row r="66" spans="1:102" s="2" customFormat="1" ht="18" customHeight="1" x14ac:dyDescent="0.15">
      <c r="A66" s="132" t="s">
        <v>102</v>
      </c>
      <c r="B66" s="110"/>
      <c r="C66" s="111"/>
      <c r="D66" s="111"/>
      <c r="E66" s="112"/>
      <c r="F66" s="111"/>
      <c r="G66" s="111"/>
      <c r="H66" s="111"/>
      <c r="I66" s="111"/>
      <c r="J66" s="112"/>
      <c r="K66" s="111"/>
      <c r="L66" s="111"/>
      <c r="M66" s="146"/>
      <c r="N66" s="5"/>
      <c r="O66" s="5"/>
      <c r="P66" s="5"/>
      <c r="Q66" s="5"/>
      <c r="R66" s="5"/>
      <c r="S66" s="5"/>
      <c r="T66" s="5"/>
    </row>
    <row r="67" spans="1:102" x14ac:dyDescent="0.25">
      <c r="A67" s="629" t="s">
        <v>103</v>
      </c>
      <c r="B67" s="680" t="s">
        <v>104</v>
      </c>
      <c r="C67" s="681"/>
      <c r="D67" s="681"/>
      <c r="E67" s="681"/>
      <c r="F67" s="681"/>
      <c r="G67" s="681"/>
      <c r="H67" s="681"/>
      <c r="I67" s="681"/>
      <c r="J67" s="682"/>
      <c r="K67" s="640" t="s">
        <v>105</v>
      </c>
      <c r="L67" s="640"/>
      <c r="M67" s="641"/>
      <c r="N67" s="639" t="s">
        <v>106</v>
      </c>
      <c r="O67" s="665"/>
      <c r="P67" s="647" t="s">
        <v>107</v>
      </c>
      <c r="Q67" s="629" t="s">
        <v>12</v>
      </c>
      <c r="R67" s="627" t="s">
        <v>13</v>
      </c>
      <c r="S67" s="639" t="s">
        <v>14</v>
      </c>
      <c r="T67" s="641" t="s">
        <v>14</v>
      </c>
    </row>
    <row r="68" spans="1:102" ht="42" x14ac:dyDescent="0.25">
      <c r="A68" s="636"/>
      <c r="B68" s="147" t="s">
        <v>108</v>
      </c>
      <c r="C68" s="148" t="s">
        <v>109</v>
      </c>
      <c r="D68" s="148" t="s">
        <v>110</v>
      </c>
      <c r="E68" s="9" t="s">
        <v>111</v>
      </c>
      <c r="F68" s="148" t="s">
        <v>112</v>
      </c>
      <c r="G68" s="148" t="s">
        <v>113</v>
      </c>
      <c r="H68" s="9" t="s">
        <v>114</v>
      </c>
      <c r="I68" s="148" t="s">
        <v>115</v>
      </c>
      <c r="J68" s="10" t="s">
        <v>116</v>
      </c>
      <c r="K68" s="9" t="s">
        <v>117</v>
      </c>
      <c r="L68" s="148" t="s">
        <v>118</v>
      </c>
      <c r="M68" s="149" t="s">
        <v>119</v>
      </c>
      <c r="N68" s="150" t="s">
        <v>120</v>
      </c>
      <c r="O68" s="151" t="s">
        <v>121</v>
      </c>
      <c r="P68" s="648"/>
      <c r="Q68" s="636"/>
      <c r="R68" s="673"/>
      <c r="S68" s="147" t="s">
        <v>33</v>
      </c>
      <c r="T68" s="8" t="s">
        <v>34</v>
      </c>
    </row>
    <row r="69" spans="1:102" x14ac:dyDescent="0.25">
      <c r="A69" s="152" t="s">
        <v>4</v>
      </c>
      <c r="B69" s="153">
        <f t="shared" ref="B69:L69" si="9">SUM(B70:B72)</f>
        <v>2</v>
      </c>
      <c r="C69" s="154">
        <f t="shared" si="9"/>
        <v>0</v>
      </c>
      <c r="D69" s="154">
        <f t="shared" si="9"/>
        <v>1</v>
      </c>
      <c r="E69" s="154">
        <f t="shared" si="9"/>
        <v>0</v>
      </c>
      <c r="F69" s="154">
        <f t="shared" si="9"/>
        <v>3</v>
      </c>
      <c r="G69" s="154">
        <f t="shared" si="9"/>
        <v>1</v>
      </c>
      <c r="H69" s="154">
        <f t="shared" si="9"/>
        <v>0</v>
      </c>
      <c r="I69" s="154">
        <f t="shared" si="9"/>
        <v>0</v>
      </c>
      <c r="J69" s="155">
        <f t="shared" si="9"/>
        <v>0</v>
      </c>
      <c r="K69" s="156">
        <f t="shared" si="9"/>
        <v>0</v>
      </c>
      <c r="L69" s="154">
        <f t="shared" si="9"/>
        <v>1</v>
      </c>
      <c r="M69" s="157">
        <f>SUM(M70:M71)</f>
        <v>4</v>
      </c>
      <c r="N69" s="158">
        <f>SUM(N70:N71)</f>
        <v>5</v>
      </c>
      <c r="O69" s="155">
        <f>SUM(O70:O71)</f>
        <v>0</v>
      </c>
      <c r="P69" s="159">
        <f t="shared" ref="P69:T69" si="10">SUM(P70:P72)</f>
        <v>3</v>
      </c>
      <c r="Q69" s="160">
        <f t="shared" si="10"/>
        <v>0</v>
      </c>
      <c r="R69" s="161">
        <f t="shared" si="10"/>
        <v>0</v>
      </c>
      <c r="S69" s="153">
        <f t="shared" si="10"/>
        <v>0</v>
      </c>
      <c r="T69" s="162">
        <f t="shared" si="10"/>
        <v>0</v>
      </c>
    </row>
    <row r="70" spans="1:102" ht="15" customHeight="1" x14ac:dyDescent="0.25">
      <c r="A70" s="117" t="s">
        <v>122</v>
      </c>
      <c r="B70" s="27">
        <f>SUM(ENERO:DICIEMBRE!B70)</f>
        <v>0</v>
      </c>
      <c r="C70" s="27">
        <f>SUM(ENERO:DICIEMBRE!C70)</f>
        <v>0</v>
      </c>
      <c r="D70" s="27">
        <f>SUM(ENERO:DICIEMBRE!D70)</f>
        <v>0</v>
      </c>
      <c r="E70" s="27">
        <f>SUM(ENERO:DICIEMBRE!E70)</f>
        <v>0</v>
      </c>
      <c r="F70" s="27">
        <f>SUM(ENERO:DICIEMBRE!F70)</f>
        <v>1</v>
      </c>
      <c r="G70" s="27">
        <f>SUM(ENERO:DICIEMBRE!G70)</f>
        <v>0</v>
      </c>
      <c r="H70" s="27">
        <f>SUM(ENERO:DICIEMBRE!H70)</f>
        <v>0</v>
      </c>
      <c r="I70" s="27">
        <f>SUM(ENERO:DICIEMBRE!I70)</f>
        <v>0</v>
      </c>
      <c r="J70" s="27">
        <f>SUM(ENERO:DICIEMBRE!J70)</f>
        <v>0</v>
      </c>
      <c r="K70" s="27">
        <f>SUM(ENERO:DICIEMBRE!K70)</f>
        <v>0</v>
      </c>
      <c r="L70" s="27">
        <f>SUM(ENERO:DICIEMBRE!L70)</f>
        <v>0</v>
      </c>
      <c r="M70" s="27">
        <f>SUM(ENERO:DICIEMBRE!M70)</f>
        <v>1</v>
      </c>
      <c r="N70" s="27">
        <f>SUM(ENERO:DICIEMBRE!N70)</f>
        <v>1</v>
      </c>
      <c r="O70" s="27">
        <f>SUM(ENERO:DICIEMBRE!O70)</f>
        <v>0</v>
      </c>
      <c r="P70" s="27">
        <f>SUM(ENERO:DICIEMBRE!P70)</f>
        <v>0</v>
      </c>
      <c r="Q70" s="27">
        <f>SUM(ENERO:DICIEMBRE!Q70)</f>
        <v>0</v>
      </c>
      <c r="R70" s="27">
        <f>SUM(ENERO:DICIEMBRE!R70)</f>
        <v>0</v>
      </c>
      <c r="S70" s="27">
        <f>SUM(ENERO:DICIEMBRE!S70)</f>
        <v>0</v>
      </c>
      <c r="T70" s="39"/>
      <c r="U70" s="40" t="str">
        <f>$CA70&amp;CB70&amp;CC70&amp;CD70&amp;CE70</f>
        <v/>
      </c>
      <c r="CA70" s="41" t="str">
        <f>IF(AND(SUM(B70:J70)&gt;0,P70="")," * No olvide digitar la variable Beneficiarias. Digite cero si tiene.",IF(P70&gt;SUM(B70:J70)," * La variable Beneficiarias no puede ser mayor al total.",""))</f>
        <v/>
      </c>
      <c r="CB70" s="41" t="str">
        <f>IF(AND(SUM(B70:J70)&gt;0,Q70="")," * No olvide digitar la variable Pueblos originarios. Digite cero si tiene.",IF(Q70&gt;SUM(B70:J70)," * La variable Pueblos originarios no puede ser mayor al total.",""))</f>
        <v/>
      </c>
      <c r="CC70" s="41" t="str">
        <f>IF(AND(SUM(B70:J70)&gt;0,R70="")," * No olvide digitar la variable  Migrantes. Digite cero si tiene.",IF(R70&gt;SUM(B70:J70)," * La variable Migrantes no puede ser mayor al total.",""))</f>
        <v/>
      </c>
      <c r="CD70" s="41" t="str">
        <f>IF(AND(SUM(B70:J70)&gt;0,OR(S70=""))," * No olvide digitar la variable Trans Masculino . Digite Cero si no tiene.",IF(S70&gt;SUM(B70:J70)," * La variable Trans Masculino no puede ser mayor al Total por rango etario.",""))</f>
        <v/>
      </c>
      <c r="CE70" s="42"/>
      <c r="CF70" s="42"/>
      <c r="CG70" s="42"/>
      <c r="CH70" s="42"/>
      <c r="CI70" s="42"/>
      <c r="CJ70" s="44"/>
      <c r="CK70" s="44"/>
      <c r="CL70" s="45">
        <f>IF(AND(SUM(B70:J70)&gt;0,P70=""),1,IF(P70&gt;SUM(B70:J70),1,0))</f>
        <v>0</v>
      </c>
      <c r="CM70" s="45">
        <f>IF(AND(SUM(B70:J70)&gt;0,Q70=""),1,IF(Q70&gt;SUM(B70:J70),1,0))</f>
        <v>0</v>
      </c>
      <c r="CN70" s="45">
        <f>IF(AND(SUM(B70:J70)&gt;0,R70=""),1,IF(R70&gt;SUM(B70:J70),1,0))</f>
        <v>0</v>
      </c>
      <c r="CO70" s="45">
        <f>IF(AND(SUM(B70:J70)&gt;0,OR(S70="")),1,IF(S70&gt;SUM(B70:J70),1,0))</f>
        <v>0</v>
      </c>
      <c r="CP70"/>
      <c r="CW70" s="2"/>
      <c r="CX70" s="2"/>
    </row>
    <row r="71" spans="1:102" ht="15" customHeight="1" x14ac:dyDescent="0.25">
      <c r="A71" s="163" t="s">
        <v>123</v>
      </c>
      <c r="B71" s="27">
        <f>SUM(ENERO:DICIEMBRE!B71)</f>
        <v>2</v>
      </c>
      <c r="C71" s="27">
        <f>SUM(ENERO:DICIEMBRE!C71)</f>
        <v>0</v>
      </c>
      <c r="D71" s="27">
        <f>SUM(ENERO:DICIEMBRE!D71)</f>
        <v>1</v>
      </c>
      <c r="E71" s="27">
        <f>SUM(ENERO:DICIEMBRE!E71)</f>
        <v>0</v>
      </c>
      <c r="F71" s="27">
        <f>SUM(ENERO:DICIEMBRE!F71)</f>
        <v>2</v>
      </c>
      <c r="G71" s="27">
        <f>SUM(ENERO:DICIEMBRE!G71)</f>
        <v>1</v>
      </c>
      <c r="H71" s="27">
        <f>SUM(ENERO:DICIEMBRE!H71)</f>
        <v>0</v>
      </c>
      <c r="I71" s="27">
        <f>SUM(ENERO:DICIEMBRE!I71)</f>
        <v>0</v>
      </c>
      <c r="J71" s="27">
        <f>SUM(ENERO:DICIEMBRE!J71)</f>
        <v>0</v>
      </c>
      <c r="K71" s="27">
        <f>SUM(ENERO:DICIEMBRE!K71)</f>
        <v>0</v>
      </c>
      <c r="L71" s="27">
        <f>SUM(ENERO:DICIEMBRE!L71)</f>
        <v>1</v>
      </c>
      <c r="M71" s="27">
        <f>SUM(ENERO:DICIEMBRE!M71)</f>
        <v>3</v>
      </c>
      <c r="N71" s="27">
        <f>SUM(ENERO:DICIEMBRE!N71)</f>
        <v>4</v>
      </c>
      <c r="O71" s="27">
        <f>SUM(ENERO:DICIEMBRE!O71)</f>
        <v>0</v>
      </c>
      <c r="P71" s="27">
        <f>SUM(ENERO:DICIEMBRE!P71)</f>
        <v>3</v>
      </c>
      <c r="Q71" s="27">
        <f>SUM(ENERO:DICIEMBRE!Q71)</f>
        <v>0</v>
      </c>
      <c r="R71" s="27">
        <f>SUM(ENERO:DICIEMBRE!R71)</f>
        <v>0</v>
      </c>
      <c r="S71" s="27">
        <f>SUM(ENERO:DICIEMBRE!S71)</f>
        <v>0</v>
      </c>
      <c r="T71" s="170"/>
      <c r="U71" s="40" t="str">
        <f t="shared" ref="U71:U72" si="11">$CA71&amp;CB71&amp;CC71&amp;CD71&amp;CE71</f>
        <v/>
      </c>
      <c r="CA71" s="41" t="str">
        <f t="shared" ref="CA71:CA72" si="12">IF(AND(SUM(B71:J71)&gt;0,P71="")," * No olvide digitar la variable Beneficiarias. Digite cero si tiene.",IF(P71&gt;SUM(B71:J71)," * La variable Beneficiarias no puede ser mayor al total.",""))</f>
        <v/>
      </c>
      <c r="CB71" s="41" t="str">
        <f t="shared" ref="CB71:CB72" si="13">IF(AND(SUM(B71:J71)&gt;0,Q71="")," * No olvide digitar la variable Pueblos originarios. Digite cero si tiene.",IF(Q71&gt;SUM(B71:J71)," * La variable Pueblos originarios no puede ser mayor al total.",""))</f>
        <v/>
      </c>
      <c r="CC71" s="41" t="str">
        <f t="shared" ref="CC71:CC72" si="14">IF(AND(SUM(B71:J71)&gt;0,R71="")," * No olvide digitar la variable  Migrantes. Digite cero si tiene.",IF(R71&gt;SUM(B71:J71)," * La variable Migrantes no puede ser mayor al total.",""))</f>
        <v/>
      </c>
      <c r="CD71" s="41" t="str">
        <f t="shared" ref="CD71:CD72" si="15">IF(AND(SUM(B71:J71)&gt;0,OR(S71=""))," * No olvide digitar la variable Trans Masculino . Digite Cero si no tiene.",IF(S71&gt;SUM(B71:J71)," * La variable Trans Masculino no puede ser mayor al Total por rango etario.",""))</f>
        <v/>
      </c>
      <c r="CE71" s="42"/>
      <c r="CF71" s="42"/>
      <c r="CG71" s="42"/>
      <c r="CH71" s="42"/>
      <c r="CI71" s="42"/>
      <c r="CJ71" s="44"/>
      <c r="CK71" s="44"/>
      <c r="CL71" s="45">
        <f t="shared" ref="CL71:CL72" si="16">IF(AND(SUM(B71:J71)&gt;0,P71=""),1,IF(P71&gt;SUM(B71:J71),1,0))</f>
        <v>0</v>
      </c>
      <c r="CM71" s="45">
        <f t="shared" ref="CM71:CM72" si="17">IF(AND(SUM(B71:J71)&gt;0,Q71=""),1,IF(Q71&gt;SUM(B71:J71),1,0))</f>
        <v>0</v>
      </c>
      <c r="CN71" s="45">
        <f t="shared" ref="CN71:CN72" si="18">IF(AND(SUM(B71:J71)&gt;0,R71=""),1,IF(R71&gt;SUM(B71:J71),1,0))</f>
        <v>0</v>
      </c>
      <c r="CO71" s="45">
        <f t="shared" ref="CO71:CO72" si="19">IF(AND(SUM(B71:J71)&gt;0,OR(S71="")),1,IF(S71&gt;SUM(B71:J71),1,0))</f>
        <v>0</v>
      </c>
      <c r="CP71"/>
    </row>
    <row r="72" spans="1:102" ht="15" customHeight="1" x14ac:dyDescent="0.25">
      <c r="A72" s="171" t="s">
        <v>124</v>
      </c>
      <c r="B72" s="27">
        <f>SUM(ENERO:DICIEMBRE!B72)</f>
        <v>0</v>
      </c>
      <c r="C72" s="27">
        <f>SUM(ENERO:DICIEMBRE!C72)</f>
        <v>0</v>
      </c>
      <c r="D72" s="27">
        <f>SUM(ENERO:DICIEMBRE!D72)</f>
        <v>0</v>
      </c>
      <c r="E72" s="27">
        <f>SUM(ENERO:DICIEMBRE!E72)</f>
        <v>0</v>
      </c>
      <c r="F72" s="27">
        <f>SUM(ENERO:DICIEMBRE!F72)</f>
        <v>0</v>
      </c>
      <c r="G72" s="27">
        <f>SUM(ENERO:DICIEMBRE!G72)</f>
        <v>0</v>
      </c>
      <c r="H72" s="27">
        <f>SUM(ENERO:DICIEMBRE!H72)</f>
        <v>0</v>
      </c>
      <c r="I72" s="27">
        <f>SUM(ENERO:DICIEMBRE!I72)</f>
        <v>0</v>
      </c>
      <c r="J72" s="27">
        <f>SUM(ENERO:DICIEMBRE!J72)</f>
        <v>0</v>
      </c>
      <c r="K72" s="27">
        <f>SUM(ENERO:DICIEMBRE!K72)</f>
        <v>0</v>
      </c>
      <c r="L72" s="27">
        <f>SUM(ENERO:DICIEMBRE!L72)</f>
        <v>0</v>
      </c>
      <c r="M72" s="27">
        <f>SUM(ENERO:DICIEMBRE!M72)</f>
        <v>0</v>
      </c>
      <c r="N72" s="27">
        <f>SUM(ENERO:DICIEMBRE!N72)</f>
        <v>0</v>
      </c>
      <c r="O72" s="27">
        <f>SUM(ENERO:DICIEMBRE!O72)</f>
        <v>0</v>
      </c>
      <c r="P72" s="27">
        <f>SUM(ENERO:DICIEMBRE!P72)</f>
        <v>0</v>
      </c>
      <c r="Q72" s="27">
        <f>SUM(ENERO:DICIEMBRE!Q72)</f>
        <v>0</v>
      </c>
      <c r="R72" s="27">
        <f>SUM(ENERO:DICIEMBRE!R72)</f>
        <v>0</v>
      </c>
      <c r="S72" s="27">
        <f>SUM(ENERO:DICIEMBRE!S72)</f>
        <v>0</v>
      </c>
      <c r="T72" s="72"/>
      <c r="U72" s="40" t="str">
        <f t="shared" si="11"/>
        <v/>
      </c>
      <c r="CA72" s="41" t="str">
        <f t="shared" si="12"/>
        <v/>
      </c>
      <c r="CB72" s="41" t="str">
        <f t="shared" si="13"/>
        <v/>
      </c>
      <c r="CC72" s="41" t="str">
        <f t="shared" si="14"/>
        <v/>
      </c>
      <c r="CD72" s="41" t="str">
        <f t="shared" si="15"/>
        <v/>
      </c>
      <c r="CE72" s="42"/>
      <c r="CF72" s="42"/>
      <c r="CG72" s="42"/>
      <c r="CH72" s="42"/>
      <c r="CI72" s="42"/>
      <c r="CJ72" s="44"/>
      <c r="CK72" s="44"/>
      <c r="CL72" s="45">
        <f t="shared" si="16"/>
        <v>0</v>
      </c>
      <c r="CM72" s="45">
        <f t="shared" si="17"/>
        <v>0</v>
      </c>
      <c r="CN72" s="45">
        <f t="shared" si="18"/>
        <v>0</v>
      </c>
      <c r="CO72" s="45">
        <f t="shared" si="19"/>
        <v>0</v>
      </c>
      <c r="CP72"/>
    </row>
    <row r="73" spans="1:102" s="2" customFormat="1" ht="18" customHeight="1" x14ac:dyDescent="0.15">
      <c r="A73" s="131" t="s">
        <v>125</v>
      </c>
      <c r="B73" s="132"/>
      <c r="C73" s="6"/>
      <c r="D73" s="6"/>
      <c r="E73" s="6"/>
      <c r="F73" s="175"/>
      <c r="G73" s="176"/>
      <c r="H73" s="6"/>
      <c r="I73" s="177"/>
    </row>
    <row r="74" spans="1:102" ht="15" customHeight="1" x14ac:dyDescent="0.25">
      <c r="A74" s="674" t="s">
        <v>126</v>
      </c>
      <c r="B74" s="675"/>
      <c r="C74" s="678" t="s">
        <v>127</v>
      </c>
      <c r="D74" s="678" t="s">
        <v>128</v>
      </c>
      <c r="E74" s="678" t="s">
        <v>129</v>
      </c>
      <c r="F74" s="678" t="s">
        <v>130</v>
      </c>
      <c r="G74" s="644" t="s">
        <v>104</v>
      </c>
      <c r="H74" s="645"/>
      <c r="I74" s="646"/>
    </row>
    <row r="75" spans="1:102" ht="15" customHeight="1" x14ac:dyDescent="0.25">
      <c r="A75" s="676"/>
      <c r="B75" s="677"/>
      <c r="C75" s="679"/>
      <c r="D75" s="679"/>
      <c r="E75" s="679"/>
      <c r="F75" s="679"/>
      <c r="G75" s="178" t="s">
        <v>15</v>
      </c>
      <c r="H75" s="135" t="s">
        <v>131</v>
      </c>
      <c r="I75" s="135" t="s">
        <v>132</v>
      </c>
    </row>
    <row r="76" spans="1:102" ht="15" customHeight="1" x14ac:dyDescent="0.25">
      <c r="A76" s="666" t="s">
        <v>133</v>
      </c>
      <c r="B76" s="667"/>
      <c r="C76" s="27">
        <f>SUM(ENERO:DICIEMBRE!C76)</f>
        <v>0</v>
      </c>
      <c r="D76" s="27">
        <f>SUM(ENERO:DICIEMBRE!D76)</f>
        <v>0</v>
      </c>
      <c r="E76" s="27">
        <f>SUM(ENERO:DICIEMBRE!E76)</f>
        <v>0</v>
      </c>
      <c r="F76" s="27">
        <f>SUM(ENERO:DICIEMBRE!F76)</f>
        <v>0</v>
      </c>
      <c r="G76" s="27">
        <f>SUM(ENERO:DICIEMBRE!G76)</f>
        <v>0</v>
      </c>
      <c r="H76" s="27">
        <f>SUM(ENERO:DICIEMBRE!H76)</f>
        <v>0</v>
      </c>
      <c r="I76" s="27">
        <f>SUM(ENERO:DICIEMBRE!I76)</f>
        <v>0</v>
      </c>
    </row>
    <row r="77" spans="1:102" ht="15" customHeight="1" x14ac:dyDescent="0.25">
      <c r="A77" s="668" t="s">
        <v>134</v>
      </c>
      <c r="B77" s="669"/>
      <c r="C77" s="27">
        <f>SUM(ENERO:DICIEMBRE!C77)</f>
        <v>0</v>
      </c>
      <c r="D77" s="27">
        <f>SUM(ENERO:DICIEMBRE!D77)</f>
        <v>0</v>
      </c>
      <c r="E77" s="27">
        <f>SUM(ENERO:DICIEMBRE!E77)</f>
        <v>0</v>
      </c>
      <c r="F77" s="27">
        <f>SUM(ENERO:DICIEMBRE!F77)</f>
        <v>0</v>
      </c>
      <c r="G77" s="27">
        <f>SUM(ENERO:DICIEMBRE!G77)</f>
        <v>0</v>
      </c>
      <c r="H77" s="27">
        <f>SUM(ENERO:DICIEMBRE!H77)</f>
        <v>0</v>
      </c>
      <c r="I77" s="27">
        <f>SUM(ENERO:DICIEMBRE!I77)</f>
        <v>0</v>
      </c>
    </row>
    <row r="78" spans="1:102" ht="15" customHeight="1" x14ac:dyDescent="0.25">
      <c r="A78" s="670" t="s">
        <v>135</v>
      </c>
      <c r="B78" s="181" t="s">
        <v>136</v>
      </c>
      <c r="C78" s="27">
        <f>SUM(ENERO:DICIEMBRE!C78)</f>
        <v>0</v>
      </c>
      <c r="D78" s="27">
        <f>SUM(ENERO:DICIEMBRE!D78)</f>
        <v>0</v>
      </c>
      <c r="E78" s="27">
        <f>SUM(ENERO:DICIEMBRE!E78)</f>
        <v>0</v>
      </c>
      <c r="F78" s="27">
        <f>SUM(ENERO:DICIEMBRE!F78)</f>
        <v>0</v>
      </c>
      <c r="G78" s="27">
        <f>SUM(ENERO:DICIEMBRE!G78)</f>
        <v>0</v>
      </c>
      <c r="H78" s="27">
        <f>SUM(ENERO:DICIEMBRE!H78)</f>
        <v>0</v>
      </c>
      <c r="I78" s="27">
        <f>SUM(ENERO:DICIEMBRE!I78)</f>
        <v>0</v>
      </c>
    </row>
    <row r="79" spans="1:102" ht="15" customHeight="1" x14ac:dyDescent="0.25">
      <c r="A79" s="671"/>
      <c r="B79" s="142" t="s">
        <v>137</v>
      </c>
      <c r="C79" s="27">
        <f>SUM(ENERO:DICIEMBRE!C79)</f>
        <v>0</v>
      </c>
      <c r="D79" s="27">
        <f>SUM(ENERO:DICIEMBRE!D79)</f>
        <v>0</v>
      </c>
      <c r="E79" s="27">
        <f>SUM(ENERO:DICIEMBRE!E79)</f>
        <v>0</v>
      </c>
      <c r="F79" s="27">
        <f>SUM(ENERO:DICIEMBRE!F79)</f>
        <v>0</v>
      </c>
      <c r="G79" s="27">
        <f>SUM(ENERO:DICIEMBRE!G79)</f>
        <v>0</v>
      </c>
      <c r="H79" s="27">
        <f>SUM(ENERO:DICIEMBRE!H79)</f>
        <v>0</v>
      </c>
      <c r="I79" s="27">
        <f>SUM(ENERO:DICIEMBRE!I79)</f>
        <v>0</v>
      </c>
    </row>
    <row r="80" spans="1:102" ht="15" customHeight="1" x14ac:dyDescent="0.25">
      <c r="A80" s="671"/>
      <c r="B80" s="185" t="s">
        <v>138</v>
      </c>
      <c r="C80" s="27">
        <f>SUM(ENERO:DICIEMBRE!C80)</f>
        <v>0</v>
      </c>
      <c r="D80" s="27">
        <f>SUM(ENERO:DICIEMBRE!D80)</f>
        <v>0</v>
      </c>
      <c r="E80" s="27">
        <f>SUM(ENERO:DICIEMBRE!E80)</f>
        <v>0</v>
      </c>
      <c r="F80" s="27">
        <f>SUM(ENERO:DICIEMBRE!F80)</f>
        <v>0</v>
      </c>
      <c r="G80" s="27">
        <f>SUM(ENERO:DICIEMBRE!G80)</f>
        <v>0</v>
      </c>
      <c r="H80" s="27">
        <f>SUM(ENERO:DICIEMBRE!H80)</f>
        <v>0</v>
      </c>
      <c r="I80" s="27">
        <f>SUM(ENERO:DICIEMBRE!I80)</f>
        <v>0</v>
      </c>
    </row>
    <row r="81" spans="1:90" customFormat="1" x14ac:dyDescent="0.25">
      <c r="A81" s="671"/>
      <c r="B81" s="186" t="s">
        <v>139</v>
      </c>
      <c r="C81" s="27">
        <f>SUM(ENERO:DICIEMBRE!C81)</f>
        <v>0</v>
      </c>
      <c r="D81" s="27">
        <f>SUM(ENERO:DICIEMBRE!D81)</f>
        <v>0</v>
      </c>
      <c r="E81" s="27">
        <f>SUM(ENERO:DICIEMBRE!E81)</f>
        <v>0</v>
      </c>
      <c r="F81" s="27">
        <f>SUM(ENERO:DICIEMBRE!F81)</f>
        <v>0</v>
      </c>
      <c r="G81" s="27">
        <f>SUM(ENERO:DICIEMBRE!G81)</f>
        <v>0</v>
      </c>
      <c r="H81" s="27">
        <f>SUM(ENERO:DICIEMBRE!H81)</f>
        <v>0</v>
      </c>
      <c r="I81" s="27">
        <f>SUM(ENERO:DICIEMBRE!I81)</f>
        <v>0</v>
      </c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</row>
    <row r="82" spans="1:90" customFormat="1" ht="21" x14ac:dyDescent="0.25">
      <c r="A82" s="671"/>
      <c r="B82" s="187" t="s">
        <v>140</v>
      </c>
      <c r="C82" s="27">
        <f>SUM(ENERO:DICIEMBRE!C82)</f>
        <v>0</v>
      </c>
      <c r="D82" s="27">
        <f>SUM(ENERO:DICIEMBRE!D82)</f>
        <v>0</v>
      </c>
      <c r="E82" s="27">
        <f>SUM(ENERO:DICIEMBRE!E82)</f>
        <v>24</v>
      </c>
      <c r="F82" s="27">
        <f>SUM(ENERO:DICIEMBRE!F82)</f>
        <v>0</v>
      </c>
      <c r="G82" s="27">
        <f>SUM(ENERO:DICIEMBRE!G82)</f>
        <v>1</v>
      </c>
      <c r="H82" s="27">
        <f>SUM(ENERO:DICIEMBRE!H82)</f>
        <v>9</v>
      </c>
      <c r="I82" s="27">
        <f>SUM(ENERO:DICIEMBRE!I82)</f>
        <v>14</v>
      </c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</row>
    <row r="83" spans="1:90" customFormat="1" ht="21" x14ac:dyDescent="0.25">
      <c r="A83" s="671"/>
      <c r="B83" s="187" t="s">
        <v>141</v>
      </c>
      <c r="C83" s="27">
        <f>SUM(ENERO:DICIEMBRE!C83)</f>
        <v>0</v>
      </c>
      <c r="D83" s="27">
        <f>SUM(ENERO:DICIEMBRE!D83)</f>
        <v>0</v>
      </c>
      <c r="E83" s="27">
        <f>SUM(ENERO:DICIEMBRE!E83)</f>
        <v>0</v>
      </c>
      <c r="F83" s="27">
        <f>SUM(ENERO:DICIEMBRE!F83)</f>
        <v>0</v>
      </c>
      <c r="G83" s="27">
        <f>SUM(ENERO:DICIEMBRE!G83)</f>
        <v>0</v>
      </c>
      <c r="H83" s="27">
        <f>SUM(ENERO:DICIEMBRE!H83)</f>
        <v>0</v>
      </c>
      <c r="I83" s="27">
        <f>SUM(ENERO:DICIEMBRE!I83)</f>
        <v>0</v>
      </c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</row>
    <row r="84" spans="1:90" customFormat="1" x14ac:dyDescent="0.25">
      <c r="A84" s="672"/>
      <c r="B84" s="188" t="s">
        <v>142</v>
      </c>
      <c r="C84" s="27">
        <f>SUM(ENERO:DICIEMBRE!C84)</f>
        <v>0</v>
      </c>
      <c r="D84" s="27">
        <f>SUM(ENERO:DICIEMBRE!D84)</f>
        <v>0</v>
      </c>
      <c r="E84" s="27">
        <f>SUM(ENERO:DICIEMBRE!E84)</f>
        <v>0</v>
      </c>
      <c r="F84" s="27">
        <f>SUM(ENERO:DICIEMBRE!F84)</f>
        <v>0</v>
      </c>
      <c r="G84" s="27">
        <f>SUM(ENERO:DICIEMBRE!G84)</f>
        <v>0</v>
      </c>
      <c r="H84" s="27">
        <f>SUM(ENERO:DICIEMBRE!H84)</f>
        <v>0</v>
      </c>
      <c r="I84" s="27">
        <f>SUM(ENERO:DICIEMBRE!I84)</f>
        <v>0</v>
      </c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</row>
    <row r="85" spans="1:90" customFormat="1" x14ac:dyDescent="0.25">
      <c r="A85" s="668" t="s">
        <v>143</v>
      </c>
      <c r="B85" s="669"/>
      <c r="C85" s="27">
        <f>SUM(ENERO:DICIEMBRE!C85)</f>
        <v>0</v>
      </c>
      <c r="D85" s="27">
        <f>SUM(ENERO:DICIEMBRE!D85)</f>
        <v>0</v>
      </c>
      <c r="E85" s="27">
        <f>SUM(ENERO:DICIEMBRE!E85)</f>
        <v>0</v>
      </c>
      <c r="F85" s="27">
        <f>SUM(ENERO:DICIEMBRE!F85)</f>
        <v>0</v>
      </c>
      <c r="G85" s="27">
        <f>SUM(ENERO:DICIEMBRE!G85)</f>
        <v>0</v>
      </c>
      <c r="H85" s="27">
        <f>SUM(ENERO:DICIEMBRE!H85)</f>
        <v>0</v>
      </c>
      <c r="I85" s="27">
        <f>SUM(ENERO:DICIEMBRE!I85)</f>
        <v>0</v>
      </c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</row>
    <row r="86" spans="1:90" customFormat="1" x14ac:dyDescent="0.25">
      <c r="A86" s="655" t="s">
        <v>144</v>
      </c>
      <c r="B86" s="656"/>
      <c r="C86" s="27">
        <f>SUM(ENERO:DICIEMBRE!C86)</f>
        <v>0</v>
      </c>
      <c r="D86" s="27">
        <f>SUM(ENERO:DICIEMBRE!D86)</f>
        <v>331</v>
      </c>
      <c r="E86" s="27">
        <f>SUM(ENERO:DICIEMBRE!E86)</f>
        <v>0</v>
      </c>
      <c r="F86" s="27">
        <f>SUM(ENERO:DICIEMBRE!F86)</f>
        <v>0</v>
      </c>
      <c r="G86" s="27">
        <f>SUM(ENERO:DICIEMBRE!G86)</f>
        <v>0</v>
      </c>
      <c r="H86" s="27">
        <f>SUM(ENERO:DICIEMBRE!H86)</f>
        <v>0</v>
      </c>
      <c r="I86" s="27">
        <f>SUM(ENERO:DICIEMBRE!I86)</f>
        <v>331</v>
      </c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</row>
    <row r="87" spans="1:90" customFormat="1" x14ac:dyDescent="0.25">
      <c r="A87" s="655" t="s">
        <v>145</v>
      </c>
      <c r="B87" s="656"/>
      <c r="C87" s="27">
        <f>SUM(ENERO:DICIEMBRE!C87)</f>
        <v>9</v>
      </c>
      <c r="D87" s="27">
        <f>SUM(ENERO:DICIEMBRE!D87)</f>
        <v>0</v>
      </c>
      <c r="E87" s="27">
        <f>SUM(ENERO:DICIEMBRE!E87)</f>
        <v>940</v>
      </c>
      <c r="F87" s="27">
        <f>SUM(ENERO:DICIEMBRE!F87)</f>
        <v>0</v>
      </c>
      <c r="G87" s="27">
        <f>SUM(ENERO:DICIEMBRE!G87)</f>
        <v>0</v>
      </c>
      <c r="H87" s="27">
        <f>SUM(ENERO:DICIEMBRE!H87)</f>
        <v>56</v>
      </c>
      <c r="I87" s="27">
        <f>SUM(ENERO:DICIEMBRE!I87)</f>
        <v>893</v>
      </c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</row>
    <row r="88" spans="1:90" customFormat="1" x14ac:dyDescent="0.25">
      <c r="A88" s="655" t="s">
        <v>146</v>
      </c>
      <c r="B88" s="656"/>
      <c r="C88" s="192">
        <f>SUM(C76:C87)</f>
        <v>9</v>
      </c>
      <c r="D88" s="192">
        <f>SUM(D86)</f>
        <v>331</v>
      </c>
      <c r="E88" s="192">
        <f t="shared" ref="E88:I88" si="20">SUM(E76:E87)</f>
        <v>964</v>
      </c>
      <c r="F88" s="192">
        <f t="shared" si="20"/>
        <v>0</v>
      </c>
      <c r="G88" s="192">
        <f t="shared" si="20"/>
        <v>1</v>
      </c>
      <c r="H88" s="192">
        <f t="shared" si="20"/>
        <v>65</v>
      </c>
      <c r="I88" s="193">
        <f t="shared" si="20"/>
        <v>1238</v>
      </c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</row>
    <row r="89" spans="1:90" s="2" customFormat="1" ht="11.25" x14ac:dyDescent="0.15">
      <c r="A89" s="657" t="s">
        <v>147</v>
      </c>
      <c r="B89" s="658"/>
      <c r="C89" s="658"/>
      <c r="D89" s="658"/>
      <c r="E89" s="658"/>
      <c r="F89" s="658"/>
      <c r="G89" s="658"/>
      <c r="H89" s="194"/>
      <c r="I89" s="194"/>
      <c r="J89" s="194"/>
      <c r="K89" s="194"/>
      <c r="L89" s="195"/>
    </row>
    <row r="90" spans="1:90" s="2" customFormat="1" ht="11.25" x14ac:dyDescent="0.15">
      <c r="A90" s="659" t="s">
        <v>148</v>
      </c>
      <c r="B90" s="660"/>
      <c r="C90" s="660"/>
      <c r="D90" s="660"/>
      <c r="E90" s="660"/>
      <c r="F90" s="660"/>
      <c r="G90" s="660"/>
      <c r="H90" s="5"/>
      <c r="I90" s="5"/>
      <c r="J90" s="5"/>
      <c r="K90" s="5"/>
      <c r="L90" s="5"/>
    </row>
    <row r="91" spans="1:90" customFormat="1" x14ac:dyDescent="0.25">
      <c r="A91" s="661" t="s">
        <v>149</v>
      </c>
      <c r="B91" s="647"/>
      <c r="C91" s="663" t="s">
        <v>4</v>
      </c>
      <c r="D91" s="639" t="s">
        <v>150</v>
      </c>
      <c r="E91" s="640"/>
      <c r="F91" s="640"/>
      <c r="G91" s="640"/>
      <c r="H91" s="640"/>
      <c r="I91" s="640"/>
      <c r="J91" s="640"/>
      <c r="K91" s="665"/>
      <c r="L91" s="647" t="s">
        <v>151</v>
      </c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</row>
    <row r="92" spans="1:90" customFormat="1" ht="21" x14ac:dyDescent="0.25">
      <c r="A92" s="662"/>
      <c r="B92" s="648"/>
      <c r="C92" s="664"/>
      <c r="D92" s="147" t="s">
        <v>152</v>
      </c>
      <c r="E92" s="147" t="s">
        <v>153</v>
      </c>
      <c r="F92" s="148" t="s">
        <v>154</v>
      </c>
      <c r="G92" s="148" t="s">
        <v>155</v>
      </c>
      <c r="H92" s="148" t="s">
        <v>156</v>
      </c>
      <c r="I92" s="148" t="s">
        <v>157</v>
      </c>
      <c r="J92" s="148" t="s">
        <v>158</v>
      </c>
      <c r="K92" s="151" t="s">
        <v>159</v>
      </c>
      <c r="L92" s="648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</row>
    <row r="93" spans="1:90" customFormat="1" x14ac:dyDescent="0.25">
      <c r="A93" s="649" t="s">
        <v>160</v>
      </c>
      <c r="B93" s="650"/>
      <c r="C93" s="20">
        <f>SUM(D93:K93)</f>
        <v>1453</v>
      </c>
      <c r="D93" s="27">
        <f>SUM(ENERO:DICIEMBRE!D93)</f>
        <v>0</v>
      </c>
      <c r="E93" s="27">
        <f>SUM(ENERO:DICIEMBRE!E93)</f>
        <v>1</v>
      </c>
      <c r="F93" s="27">
        <f>SUM(ENERO:DICIEMBRE!F93)</f>
        <v>1</v>
      </c>
      <c r="G93" s="27">
        <f>SUM(ENERO:DICIEMBRE!G93)</f>
        <v>9</v>
      </c>
      <c r="H93" s="27">
        <f>SUM(ENERO:DICIEMBRE!H93)</f>
        <v>75</v>
      </c>
      <c r="I93" s="27">
        <f>SUM(ENERO:DICIEMBRE!I93)</f>
        <v>270</v>
      </c>
      <c r="J93" s="27">
        <f>SUM(ENERO:DICIEMBRE!J93)</f>
        <v>987</v>
      </c>
      <c r="K93" s="27">
        <f>SUM(ENERO:DICIEMBRE!K93)</f>
        <v>110</v>
      </c>
      <c r="L93" s="27">
        <f>SUM(ENERO:DICIEMBRE!L93)</f>
        <v>9</v>
      </c>
      <c r="M93" s="199" t="str">
        <f>CA93</f>
        <v/>
      </c>
      <c r="N93" s="200"/>
      <c r="O93" s="199"/>
      <c r="P93" s="201"/>
      <c r="Q93" s="201"/>
      <c r="R93" s="201"/>
      <c r="S93" s="202"/>
      <c r="T93" s="202"/>
      <c r="U93" s="202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4"/>
      <c r="CA93" s="205" t="str">
        <f>IF(AND($C93&lt;&gt;0,L93=""),"* No olvide ingresar la variable  "&amp;L$91&amp;""&amp;" . Si no tiene digite CERO.  ",IF(L93&gt;$C93,"* El Número de Anomalía Congenita no puede superar el Total. ",""))</f>
        <v/>
      </c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45">
        <f>IF(AND($C93&lt;&gt;0,L93=""),1,IF(L93&gt;$C93,1,0))</f>
        <v>0</v>
      </c>
    </row>
    <row r="94" spans="1:90" s="2" customFormat="1" ht="11.25" x14ac:dyDescent="0.15">
      <c r="A94" s="4" t="s">
        <v>161</v>
      </c>
      <c r="B94" s="4"/>
      <c r="C94" s="5"/>
      <c r="D94" s="5"/>
      <c r="E94" s="5"/>
      <c r="F94" s="5"/>
      <c r="G94" s="206"/>
      <c r="H94" s="5"/>
      <c r="I94" s="5"/>
      <c r="J94" s="5"/>
      <c r="K94" s="5"/>
      <c r="L94" s="207"/>
      <c r="M94" s="5"/>
    </row>
    <row r="95" spans="1:90" customFormat="1" x14ac:dyDescent="0.25">
      <c r="A95" s="651" t="s">
        <v>149</v>
      </c>
      <c r="B95" s="651"/>
      <c r="C95" s="652" t="s">
        <v>162</v>
      </c>
      <c r="D95" s="620"/>
      <c r="E95" s="639" t="s">
        <v>163</v>
      </c>
      <c r="F95" s="640"/>
      <c r="G95" s="640"/>
      <c r="H95" s="641"/>
      <c r="I95" s="653" t="s">
        <v>164</v>
      </c>
      <c r="J95" s="653"/>
      <c r="K95" s="642" t="s">
        <v>165</v>
      </c>
      <c r="L95" s="642" t="s">
        <v>166</v>
      </c>
      <c r="M95" s="629" t="s">
        <v>167</v>
      </c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</row>
    <row r="96" spans="1:90" customFormat="1" ht="31.5" x14ac:dyDescent="0.25">
      <c r="A96" s="651"/>
      <c r="B96" s="651"/>
      <c r="C96" s="114" t="s">
        <v>168</v>
      </c>
      <c r="D96" s="114" t="s">
        <v>169</v>
      </c>
      <c r="E96" s="114" t="s">
        <v>170</v>
      </c>
      <c r="F96" s="114" t="s">
        <v>171</v>
      </c>
      <c r="G96" s="114" t="s">
        <v>172</v>
      </c>
      <c r="H96" s="114" t="s">
        <v>173</v>
      </c>
      <c r="I96" s="208" t="s">
        <v>174</v>
      </c>
      <c r="J96" s="8" t="s">
        <v>175</v>
      </c>
      <c r="K96" s="654"/>
      <c r="L96" s="654"/>
      <c r="M96" s="631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</row>
    <row r="97" spans="1:95" customFormat="1" x14ac:dyDescent="0.25">
      <c r="A97" s="632" t="s">
        <v>160</v>
      </c>
      <c r="B97" s="633"/>
      <c r="C97" s="27">
        <f>SUM(ENERO:DICIEMBRE!C97)</f>
        <v>1463</v>
      </c>
      <c r="D97" s="27">
        <f>SUM(ENERO:DICIEMBRE!D97)</f>
        <v>1452</v>
      </c>
      <c r="E97" s="27">
        <f>SUM(ENERO:DICIEMBRE!E97)</f>
        <v>86</v>
      </c>
      <c r="F97" s="27">
        <f>SUM(ENERO:DICIEMBRE!F97)</f>
        <v>2</v>
      </c>
      <c r="G97" s="27">
        <f>SUM(ENERO:DICIEMBRE!G97)</f>
        <v>140</v>
      </c>
      <c r="H97" s="27">
        <f>SUM(ENERO:DICIEMBRE!H97)</f>
        <v>1</v>
      </c>
      <c r="I97" s="27">
        <f>SUM(ENERO:DICIEMBRE!I97)</f>
        <v>16</v>
      </c>
      <c r="J97" s="27">
        <f>SUM(ENERO:DICIEMBRE!J97)</f>
        <v>20</v>
      </c>
      <c r="K97" s="27">
        <f>SUM(ENERO:DICIEMBRE!K97)</f>
        <v>147</v>
      </c>
      <c r="L97" s="27">
        <f>SUM(ENERO:DICIEMBRE!L97)</f>
        <v>56</v>
      </c>
      <c r="M97" s="27">
        <f>SUM(ENERO:DICIEMBRE!M97)</f>
        <v>0</v>
      </c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</row>
    <row r="98" spans="1:95" s="2" customFormat="1" ht="11.25" x14ac:dyDescent="0.15">
      <c r="A98" s="634" t="s">
        <v>176</v>
      </c>
      <c r="B98" s="635"/>
      <c r="C98" s="635"/>
      <c r="D98" s="635"/>
      <c r="E98" s="635"/>
      <c r="F98" s="635"/>
      <c r="G98" s="635"/>
      <c r="H98" s="5"/>
      <c r="I98" s="5"/>
      <c r="J98" s="5"/>
      <c r="K98" s="5"/>
      <c r="L98" s="5"/>
      <c r="M98" s="5"/>
      <c r="N98" s="5"/>
      <c r="O98" s="5"/>
    </row>
    <row r="99" spans="1:95" customFormat="1" x14ac:dyDescent="0.25">
      <c r="A99" s="629" t="s">
        <v>149</v>
      </c>
      <c r="B99" s="637" t="s">
        <v>4</v>
      </c>
      <c r="C99" s="639" t="s">
        <v>150</v>
      </c>
      <c r="D99" s="640"/>
      <c r="E99" s="640"/>
      <c r="F99" s="640"/>
      <c r="G99" s="640"/>
      <c r="H99" s="640"/>
      <c r="I99" s="640"/>
      <c r="J99" s="641"/>
      <c r="K99" s="642" t="s">
        <v>177</v>
      </c>
      <c r="L99" s="644" t="s">
        <v>178</v>
      </c>
      <c r="M99" s="645"/>
      <c r="N99" s="645"/>
      <c r="O99" s="646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</row>
    <row r="100" spans="1:95" customFormat="1" ht="42" x14ac:dyDescent="0.25">
      <c r="A100" s="636"/>
      <c r="B100" s="638"/>
      <c r="C100" s="147" t="s">
        <v>152</v>
      </c>
      <c r="D100" s="9" t="s">
        <v>153</v>
      </c>
      <c r="E100" s="148" t="s">
        <v>154</v>
      </c>
      <c r="F100" s="148" t="s">
        <v>155</v>
      </c>
      <c r="G100" s="148" t="s">
        <v>156</v>
      </c>
      <c r="H100" s="148" t="s">
        <v>157</v>
      </c>
      <c r="I100" s="148" t="s">
        <v>158</v>
      </c>
      <c r="J100" s="149" t="s">
        <v>159</v>
      </c>
      <c r="K100" s="643"/>
      <c r="L100" s="135" t="s">
        <v>179</v>
      </c>
      <c r="M100" s="211" t="s">
        <v>180</v>
      </c>
      <c r="N100" s="135" t="s">
        <v>181</v>
      </c>
      <c r="O100" s="141" t="s">
        <v>182</v>
      </c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</row>
    <row r="101" spans="1:95" customFormat="1" x14ac:dyDescent="0.25">
      <c r="A101" s="212" t="s">
        <v>183</v>
      </c>
      <c r="B101" s="213">
        <f>SUM(C101)</f>
        <v>202</v>
      </c>
      <c r="C101" s="27">
        <f>SUM(ENERO:DICIEMBRE!C101)</f>
        <v>202</v>
      </c>
      <c r="D101" s="214"/>
      <c r="E101" s="214"/>
      <c r="F101" s="214"/>
      <c r="G101" s="214"/>
      <c r="H101" s="214"/>
      <c r="I101" s="214"/>
      <c r="J101" s="215"/>
      <c r="K101" s="27">
        <f>SUM(ENERO:DICIEMBRE!K101)</f>
        <v>0</v>
      </c>
      <c r="L101" s="27">
        <f>SUM(ENERO:DICIEMBRE!L101)</f>
        <v>192</v>
      </c>
      <c r="M101" s="27">
        <f>SUM(ENERO:DICIEMBRE!M101)</f>
        <v>95</v>
      </c>
      <c r="N101" s="27">
        <f>SUM(ENERO:DICIEMBRE!N101)</f>
        <v>163</v>
      </c>
      <c r="O101" s="27">
        <f>SUM(ENERO:DICIEMBRE!O101)</f>
        <v>178</v>
      </c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</row>
    <row r="102" spans="1:95" customFormat="1" x14ac:dyDescent="0.25">
      <c r="A102" s="216" t="s">
        <v>184</v>
      </c>
      <c r="B102" s="217">
        <f>SUM(D102:J102)</f>
        <v>3</v>
      </c>
      <c r="C102" s="218"/>
      <c r="D102" s="27">
        <f>SUM(ENERO:DICIEMBRE!D102)</f>
        <v>1</v>
      </c>
      <c r="E102" s="27">
        <f>SUM(ENERO:DICIEMBRE!E102)</f>
        <v>0</v>
      </c>
      <c r="F102" s="27">
        <f>SUM(ENERO:DICIEMBRE!F102)</f>
        <v>1</v>
      </c>
      <c r="G102" s="27">
        <f>SUM(ENERO:DICIEMBRE!G102)</f>
        <v>0</v>
      </c>
      <c r="H102" s="27">
        <f>SUM(ENERO:DICIEMBRE!H102)</f>
        <v>0</v>
      </c>
      <c r="I102" s="27">
        <f>SUM(ENERO:DICIEMBRE!I102)</f>
        <v>1</v>
      </c>
      <c r="J102" s="27">
        <f>SUM(ENERO:DICIEMBRE!J102)</f>
        <v>0</v>
      </c>
      <c r="K102" s="27">
        <f>SUM(ENERO:DICIEMBRE!K102)</f>
        <v>0</v>
      </c>
      <c r="L102" s="27">
        <f>SUM(ENERO:DICIEMBRE!L102)</f>
        <v>3</v>
      </c>
      <c r="M102" s="27">
        <f>SUM(ENERO:DICIEMBRE!M102)</f>
        <v>2</v>
      </c>
      <c r="N102" s="27">
        <f>SUM(ENERO:DICIEMBRE!N102)</f>
        <v>3</v>
      </c>
      <c r="O102" s="27">
        <f>SUM(ENERO:DICIEMBRE!O102)</f>
        <v>3</v>
      </c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1:95" customFormat="1" x14ac:dyDescent="0.25">
      <c r="A103" s="219" t="s">
        <v>185</v>
      </c>
      <c r="B103" s="220">
        <f>SUM(D103:J103)</f>
        <v>2</v>
      </c>
      <c r="C103" s="173"/>
      <c r="D103" s="27">
        <f>SUM(ENERO:DICIEMBRE!D103)</f>
        <v>2</v>
      </c>
      <c r="E103" s="27">
        <f>SUM(ENERO:DICIEMBRE!E103)</f>
        <v>0</v>
      </c>
      <c r="F103" s="27">
        <f>SUM(ENERO:DICIEMBRE!F103)</f>
        <v>0</v>
      </c>
      <c r="G103" s="27">
        <f>SUM(ENERO:DICIEMBRE!G103)</f>
        <v>0</v>
      </c>
      <c r="H103" s="27">
        <f>SUM(ENERO:DICIEMBRE!H103)</f>
        <v>0</v>
      </c>
      <c r="I103" s="27">
        <f>SUM(ENERO:DICIEMBRE!I103)</f>
        <v>0</v>
      </c>
      <c r="J103" s="27">
        <f>SUM(ENERO:DICIEMBRE!J103)</f>
        <v>0</v>
      </c>
      <c r="K103" s="27">
        <f>SUM(ENERO:DICIEMBRE!K103)</f>
        <v>0</v>
      </c>
      <c r="L103" s="27">
        <f>SUM(ENERO:DICIEMBRE!L103)</f>
        <v>1</v>
      </c>
      <c r="M103" s="27">
        <f>SUM(ENERO:DICIEMBRE!M103)</f>
        <v>1</v>
      </c>
      <c r="N103" s="27">
        <f>SUM(ENERO:DICIEMBRE!N103)</f>
        <v>1</v>
      </c>
      <c r="O103" s="27">
        <f>SUM(ENERO:DICIEMBRE!O103)</f>
        <v>1</v>
      </c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1:95" s="2" customFormat="1" ht="11.25" x14ac:dyDescent="0.15">
      <c r="A104" s="221" t="s">
        <v>186</v>
      </c>
      <c r="B104" s="5"/>
      <c r="C104" s="5"/>
      <c r="D104" s="5"/>
      <c r="E104" s="5"/>
    </row>
    <row r="105" spans="1:95" customFormat="1" ht="21" x14ac:dyDescent="0.25">
      <c r="A105" s="222" t="s">
        <v>187</v>
      </c>
      <c r="B105" s="223" t="s">
        <v>188</v>
      </c>
      <c r="C105" s="224" t="s">
        <v>189</v>
      </c>
      <c r="D105" s="8" t="s">
        <v>190</v>
      </c>
      <c r="E105" s="152" t="s">
        <v>13</v>
      </c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1:95" customFormat="1" x14ac:dyDescent="0.25">
      <c r="A106" s="225" t="s">
        <v>191</v>
      </c>
      <c r="B106" s="27">
        <f>SUM(ENERO:DICIEMBRE!B106)</f>
        <v>1296</v>
      </c>
      <c r="C106" s="27">
        <f>SUM(ENERO:DICIEMBRE!C106)</f>
        <v>262</v>
      </c>
      <c r="D106" s="27">
        <f>SUM(ENERO:DICIEMBRE!D106)</f>
        <v>4</v>
      </c>
      <c r="E106" s="27">
        <f>SUM(ENERO:DICIEMBRE!E106)</f>
        <v>33</v>
      </c>
      <c r="F106" s="40" t="str">
        <f>CA106&amp;CB106&amp;CC106&amp;CD106&amp;CE106</f>
        <v/>
      </c>
      <c r="CA106" s="44"/>
      <c r="CB106" s="44"/>
      <c r="CC106" s="229" t="str">
        <f>IF(AND(OR(B106&gt;0,C106&gt;0),D106="")," * No olvide digitar la variable Pueblos originarios. Digite cero si no tiene.",IF(D106&gt;(B106+C106)," * La variable pueblos originarios No puede ser mayor a los egresados en Maternidad y Neonatología..",""))</f>
        <v/>
      </c>
      <c r="CD106" s="229" t="str">
        <f>IF(AND(OR(B106&gt;0,C106&gt;0),E106="")," * No olvide digitar la variable Migrantes. Digite cero si no tiene.",IF(E106&gt;(B106+C106)," * La variable Migrantes No puede ser mayor a los egresados en Maternidad y Neonatología.",""))</f>
        <v/>
      </c>
      <c r="CE106" s="229"/>
      <c r="CF106" s="229"/>
      <c r="CG106" s="2"/>
      <c r="CH106" s="2"/>
      <c r="CI106" s="2"/>
      <c r="CJ106" s="2"/>
      <c r="CK106" s="2"/>
      <c r="CL106" s="2"/>
      <c r="CM106" s="2"/>
      <c r="CN106" s="230">
        <f>IF(AND(OR(B106&gt;0,C106&gt;0),D106=""),1,IF(D106&gt;(B106+C106),1,0))</f>
        <v>0</v>
      </c>
      <c r="CO106" s="230">
        <f>IF(AND(OR(B106&gt;0,C106&gt;0),E106=""),1,IF(E106&gt;(B106+C106),1,0))</f>
        <v>0</v>
      </c>
      <c r="CP106" s="230"/>
      <c r="CQ106" s="230"/>
    </row>
    <row r="107" spans="1:95" customFormat="1" ht="21" x14ac:dyDescent="0.25">
      <c r="A107" s="231" t="s">
        <v>192</v>
      </c>
      <c r="B107" s="27">
        <f>SUM(ENERO:DICIEMBRE!B107)</f>
        <v>952</v>
      </c>
      <c r="C107" s="27">
        <f>SUM(ENERO:DICIEMBRE!C107)</f>
        <v>25</v>
      </c>
      <c r="D107" s="27">
        <f>SUM(ENERO:DICIEMBRE!D107)</f>
        <v>1</v>
      </c>
      <c r="E107" s="27">
        <f>SUM(ENERO:DICIEMBRE!E107)</f>
        <v>20</v>
      </c>
      <c r="F107" s="40" t="str">
        <f t="shared" ref="F107:F111" si="21">CA107&amp;CB107&amp;CC107&amp;CD107&amp;CE107</f>
        <v/>
      </c>
      <c r="CA107" s="229" t="str">
        <f>IF(B107&gt;B111," * Los "&amp;A107&amp;" en Maternidad No pueden ser mayores que los "&amp;A111&amp;" en Maternidad.","")</f>
        <v/>
      </c>
      <c r="CB107" s="229" t="str">
        <f>IF(C107&gt;C111," * Los "&amp;A107&amp;" en Neonatología No pueden ser mayores que los "&amp;A111&amp;" en Neonatología.","")</f>
        <v/>
      </c>
      <c r="CC107" s="229" t="str">
        <f t="shared" ref="CC107:CC111" si="22">IF(AND(OR(B107&gt;0,C107&gt;0),D107="")," * No olvide digitar la variable Pueblos originarios. Digite cero si no tiene.",IF(D107&gt;(B107+C107)," * La variable pueblos originarios No puede ser mayor a los egresados en Maternidad y Neonatología..",""))</f>
        <v/>
      </c>
      <c r="CD107" s="229" t="str">
        <f t="shared" ref="CD107:CD111" si="23">IF(AND(OR(B107&gt;0,C107&gt;0),E107="")," * No olvide digitar la variable Migrantes. Digite cero si no tiene.",IF(E107&gt;(B107+C107)," * La variable Migrantes No puede ser mayor a los egresados en Maternidad y Neonatología.",""))</f>
        <v/>
      </c>
      <c r="CE107" s="229"/>
      <c r="CF107" s="229"/>
      <c r="CG107" s="2"/>
      <c r="CH107" s="2"/>
      <c r="CI107" s="2"/>
      <c r="CJ107" s="2"/>
      <c r="CK107" s="2"/>
      <c r="CL107" s="230">
        <f>IF(B107&gt;B111,1,0)</f>
        <v>0</v>
      </c>
      <c r="CM107" s="230">
        <f>IF(C107&gt;C111,1,0)</f>
        <v>0</v>
      </c>
      <c r="CN107" s="230">
        <f t="shared" ref="CN107:CN111" si="24">IF(AND(OR(B107&gt;0,C107&gt;0),D107=""),1,IF(D107&gt;(B107+C107),1,0))</f>
        <v>0</v>
      </c>
      <c r="CO107" s="230">
        <f t="shared" ref="CO107:CO111" si="25">IF(AND(OR(B107&gt;0,C107&gt;0),E107=""),1,IF(E107&gt;(B107+C107),1,0))</f>
        <v>0</v>
      </c>
      <c r="CP107" s="230"/>
      <c r="CQ107" s="230"/>
    </row>
    <row r="108" spans="1:95" customFormat="1" x14ac:dyDescent="0.25">
      <c r="A108" s="235" t="s">
        <v>193</v>
      </c>
      <c r="B108" s="27">
        <f>SUM(ENERO:DICIEMBRE!B108)</f>
        <v>0</v>
      </c>
      <c r="C108" s="27">
        <f>SUM(ENERO:DICIEMBRE!C108)</f>
        <v>0</v>
      </c>
      <c r="D108" s="27">
        <f>SUM(ENERO:DICIEMBRE!D108)</f>
        <v>0</v>
      </c>
      <c r="E108" s="27">
        <f>SUM(ENERO:DICIEMBRE!E108)</f>
        <v>0</v>
      </c>
      <c r="F108" s="40" t="str">
        <f t="shared" si="21"/>
        <v/>
      </c>
      <c r="CA108" s="44"/>
      <c r="CB108" s="44"/>
      <c r="CC108" s="229" t="str">
        <f t="shared" si="22"/>
        <v/>
      </c>
      <c r="CD108" s="229" t="str">
        <f t="shared" si="23"/>
        <v/>
      </c>
      <c r="CE108" s="229"/>
      <c r="CF108" s="229"/>
      <c r="CG108" s="2"/>
      <c r="CH108" s="2"/>
      <c r="CI108" s="2"/>
      <c r="CJ108" s="2"/>
      <c r="CK108" s="2"/>
      <c r="CL108" s="2"/>
      <c r="CM108" s="2"/>
      <c r="CN108" s="230">
        <f t="shared" si="24"/>
        <v>0</v>
      </c>
      <c r="CO108" s="230">
        <f t="shared" si="25"/>
        <v>0</v>
      </c>
      <c r="CP108" s="230"/>
      <c r="CQ108" s="230"/>
    </row>
    <row r="109" spans="1:95" customFormat="1" x14ac:dyDescent="0.25">
      <c r="A109" s="235" t="s">
        <v>194</v>
      </c>
      <c r="B109" s="27">
        <f>SUM(ENERO:DICIEMBRE!B109)</f>
        <v>0</v>
      </c>
      <c r="C109" s="27">
        <f>SUM(ENERO:DICIEMBRE!C109)</f>
        <v>0</v>
      </c>
      <c r="D109" s="27">
        <f>SUM(ENERO:DICIEMBRE!D109)</f>
        <v>0</v>
      </c>
      <c r="E109" s="27">
        <f>SUM(ENERO:DICIEMBRE!E109)</f>
        <v>0</v>
      </c>
      <c r="F109" s="40" t="str">
        <f t="shared" si="21"/>
        <v/>
      </c>
      <c r="CA109" s="44"/>
      <c r="CB109" s="44"/>
      <c r="CC109" s="229" t="str">
        <f t="shared" si="22"/>
        <v/>
      </c>
      <c r="CD109" s="229" t="str">
        <f t="shared" si="23"/>
        <v/>
      </c>
      <c r="CE109" s="229"/>
      <c r="CF109" s="229"/>
      <c r="CG109" s="2"/>
      <c r="CH109" s="2"/>
      <c r="CI109" s="2"/>
      <c r="CJ109" s="2"/>
      <c r="CK109" s="2"/>
      <c r="CL109" s="2"/>
      <c r="CM109" s="2"/>
      <c r="CN109" s="230">
        <f t="shared" si="24"/>
        <v>0</v>
      </c>
      <c r="CO109" s="230">
        <f t="shared" si="25"/>
        <v>0</v>
      </c>
      <c r="CP109" s="230"/>
      <c r="CQ109" s="230"/>
    </row>
    <row r="110" spans="1:95" customFormat="1" ht="22.5" x14ac:dyDescent="0.25">
      <c r="A110" s="235" t="s">
        <v>195</v>
      </c>
      <c r="B110" s="27">
        <f>SUM(ENERO:DICIEMBRE!B110)</f>
        <v>0</v>
      </c>
      <c r="C110" s="27">
        <f>SUM(ENERO:DICIEMBRE!C110)</f>
        <v>0</v>
      </c>
      <c r="D110" s="27">
        <f>SUM(ENERO:DICIEMBRE!D110)</f>
        <v>0</v>
      </c>
      <c r="E110" s="27">
        <f>SUM(ENERO:DICIEMBRE!E110)</f>
        <v>0</v>
      </c>
      <c r="F110" s="40" t="str">
        <f t="shared" si="21"/>
        <v/>
      </c>
      <c r="CA110" s="44"/>
      <c r="CB110" s="44"/>
      <c r="CC110" s="229" t="str">
        <f t="shared" si="22"/>
        <v/>
      </c>
      <c r="CD110" s="229" t="str">
        <f t="shared" si="23"/>
        <v/>
      </c>
      <c r="CE110" s="229"/>
      <c r="CF110" s="229"/>
      <c r="CG110" s="2"/>
      <c r="CH110" s="2"/>
      <c r="CI110" s="2"/>
      <c r="CJ110" s="2"/>
      <c r="CK110" s="2"/>
      <c r="CL110" s="2"/>
      <c r="CM110" s="2"/>
      <c r="CN110" s="230">
        <f t="shared" si="24"/>
        <v>0</v>
      </c>
      <c r="CO110" s="230">
        <f t="shared" si="25"/>
        <v>0</v>
      </c>
      <c r="CP110" s="230"/>
      <c r="CQ110" s="230"/>
    </row>
    <row r="111" spans="1:95" customFormat="1" x14ac:dyDescent="0.25">
      <c r="A111" s="239" t="s">
        <v>196</v>
      </c>
      <c r="B111" s="27">
        <f>SUM(ENERO:DICIEMBRE!B111)</f>
        <v>1156</v>
      </c>
      <c r="C111" s="27">
        <f>SUM(ENERO:DICIEMBRE!C111)</f>
        <v>100</v>
      </c>
      <c r="D111" s="27">
        <f>SUM(ENERO:DICIEMBRE!D111)</f>
        <v>6</v>
      </c>
      <c r="E111" s="27">
        <f>SUM(ENERO:DICIEMBRE!E111)</f>
        <v>35</v>
      </c>
      <c r="F111" s="40" t="str">
        <f t="shared" si="21"/>
        <v/>
      </c>
      <c r="CA111" s="229" t="str">
        <f>IF(B111&gt;B106," * Los egresados con lactancia materna exclusiva no puede ser mayor que el Total de Egresos en Maternidad.","")</f>
        <v/>
      </c>
      <c r="CB111" s="229" t="str">
        <f>IF(C111&gt;C106," * Los egresados con lactancia materna exclusiva no puede ser mayor que el Total de Egresos en Neonatología","")</f>
        <v/>
      </c>
      <c r="CC111" s="229" t="str">
        <f t="shared" si="22"/>
        <v/>
      </c>
      <c r="CD111" s="229" t="str">
        <f t="shared" si="23"/>
        <v/>
      </c>
      <c r="CE111" s="229"/>
      <c r="CF111" s="229"/>
      <c r="CG111" s="2"/>
      <c r="CH111" s="2"/>
      <c r="CI111" s="2"/>
      <c r="CJ111" s="2"/>
      <c r="CK111" s="2"/>
      <c r="CL111" s="230">
        <f>IF(B111&gt;B106,1,0)</f>
        <v>0</v>
      </c>
      <c r="CM111" s="230">
        <f>IF(C111&gt;C106,1,0)</f>
        <v>0</v>
      </c>
      <c r="CN111" s="230">
        <f t="shared" si="24"/>
        <v>0</v>
      </c>
      <c r="CO111" s="230">
        <f t="shared" si="25"/>
        <v>0</v>
      </c>
      <c r="CP111" s="230"/>
      <c r="CQ111" s="230"/>
    </row>
    <row r="112" spans="1:95" customFormat="1" x14ac:dyDescent="0.25">
      <c r="A112" s="622" t="s">
        <v>197</v>
      </c>
      <c r="B112" s="62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1:91" s="2" customFormat="1" ht="11.25" x14ac:dyDescent="0.15">
      <c r="A113" s="195" t="s">
        <v>198</v>
      </c>
      <c r="B113" s="195"/>
      <c r="C113" s="195"/>
    </row>
    <row r="114" spans="1:91" customFormat="1" x14ac:dyDescent="0.25">
      <c r="A114" s="623" t="s">
        <v>199</v>
      </c>
      <c r="B114" s="623"/>
      <c r="C114" s="152" t="s">
        <v>4</v>
      </c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1:91" customFormat="1" ht="33" x14ac:dyDescent="0.25">
      <c r="A115" s="624" t="s">
        <v>200</v>
      </c>
      <c r="B115" s="241" t="s">
        <v>201</v>
      </c>
      <c r="C115" s="27">
        <f>SUM(ENERO:DICIEMBRE!C115)</f>
        <v>1341</v>
      </c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1:91" customFormat="1" ht="22.5" x14ac:dyDescent="0.25">
      <c r="A116" s="625"/>
      <c r="B116" s="242" t="s">
        <v>202</v>
      </c>
      <c r="C116" s="27">
        <f>SUM(ENERO:DICIEMBRE!C116)</f>
        <v>112</v>
      </c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1:91" customFormat="1" x14ac:dyDescent="0.25">
      <c r="A117" s="624" t="s">
        <v>203</v>
      </c>
      <c r="B117" s="244" t="s">
        <v>204</v>
      </c>
      <c r="C117" s="27">
        <f>SUM(ENERO:DICIEMBRE!C117)</f>
        <v>251</v>
      </c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1:91" customFormat="1" x14ac:dyDescent="0.25">
      <c r="A118" s="626"/>
      <c r="B118" s="245" t="s">
        <v>205</v>
      </c>
      <c r="C118" s="27">
        <f>SUM(ENERO:DICIEMBRE!C118)</f>
        <v>1238</v>
      </c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1:91" customFormat="1" x14ac:dyDescent="0.25">
      <c r="A119" s="626"/>
      <c r="B119" s="245" t="s">
        <v>206</v>
      </c>
      <c r="C119" s="27">
        <f>SUM(ENERO:DICIEMBRE!C119)</f>
        <v>104</v>
      </c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1:91" customFormat="1" x14ac:dyDescent="0.25">
      <c r="A120" s="625"/>
      <c r="B120" s="246" t="s">
        <v>207</v>
      </c>
      <c r="C120" s="27">
        <f>SUM(ENERO:DICIEMBRE!C120)</f>
        <v>1341</v>
      </c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1:91" s="2" customFormat="1" ht="11.25" x14ac:dyDescent="0.15">
      <c r="A121" s="248" t="s">
        <v>208</v>
      </c>
      <c r="B121" s="249"/>
      <c r="C121" s="249"/>
      <c r="D121" s="221"/>
      <c r="E121" s="5"/>
      <c r="F121" s="5"/>
      <c r="G121" s="5"/>
      <c r="H121" s="5"/>
      <c r="I121" s="5"/>
      <c r="J121" s="5"/>
      <c r="K121" s="5"/>
      <c r="L121" s="5"/>
      <c r="M121" s="5"/>
    </row>
    <row r="122" spans="1:91" customFormat="1" x14ac:dyDescent="0.25">
      <c r="A122" s="627" t="s">
        <v>209</v>
      </c>
      <c r="B122" s="629" t="s">
        <v>4</v>
      </c>
      <c r="C122" s="611" t="s">
        <v>104</v>
      </c>
      <c r="D122" s="612"/>
      <c r="E122" s="612"/>
      <c r="F122" s="612"/>
      <c r="G122" s="612"/>
      <c r="H122" s="612"/>
      <c r="I122" s="612"/>
      <c r="J122" s="612"/>
      <c r="K122" s="613"/>
      <c r="L122" s="614" t="s">
        <v>12</v>
      </c>
      <c r="M122" s="616" t="s">
        <v>13</v>
      </c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1:91" customFormat="1" x14ac:dyDescent="0.25">
      <c r="A123" s="628"/>
      <c r="B123" s="630"/>
      <c r="C123" s="250" t="s">
        <v>210</v>
      </c>
      <c r="D123" s="251" t="s">
        <v>16</v>
      </c>
      <c r="E123" s="251" t="s">
        <v>110</v>
      </c>
      <c r="F123" s="251" t="s">
        <v>111</v>
      </c>
      <c r="G123" s="251" t="s">
        <v>112</v>
      </c>
      <c r="H123" s="251" t="s">
        <v>113</v>
      </c>
      <c r="I123" s="251" t="s">
        <v>114</v>
      </c>
      <c r="J123" s="251" t="s">
        <v>115</v>
      </c>
      <c r="K123" s="252" t="s">
        <v>211</v>
      </c>
      <c r="L123" s="615"/>
      <c r="M123" s="617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1:91" customFormat="1" ht="21" x14ac:dyDescent="0.25">
      <c r="A124" s="253" t="s">
        <v>212</v>
      </c>
      <c r="B124" s="27">
        <f>SUM(ENERO:DICIEMBRE!B124)</f>
        <v>648</v>
      </c>
      <c r="C124" s="255"/>
      <c r="D124" s="256"/>
      <c r="E124" s="256"/>
      <c r="F124" s="256"/>
      <c r="G124" s="256"/>
      <c r="H124" s="256"/>
      <c r="I124" s="256"/>
      <c r="J124" s="256"/>
      <c r="K124" s="257"/>
      <c r="L124" s="258"/>
      <c r="M124" s="259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1:91" customFormat="1" ht="21" x14ac:dyDescent="0.25">
      <c r="A125" s="188" t="s">
        <v>213</v>
      </c>
      <c r="B125" s="260">
        <f>SUM(C125:K125)</f>
        <v>648</v>
      </c>
      <c r="C125" s="27">
        <f>SUM(ENERO:DICIEMBRE!C125)</f>
        <v>0</v>
      </c>
      <c r="D125" s="27">
        <f>SUM(ENERO:DICIEMBRE!D125)</f>
        <v>44</v>
      </c>
      <c r="E125" s="27">
        <f>SUM(ENERO:DICIEMBRE!E125)</f>
        <v>154</v>
      </c>
      <c r="F125" s="27">
        <f>SUM(ENERO:DICIEMBRE!F125)</f>
        <v>185</v>
      </c>
      <c r="G125" s="27">
        <f>SUM(ENERO:DICIEMBRE!G125)</f>
        <v>163</v>
      </c>
      <c r="H125" s="27">
        <f>SUM(ENERO:DICIEMBRE!H125)</f>
        <v>74</v>
      </c>
      <c r="I125" s="27">
        <f>SUM(ENERO:DICIEMBRE!I125)</f>
        <v>28</v>
      </c>
      <c r="J125" s="27">
        <f>SUM(ENERO:DICIEMBRE!J125)</f>
        <v>0</v>
      </c>
      <c r="K125" s="27">
        <f>SUM(ENERO:DICIEMBRE!K125)</f>
        <v>0</v>
      </c>
      <c r="L125" s="27">
        <f>SUM(ENERO:DICIEMBRE!L125)</f>
        <v>5</v>
      </c>
      <c r="M125" s="27">
        <f>SUM(ENERO:DICIEMBRE!M125)</f>
        <v>19</v>
      </c>
      <c r="N125" s="40" t="str">
        <f>$CA125&amp;CB125</f>
        <v/>
      </c>
      <c r="CA125" s="229" t="str">
        <f>IF(AND($B125&lt;&gt;0,L125=""),"* No olvide ingresar la variable Pueblos Originarios. Si no tiene digite CERO.  ",IF(L125&gt;$B125,"* La variable Pueblos Originarios no puede superar el Total. ",""))</f>
        <v/>
      </c>
      <c r="CB125" s="229" t="str">
        <f>IF(AND($B125&lt;&gt;0,M125=""),"* No olvide ingresar la variable Migrantes. Si no tiene digite CERO. ",IF(M125&gt;$B125,"* La variable Migrantes no puede superar el Total. ",""))</f>
        <v/>
      </c>
      <c r="CC125" s="2"/>
      <c r="CD125" s="2"/>
      <c r="CE125" s="2"/>
      <c r="CF125" s="2"/>
      <c r="CG125" s="2"/>
      <c r="CH125" s="2"/>
      <c r="CI125" s="2"/>
      <c r="CJ125" s="2"/>
      <c r="CK125" s="2"/>
      <c r="CL125" s="230">
        <f>IF(AND($B125&lt;&gt;0,L125=""),1,IF(L125&gt;$B125,1,0))</f>
        <v>0</v>
      </c>
      <c r="CM125" s="230">
        <f>IF(AND($B125&lt;&gt;0,M125=""),1,IF(M125&gt;$B125,1,0))</f>
        <v>0</v>
      </c>
    </row>
    <row r="126" spans="1:91" s="2" customFormat="1" ht="11.25" x14ac:dyDescent="0.15">
      <c r="A126" s="195" t="s">
        <v>214</v>
      </c>
      <c r="B126" s="195"/>
      <c r="C126" s="5"/>
      <c r="D126" s="5"/>
      <c r="E126" s="5"/>
      <c r="F126" s="5"/>
    </row>
    <row r="127" spans="1:91" s="2" customFormat="1" ht="11.25" x14ac:dyDescent="0.15">
      <c r="A127" s="195" t="s">
        <v>215</v>
      </c>
      <c r="B127" s="195"/>
      <c r="C127" s="5"/>
      <c r="D127" s="5"/>
      <c r="E127" s="5"/>
      <c r="F127" s="5"/>
    </row>
    <row r="128" spans="1:91" customFormat="1" ht="21" x14ac:dyDescent="0.25">
      <c r="A128" s="618" t="s">
        <v>216</v>
      </c>
      <c r="B128" s="620" t="s">
        <v>217</v>
      </c>
      <c r="C128" s="621"/>
      <c r="D128" s="621"/>
      <c r="E128" s="621"/>
      <c r="F128" s="114" t="s">
        <v>218</v>
      </c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1:91" customFormat="1" ht="21" x14ac:dyDescent="0.25">
      <c r="A129" s="619"/>
      <c r="B129" s="9" t="s">
        <v>219</v>
      </c>
      <c r="C129" s="148" t="s">
        <v>220</v>
      </c>
      <c r="D129" s="9" t="s">
        <v>221</v>
      </c>
      <c r="E129" s="8" t="s">
        <v>222</v>
      </c>
      <c r="F129" s="114" t="s">
        <v>223</v>
      </c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1:91" customFormat="1" x14ac:dyDescent="0.25">
      <c r="A130" s="261" t="s">
        <v>224</v>
      </c>
      <c r="B130" s="27">
        <f>SUM(ENERO:DICIEMBRE!B130)</f>
        <v>1283</v>
      </c>
      <c r="C130" s="27">
        <f>SUM(ENERO:DICIEMBRE!C130)</f>
        <v>13</v>
      </c>
      <c r="D130" s="27">
        <f>SUM(ENERO:DICIEMBRE!D130)</f>
        <v>44</v>
      </c>
      <c r="E130" s="27">
        <f>SUM(ENERO:DICIEMBRE!E130)</f>
        <v>8</v>
      </c>
      <c r="F130" s="27">
        <f>SUM(ENERO:DICIEMBRE!F130)</f>
        <v>0</v>
      </c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1:91" s="2" customFormat="1" ht="11.25" x14ac:dyDescent="0.15">
      <c r="A131" s="195" t="s">
        <v>225</v>
      </c>
      <c r="B131" s="5"/>
      <c r="C131" s="5"/>
      <c r="D131" s="5"/>
      <c r="E131" s="5"/>
    </row>
    <row r="132" spans="1:91" customFormat="1" ht="21" x14ac:dyDescent="0.25">
      <c r="A132" s="222" t="s">
        <v>226</v>
      </c>
      <c r="B132" s="152" t="s">
        <v>227</v>
      </c>
      <c r="C132" s="152" t="s">
        <v>228</v>
      </c>
      <c r="D132" s="224" t="s">
        <v>229</v>
      </c>
      <c r="E132" s="8" t="s">
        <v>12</v>
      </c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1:91" customFormat="1" x14ac:dyDescent="0.25">
      <c r="A133" s="127" t="s">
        <v>230</v>
      </c>
      <c r="B133" s="27">
        <f>SUM(ENERO:DICIEMBRE!B133)</f>
        <v>1459</v>
      </c>
      <c r="C133" s="27">
        <f>SUM(ENERO:DICIEMBRE!C133)</f>
        <v>0</v>
      </c>
      <c r="D133" s="27">
        <f>SUM(ENERO:DICIEMBRE!D133)</f>
        <v>154</v>
      </c>
      <c r="E133" s="27">
        <f>SUM(ENERO:DICIEMBRE!E133)</f>
        <v>0</v>
      </c>
      <c r="F133" s="40" t="str">
        <f>$CA133</f>
        <v/>
      </c>
      <c r="CA133" s="229" t="str">
        <f>IF(AND($B133&lt;&gt;0,E133=""),"* No olvide ingresar la variable Pueblos Originarios. Si no tiene digite CERO. ",IF(E133&gt;$B133,"* La variable Pueblos Originarios no puede superar el Total de Tamizaje. ",""))</f>
        <v/>
      </c>
      <c r="CB133" s="44"/>
      <c r="CC133" s="2"/>
      <c r="CD133" s="2"/>
      <c r="CE133" s="2"/>
      <c r="CF133" s="2"/>
      <c r="CG133" s="2"/>
      <c r="CH133" s="2"/>
      <c r="CI133" s="2"/>
      <c r="CJ133" s="2"/>
      <c r="CK133" s="2"/>
      <c r="CL133" s="230">
        <f>IF(AND($B133&lt;&gt;0,E133=""),1,IF(E133&gt;$B133,1,0))</f>
        <v>0</v>
      </c>
      <c r="CM133" s="44"/>
    </row>
    <row r="134" spans="1:91" customFormat="1" x14ac:dyDescent="0.25">
      <c r="A134" s="263" t="s">
        <v>231</v>
      </c>
      <c r="B134" s="27">
        <f>SUM(ENERO:DICIEMBRE!B134)</f>
        <v>1345</v>
      </c>
      <c r="C134" s="27">
        <f>SUM(ENERO:DICIEMBRE!C134)</f>
        <v>0</v>
      </c>
      <c r="D134" s="27">
        <f>SUM(ENERO:DICIEMBRE!D134)</f>
        <v>172</v>
      </c>
      <c r="E134" s="27">
        <f>SUM(ENERO:DICIEMBRE!E134)</f>
        <v>9</v>
      </c>
      <c r="F134" s="40" t="str">
        <f t="shared" ref="F134:F135" si="26">$CO134&amp;CA134</f>
        <v/>
      </c>
      <c r="CA134" s="229" t="str">
        <f t="shared" ref="CA134:CA135" si="27">IF(AND($B134&lt;&gt;0,E134=""),"* No olvide ingresar la variable Pueblos Originarios. Si no tiene digite CERO. ",IF(E134&gt;$B134,"* La variable Pueblos Originarios no puede superar el Total de Tamizaje. ",""))</f>
        <v/>
      </c>
      <c r="CB134" s="44"/>
      <c r="CC134" s="2"/>
      <c r="CD134" s="2"/>
      <c r="CE134" s="2"/>
      <c r="CF134" s="2"/>
      <c r="CG134" s="2"/>
      <c r="CH134" s="2"/>
      <c r="CI134" s="2"/>
      <c r="CJ134" s="2"/>
      <c r="CK134" s="2"/>
      <c r="CL134" s="230">
        <f t="shared" ref="CL134:CL135" si="28">IF(AND($B134&lt;&gt;0,E134=""),1,IF(E134&gt;$B134,1,0))</f>
        <v>0</v>
      </c>
      <c r="CM134" s="2"/>
    </row>
    <row r="135" spans="1:91" customFormat="1" x14ac:dyDescent="0.25">
      <c r="A135" s="265" t="s">
        <v>232</v>
      </c>
      <c r="B135" s="27">
        <f>SUM(ENERO:DICIEMBRE!B135)</f>
        <v>97</v>
      </c>
      <c r="C135" s="27">
        <f>SUM(ENERO:DICIEMBRE!C135)</f>
        <v>0</v>
      </c>
      <c r="D135" s="27">
        <f>SUM(ENERO:DICIEMBRE!D135)</f>
        <v>22</v>
      </c>
      <c r="E135" s="27">
        <f>SUM(ENERO:DICIEMBRE!E135)</f>
        <v>0</v>
      </c>
      <c r="F135" s="40" t="str">
        <f t="shared" si="26"/>
        <v/>
      </c>
      <c r="CA135" s="229" t="str">
        <f t="shared" si="27"/>
        <v/>
      </c>
      <c r="CB135" s="44"/>
      <c r="CC135" s="2"/>
      <c r="CD135" s="2"/>
      <c r="CE135" s="2"/>
      <c r="CF135" s="2"/>
      <c r="CG135" s="2"/>
      <c r="CH135" s="2"/>
      <c r="CI135" s="2"/>
      <c r="CJ135" s="2"/>
      <c r="CK135" s="2"/>
      <c r="CL135" s="230">
        <f t="shared" si="28"/>
        <v>0</v>
      </c>
      <c r="CM135" s="2"/>
    </row>
    <row r="136" spans="1:91" customFormat="1" ht="21" x14ac:dyDescent="0.25">
      <c r="A136" s="269" t="s">
        <v>233</v>
      </c>
      <c r="B136" s="270" t="s">
        <v>234</v>
      </c>
      <c r="C136" s="271" t="s">
        <v>235</v>
      </c>
      <c r="D136" s="272" t="s">
        <v>12</v>
      </c>
      <c r="E136" s="20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1:91" customFormat="1" x14ac:dyDescent="0.25">
      <c r="A137" s="127" t="s">
        <v>188</v>
      </c>
      <c r="B137" s="27">
        <f>SUM(ENERO:DICIEMBRE!B137)</f>
        <v>448</v>
      </c>
      <c r="C137" s="27">
        <f>SUM(ENERO:DICIEMBRE!C137)</f>
        <v>0</v>
      </c>
      <c r="D137" s="27">
        <f>SUM(ENERO:DICIEMBRE!D137)</f>
        <v>0</v>
      </c>
      <c r="E137" s="40" t="str">
        <f>$CA137</f>
        <v/>
      </c>
      <c r="CA137" s="229" t="str">
        <f>IF(AND($B137&lt;&gt;0,D137=""),"* No olvide ingresar la variable Pueblos Originarios. Si no tiene digite CERO. ",IF(D137&gt;$B137,"* La variable Pueblos Originarios no puede superar el Total de EOA. ",""))</f>
        <v/>
      </c>
      <c r="CB137" s="44"/>
      <c r="CC137" s="2"/>
      <c r="CD137" s="2"/>
      <c r="CE137" s="2"/>
      <c r="CF137" s="2"/>
      <c r="CG137" s="2"/>
      <c r="CH137" s="2"/>
      <c r="CI137" s="2"/>
      <c r="CJ137" s="2"/>
      <c r="CK137" s="2"/>
      <c r="CL137" s="230">
        <f>IF(AND($B137&lt;&gt;0,D137=""),1,IF(D137&gt;$B137,1,0))</f>
        <v>0</v>
      </c>
      <c r="CM137" s="2"/>
    </row>
    <row r="138" spans="1:91" customFormat="1" x14ac:dyDescent="0.25">
      <c r="A138" s="263" t="s">
        <v>189</v>
      </c>
      <c r="B138" s="27">
        <f>SUM(ENERO:DICIEMBRE!B138)</f>
        <v>236</v>
      </c>
      <c r="C138" s="27">
        <f>SUM(ENERO:DICIEMBRE!C138)</f>
        <v>6</v>
      </c>
      <c r="D138" s="27">
        <f>SUM(ENERO:DICIEMBRE!D138)</f>
        <v>0</v>
      </c>
      <c r="E138" s="40" t="str">
        <f t="shared" ref="E138:E139" si="29">$CA138</f>
        <v/>
      </c>
      <c r="CA138" s="229" t="str">
        <f t="shared" ref="CA138:CA139" si="30">IF(AND($B138&lt;&gt;0,D138=""),"* No olvide ingresar la variable Pueblos Originarios. Si no tiene digite CERO. ",IF(D138&gt;$B138,"* La variable Pueblos Originarios no puede superar el Total de EOA. ",""))</f>
        <v/>
      </c>
      <c r="CB138" s="44"/>
      <c r="CC138" s="2"/>
      <c r="CD138" s="2"/>
      <c r="CE138" s="2"/>
      <c r="CF138" s="2"/>
      <c r="CG138" s="2"/>
      <c r="CH138" s="2"/>
      <c r="CI138" s="2"/>
      <c r="CJ138" s="2"/>
      <c r="CK138" s="2"/>
      <c r="CL138" s="230">
        <f t="shared" ref="CL138:CL139" si="31">IF(AND($B138&lt;&gt;0,D138=""),1,IF(D138&gt;$B138,1,0))</f>
        <v>0</v>
      </c>
      <c r="CM138" s="2"/>
    </row>
    <row r="139" spans="1:91" customFormat="1" ht="21" x14ac:dyDescent="0.25">
      <c r="A139" s="265" t="s">
        <v>236</v>
      </c>
      <c r="B139" s="27">
        <f>SUM(ENERO:DICIEMBRE!B139)</f>
        <v>775</v>
      </c>
      <c r="C139" s="27">
        <f>SUM(ENERO:DICIEMBRE!C139)</f>
        <v>28</v>
      </c>
      <c r="D139" s="27">
        <f>SUM(ENERO:DICIEMBRE!D139)</f>
        <v>0</v>
      </c>
      <c r="E139" s="40" t="str">
        <f t="shared" si="29"/>
        <v/>
      </c>
      <c r="CA139" s="229" t="str">
        <f t="shared" si="30"/>
        <v/>
      </c>
      <c r="CB139" s="44"/>
      <c r="CC139" s="2"/>
      <c r="CD139" s="2"/>
      <c r="CE139" s="2"/>
      <c r="CF139" s="2"/>
      <c r="CG139" s="2"/>
      <c r="CH139" s="2"/>
      <c r="CI139" s="2"/>
      <c r="CJ139" s="2"/>
      <c r="CK139" s="2"/>
      <c r="CL139" s="230">
        <f t="shared" si="31"/>
        <v>0</v>
      </c>
      <c r="CM139" s="2"/>
    </row>
    <row r="140" spans="1:91" customFormat="1" x14ac:dyDescent="0.25">
      <c r="A140" s="195" t="s">
        <v>237</v>
      </c>
      <c r="B140" s="273"/>
      <c r="C140" s="20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1:91" customFormat="1" ht="31.5" x14ac:dyDescent="0.25">
      <c r="A141" s="274" t="s">
        <v>233</v>
      </c>
      <c r="B141" s="275" t="s">
        <v>238</v>
      </c>
      <c r="C141" s="208" t="s">
        <v>239</v>
      </c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1:91" customFormat="1" x14ac:dyDescent="0.25">
      <c r="A142" s="276" t="s">
        <v>188</v>
      </c>
      <c r="B142" s="27">
        <f>SUM(ENERO:DICIEMBRE!B142)</f>
        <v>1433</v>
      </c>
      <c r="C142" s="27">
        <f>SUM(ENERO:DICIEMBRE!C142)</f>
        <v>9</v>
      </c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1:91" customFormat="1" x14ac:dyDescent="0.25">
      <c r="A143" s="277" t="s">
        <v>189</v>
      </c>
      <c r="B143" s="27">
        <f>SUM(ENERO:DICIEMBRE!B143)</f>
        <v>208</v>
      </c>
      <c r="C143" s="27">
        <f>SUM(ENERO:DICIEMBRE!C143)</f>
        <v>90</v>
      </c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60" spans="1:2" customFormat="1" x14ac:dyDescent="0.25">
      <c r="A160" s="278">
        <f>SUM(C13:X22,C25:C35,C39:D51,C54:D65,B70:O72,C76:I87,C93,C97:J97,B101:B103,B106:C111,C115:C120,B124:B125,B130:F130,B133:D135,B137:C139)</f>
        <v>36857</v>
      </c>
      <c r="B160" s="278">
        <f>SUM(CL13:CQ139)</f>
        <v>0</v>
      </c>
    </row>
  </sheetData>
  <mergeCells count="121">
    <mergeCell ref="A6:L6"/>
    <mergeCell ref="A9:B11"/>
    <mergeCell ref="C9:C11"/>
    <mergeCell ref="D9:G9"/>
    <mergeCell ref="H9:K9"/>
    <mergeCell ref="L9:L11"/>
    <mergeCell ref="R10:R11"/>
    <mergeCell ref="S10:T10"/>
    <mergeCell ref="U10:V10"/>
    <mergeCell ref="A13:B13"/>
    <mergeCell ref="A14:B14"/>
    <mergeCell ref="A15:B15"/>
    <mergeCell ref="AA9:AB10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M9:R9"/>
    <mergeCell ref="S9:V9"/>
    <mergeCell ref="W9:W11"/>
    <mergeCell ref="X9:X11"/>
    <mergeCell ref="Y9:Y11"/>
    <mergeCell ref="Z9:Z11"/>
    <mergeCell ref="N10:N11"/>
    <mergeCell ref="O10:O11"/>
    <mergeCell ref="P10:P11"/>
    <mergeCell ref="Q10:Q11"/>
    <mergeCell ref="A24:B24"/>
    <mergeCell ref="A25:B25"/>
    <mergeCell ref="A26:A27"/>
    <mergeCell ref="A28:B28"/>
    <mergeCell ref="A29:B29"/>
    <mergeCell ref="A30:B30"/>
    <mergeCell ref="A16:B16"/>
    <mergeCell ref="A17:B17"/>
    <mergeCell ref="A18:B18"/>
    <mergeCell ref="A19:B19"/>
    <mergeCell ref="A20:B20"/>
    <mergeCell ref="A21:A22"/>
    <mergeCell ref="A42:B42"/>
    <mergeCell ref="A43:B43"/>
    <mergeCell ref="A44:A45"/>
    <mergeCell ref="A46:B46"/>
    <mergeCell ref="A47:B47"/>
    <mergeCell ref="A48:B48"/>
    <mergeCell ref="A31:A32"/>
    <mergeCell ref="A33:B33"/>
    <mergeCell ref="A34:A35"/>
    <mergeCell ref="A38:B38"/>
    <mergeCell ref="A39:B39"/>
    <mergeCell ref="A40:A41"/>
    <mergeCell ref="A60:B60"/>
    <mergeCell ref="A61:B61"/>
    <mergeCell ref="A62:B62"/>
    <mergeCell ref="A63:B63"/>
    <mergeCell ref="A64:B64"/>
    <mergeCell ref="A65:B65"/>
    <mergeCell ref="A49:B49"/>
    <mergeCell ref="A50:B50"/>
    <mergeCell ref="A51:B51"/>
    <mergeCell ref="A53:B53"/>
    <mergeCell ref="A54:A58"/>
    <mergeCell ref="A59:B59"/>
    <mergeCell ref="R67:R68"/>
    <mergeCell ref="S67:T67"/>
    <mergeCell ref="A74:B75"/>
    <mergeCell ref="C74:C75"/>
    <mergeCell ref="D74:D75"/>
    <mergeCell ref="E74:E75"/>
    <mergeCell ref="F74:F75"/>
    <mergeCell ref="G74:I74"/>
    <mergeCell ref="A67:A68"/>
    <mergeCell ref="B67:J67"/>
    <mergeCell ref="K67:M67"/>
    <mergeCell ref="N67:O67"/>
    <mergeCell ref="P67:P68"/>
    <mergeCell ref="Q67:Q68"/>
    <mergeCell ref="A88:B88"/>
    <mergeCell ref="A89:G89"/>
    <mergeCell ref="A90:G90"/>
    <mergeCell ref="A91:B92"/>
    <mergeCell ref="C91:C92"/>
    <mergeCell ref="D91:K91"/>
    <mergeCell ref="A76:B76"/>
    <mergeCell ref="A77:B77"/>
    <mergeCell ref="A78:A84"/>
    <mergeCell ref="A85:B85"/>
    <mergeCell ref="A86:B86"/>
    <mergeCell ref="A87:B87"/>
    <mergeCell ref="M95:M96"/>
    <mergeCell ref="A97:B97"/>
    <mergeCell ref="A98:G98"/>
    <mergeCell ref="A99:A100"/>
    <mergeCell ref="B99:B100"/>
    <mergeCell ref="C99:J99"/>
    <mergeCell ref="K99:K100"/>
    <mergeCell ref="L99:O99"/>
    <mergeCell ref="L91:L92"/>
    <mergeCell ref="A93:B93"/>
    <mergeCell ref="A95:B96"/>
    <mergeCell ref="C95:D95"/>
    <mergeCell ref="E95:H95"/>
    <mergeCell ref="I95:J95"/>
    <mergeCell ref="K95:K96"/>
    <mergeCell ref="L95:L96"/>
    <mergeCell ref="C122:K122"/>
    <mergeCell ref="L122:L123"/>
    <mergeCell ref="M122:M123"/>
    <mergeCell ref="A128:A129"/>
    <mergeCell ref="B128:E128"/>
    <mergeCell ref="A112:B112"/>
    <mergeCell ref="A114:B114"/>
    <mergeCell ref="A115:A116"/>
    <mergeCell ref="A117:A120"/>
    <mergeCell ref="A122:A123"/>
    <mergeCell ref="B122:B123"/>
  </mergeCells>
  <dataValidations count="2">
    <dataValidation type="whole" operator="greaterThanOrEqual" allowBlank="1" showInputMessage="1" showErrorMessage="1" error="Valor no Permitido" sqref="B133:E135 C13:AB22 D25:F35 C39:D51 C54:D65 C125:M125 B130:F130 B70:T72 C76:I87 D93:L93 C97:M97 C101:O103 B106:E111 C115:C120 B124 B137:D139 B142:C143">
      <formula1>0</formula1>
    </dataValidation>
    <dataValidation allowBlank="1" showInputMessage="1" showErrorMessage="1" error="Valor no Permitido" sqref="A6:L6 C9:C10 T11:T12 A9:A10 A12:A21 S9:S10 U10 W9:W10 M9 M10:R10 H9 H10:K10 C129:E129 X9:AA9 A8:AB8 B125 V11:V12 C12:S12 U12 W12:AB12 F24 A26 B26:B27 A33:A34 A28:A31 B34:B35 A23:F23 A42:A44 A39:A40 B44:B45 A46:A54 A37:D37 C25:C35 B52 M93:BZ93 C66:S66 C68:J69 K67:S69 T66:T69 A76:A78 A85:A91 F74:G74 H75:I75 F73:I73 B73 A93:A99 B89:L90 L91 D91:K92 B94:M94 K95:M95 E95 I95:J96 M100:O100 L99:L100 B98:O98 K99 A69:A74 C99:J100 C73:E74 C104:E105 A102:A112 A140:C140 B99:B104 D121:M121 A121:A124 C121:C124 D123:K123 L122:M122 C91:C93 B128:B129 A160:B160 A126:F127 C52:D53 B66:B69 F128:F129 D124:M124 B121:B123 A131:A139 B131:E132 B136:E136 A59:A67 C88:I8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60"/>
  <sheetViews>
    <sheetView workbookViewId="0">
      <selection activeCell="A6" sqref="A6:L6"/>
    </sheetView>
  </sheetViews>
  <sheetFormatPr baseColWidth="10" defaultRowHeight="15" x14ac:dyDescent="0.25"/>
  <cols>
    <col min="1" max="1" width="53.5703125" customWidth="1"/>
    <col min="2" max="2" width="23.42578125" bestFit="1" customWidth="1"/>
    <col min="3" max="7" width="14" customWidth="1"/>
    <col min="8" max="8" width="15" customWidth="1"/>
    <col min="9" max="13" width="14" customWidth="1"/>
    <col min="14" max="14" width="15.28515625" customWidth="1"/>
    <col min="15" max="15" width="13" customWidth="1"/>
    <col min="16" max="16" width="12" customWidth="1"/>
    <col min="17" max="18" width="13.42578125" customWidth="1"/>
    <col min="19" max="19" width="11.28515625" customWidth="1"/>
    <col min="20" max="20" width="12.42578125" customWidth="1"/>
    <col min="22" max="22" width="12.85546875" customWidth="1"/>
    <col min="23" max="28" width="11.28515625" customWidth="1"/>
    <col min="55" max="55" width="20.28515625" bestFit="1" customWidth="1"/>
    <col min="65" max="65" width="20.28515625" bestFit="1" customWidth="1"/>
    <col min="78" max="78" width="11.42578125" customWidth="1"/>
    <col min="79" max="80" width="11.85546875" style="2" hidden="1" customWidth="1"/>
    <col min="81" max="90" width="11.42578125" style="2" hidden="1" customWidth="1"/>
    <col min="91" max="91" width="20.28515625" style="2" hidden="1" customWidth="1"/>
    <col min="92" max="94" width="11.42578125" style="2" hidden="1" customWidth="1"/>
    <col min="95" max="95" width="20.28515625" style="2" hidden="1" customWidth="1"/>
    <col min="96" max="96" width="11.42578125" style="2" customWidth="1"/>
    <col min="97" max="100" width="11.42578125" style="2"/>
  </cols>
  <sheetData>
    <row r="1" spans="1:100" x14ac:dyDescent="0.25">
      <c r="A1" s="1" t="s">
        <v>0</v>
      </c>
    </row>
    <row r="2" spans="1:100" x14ac:dyDescent="0.25">
      <c r="A2" s="1" t="str">
        <f>CONCATENATE("COMUNA: ",[2]NOMBRE!B2," - ","( ",[2]NOMBRE!C2,[2]NOMBRE!D2,[2]NOMBRE!E2,[2]NOMBRE!F2,[2]NOMBRE!G2," )")</f>
        <v>COMUNA: LINARES - ( 07401 )</v>
      </c>
    </row>
    <row r="3" spans="1:100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100" x14ac:dyDescent="0.25">
      <c r="A4" s="1" t="str">
        <f>CONCATENATE("MES: ",[2]NOMBRE!B6," - ","( ",[2]NOMBRE!C6,[2]NOMBRE!D6," )")</f>
        <v>MES: ENERO - ( 01 )</v>
      </c>
    </row>
    <row r="5" spans="1:100" x14ac:dyDescent="0.25">
      <c r="A5" s="1" t="str">
        <f>CONCATENATE("AÑO: ",[2]NOMBRE!B7)</f>
        <v>AÑO: 2024</v>
      </c>
    </row>
    <row r="6" spans="1:100" ht="15" customHeight="1" x14ac:dyDescent="0.25">
      <c r="A6" s="735" t="s">
        <v>1</v>
      </c>
      <c r="B6" s="735"/>
      <c r="C6" s="735"/>
      <c r="D6" s="735"/>
      <c r="E6" s="735"/>
      <c r="F6" s="735"/>
      <c r="G6" s="735"/>
      <c r="H6" s="735"/>
      <c r="I6" s="735"/>
      <c r="J6" s="735"/>
      <c r="K6" s="735"/>
      <c r="L6" s="735"/>
    </row>
    <row r="8" spans="1:100" s="2" customFormat="1" ht="11.25" x14ac:dyDescent="0.15">
      <c r="A8" s="3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</row>
    <row r="9" spans="1:100" ht="15" customHeight="1" x14ac:dyDescent="0.25">
      <c r="A9" s="661" t="s">
        <v>3</v>
      </c>
      <c r="B9" s="647"/>
      <c r="C9" s="736" t="s">
        <v>4</v>
      </c>
      <c r="D9" s="652" t="s">
        <v>5</v>
      </c>
      <c r="E9" s="739"/>
      <c r="F9" s="739"/>
      <c r="G9" s="620"/>
      <c r="H9" s="639" t="s">
        <v>6</v>
      </c>
      <c r="I9" s="640"/>
      <c r="J9" s="640"/>
      <c r="K9" s="641"/>
      <c r="L9" s="740" t="s">
        <v>7</v>
      </c>
      <c r="M9" s="639" t="s">
        <v>8</v>
      </c>
      <c r="N9" s="640"/>
      <c r="O9" s="640"/>
      <c r="P9" s="640"/>
      <c r="Q9" s="640"/>
      <c r="R9" s="640"/>
      <c r="S9" s="724" t="s">
        <v>9</v>
      </c>
      <c r="T9" s="645"/>
      <c r="U9" s="645"/>
      <c r="V9" s="725"/>
      <c r="W9" s="647" t="s">
        <v>10</v>
      </c>
      <c r="X9" s="661" t="s">
        <v>11</v>
      </c>
      <c r="Y9" s="727" t="s">
        <v>12</v>
      </c>
      <c r="Z9" s="730" t="s">
        <v>13</v>
      </c>
      <c r="AA9" s="711" t="s">
        <v>14</v>
      </c>
      <c r="AB9" s="647"/>
    </row>
    <row r="10" spans="1:100" ht="15" customHeight="1" x14ac:dyDescent="0.25">
      <c r="A10" s="726"/>
      <c r="B10" s="713"/>
      <c r="C10" s="737"/>
      <c r="D10" s="714" t="s">
        <v>15</v>
      </c>
      <c r="E10" s="716" t="s">
        <v>16</v>
      </c>
      <c r="F10" s="716" t="s">
        <v>17</v>
      </c>
      <c r="G10" s="718" t="s">
        <v>18</v>
      </c>
      <c r="H10" s="720" t="s">
        <v>19</v>
      </c>
      <c r="I10" s="716" t="s">
        <v>20</v>
      </c>
      <c r="J10" s="716" t="s">
        <v>21</v>
      </c>
      <c r="K10" s="722" t="s">
        <v>22</v>
      </c>
      <c r="L10" s="740"/>
      <c r="M10" s="714" t="s">
        <v>23</v>
      </c>
      <c r="N10" s="733" t="s">
        <v>24</v>
      </c>
      <c r="O10" s="733" t="s">
        <v>25</v>
      </c>
      <c r="P10" s="733" t="s">
        <v>26</v>
      </c>
      <c r="Q10" s="733" t="s">
        <v>27</v>
      </c>
      <c r="R10" s="741" t="s">
        <v>28</v>
      </c>
      <c r="S10" s="724" t="s">
        <v>29</v>
      </c>
      <c r="T10" s="646"/>
      <c r="U10" s="645" t="s">
        <v>30</v>
      </c>
      <c r="V10" s="725"/>
      <c r="W10" s="713"/>
      <c r="X10" s="726"/>
      <c r="Y10" s="728"/>
      <c r="Z10" s="731"/>
      <c r="AA10" s="712"/>
      <c r="AB10" s="713"/>
    </row>
    <row r="11" spans="1:100" ht="42" x14ac:dyDescent="0.25">
      <c r="A11" s="748"/>
      <c r="B11" s="648"/>
      <c r="C11" s="760"/>
      <c r="D11" s="757"/>
      <c r="E11" s="717"/>
      <c r="F11" s="717"/>
      <c r="G11" s="719"/>
      <c r="H11" s="758"/>
      <c r="I11" s="717"/>
      <c r="J11" s="717"/>
      <c r="K11" s="723"/>
      <c r="L11" s="740"/>
      <c r="M11" s="757"/>
      <c r="N11" s="734"/>
      <c r="O11" s="734"/>
      <c r="P11" s="734"/>
      <c r="Q11" s="734"/>
      <c r="R11" s="742"/>
      <c r="S11" s="7" t="s">
        <v>31</v>
      </c>
      <c r="T11" s="320" t="s">
        <v>32</v>
      </c>
      <c r="U11" s="9" t="s">
        <v>31</v>
      </c>
      <c r="V11" s="326" t="s">
        <v>32</v>
      </c>
      <c r="W11" s="648"/>
      <c r="X11" s="748"/>
      <c r="Y11" s="729"/>
      <c r="Z11" s="759"/>
      <c r="AA11" s="9" t="s">
        <v>33</v>
      </c>
      <c r="AB11" s="320" t="s">
        <v>34</v>
      </c>
    </row>
    <row r="12" spans="1:100" s="26" customFormat="1" ht="11.25" x14ac:dyDescent="0.15">
      <c r="A12" s="11" t="s">
        <v>35</v>
      </c>
      <c r="B12" s="12"/>
      <c r="C12" s="13">
        <f>SUM(C13:C16)</f>
        <v>129</v>
      </c>
      <c r="D12" s="14">
        <f t="shared" ref="D12:Z12" si="0">SUM(D13:D16)</f>
        <v>0</v>
      </c>
      <c r="E12" s="15">
        <f t="shared" si="0"/>
        <v>5</v>
      </c>
      <c r="F12" s="16">
        <f t="shared" si="0"/>
        <v>99</v>
      </c>
      <c r="G12" s="17">
        <f t="shared" si="0"/>
        <v>25</v>
      </c>
      <c r="H12" s="14">
        <f t="shared" si="0"/>
        <v>0</v>
      </c>
      <c r="I12" s="15">
        <f t="shared" si="0"/>
        <v>0</v>
      </c>
      <c r="J12" s="18">
        <f t="shared" si="0"/>
        <v>0</v>
      </c>
      <c r="K12" s="19">
        <f t="shared" si="0"/>
        <v>6</v>
      </c>
      <c r="L12" s="20">
        <f t="shared" si="0"/>
        <v>129</v>
      </c>
      <c r="M12" s="14">
        <f t="shared" si="0"/>
        <v>85</v>
      </c>
      <c r="N12" s="15">
        <f t="shared" si="0"/>
        <v>0</v>
      </c>
      <c r="O12" s="18">
        <f t="shared" si="0"/>
        <v>0</v>
      </c>
      <c r="P12" s="15">
        <f t="shared" si="0"/>
        <v>0</v>
      </c>
      <c r="Q12" s="18">
        <f t="shared" si="0"/>
        <v>30</v>
      </c>
      <c r="R12" s="18">
        <f t="shared" si="0"/>
        <v>47</v>
      </c>
      <c r="S12" s="21">
        <f t="shared" si="0"/>
        <v>4</v>
      </c>
      <c r="T12" s="17">
        <f t="shared" si="0"/>
        <v>118</v>
      </c>
      <c r="U12" s="14">
        <f t="shared" si="0"/>
        <v>3</v>
      </c>
      <c r="V12" s="22">
        <f t="shared" si="0"/>
        <v>108</v>
      </c>
      <c r="W12" s="17">
        <f t="shared" si="0"/>
        <v>39</v>
      </c>
      <c r="X12" s="13">
        <f t="shared" si="0"/>
        <v>0</v>
      </c>
      <c r="Y12" s="23">
        <f t="shared" si="0"/>
        <v>0</v>
      </c>
      <c r="Z12" s="24">
        <f t="shared" si="0"/>
        <v>8</v>
      </c>
      <c r="AA12" s="16">
        <f>SUM(AA13:AA16)</f>
        <v>0</v>
      </c>
      <c r="AB12" s="25">
        <f>SUM(AB13:AB16)</f>
        <v>0</v>
      </c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</row>
    <row r="13" spans="1:100" s="26" customFormat="1" x14ac:dyDescent="0.25">
      <c r="A13" s="666" t="s">
        <v>36</v>
      </c>
      <c r="B13" s="667"/>
      <c r="C13" s="27">
        <v>44</v>
      </c>
      <c r="D13" s="28">
        <v>0</v>
      </c>
      <c r="E13" s="29">
        <v>3</v>
      </c>
      <c r="F13" s="29">
        <v>35</v>
      </c>
      <c r="G13" s="30">
        <v>6</v>
      </c>
      <c r="H13" s="28"/>
      <c r="I13" s="31"/>
      <c r="J13" s="31"/>
      <c r="K13" s="30">
        <v>2</v>
      </c>
      <c r="L13" s="32">
        <v>45</v>
      </c>
      <c r="M13" s="31">
        <v>0</v>
      </c>
      <c r="N13" s="31">
        <v>0</v>
      </c>
      <c r="O13" s="31">
        <v>0</v>
      </c>
      <c r="P13" s="31">
        <v>0</v>
      </c>
      <c r="Q13" s="31">
        <v>30</v>
      </c>
      <c r="R13" s="33">
        <v>45</v>
      </c>
      <c r="S13" s="34">
        <v>1</v>
      </c>
      <c r="T13" s="35">
        <v>38</v>
      </c>
      <c r="U13" s="29">
        <v>1</v>
      </c>
      <c r="V13" s="36">
        <v>31</v>
      </c>
      <c r="W13" s="30">
        <v>38</v>
      </c>
      <c r="X13" s="33">
        <v>0</v>
      </c>
      <c r="Y13" s="37">
        <v>0</v>
      </c>
      <c r="Z13" s="38">
        <v>7</v>
      </c>
      <c r="AA13" s="29">
        <v>0</v>
      </c>
      <c r="AB13" s="39"/>
      <c r="AC13" s="40" t="str">
        <f>$CA13&amp;CB13&amp;CC13&amp;CD13&amp;CE13&amp;CF13</f>
        <v/>
      </c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 s="41" t="str">
        <f>IF(AND(C13&gt;0,Y13="")," * No olvide digitar la variable Pueblos originarios. Digite Cero si no tiene.",IF(Y13&gt;C13," * La variable Pueblos originarios no puede ser mayor al Total.",""))</f>
        <v/>
      </c>
      <c r="CB13" s="41" t="str">
        <f>IF(AND(C13&gt;0,Z13="")," * No olvide digitar la variable Migrantes. Digite Cero si no tiene.",IF(Z13&gt;C13," * La variable Migrantes no puede ser mayor al Total.",""))</f>
        <v/>
      </c>
      <c r="CC13" s="41" t="str">
        <f>IF(AND(C13&gt;0,OR(AA13=""))," * No olvide digitar la variable Trans Masculino . Digite Cero si no tiene.",IF(OR(AA13&gt;C13)," * La variable Trans Masculino no puede ser mayor al Total.",""))</f>
        <v/>
      </c>
      <c r="CD13" s="42"/>
      <c r="CE13" s="43"/>
      <c r="CF13" s="42"/>
      <c r="CG13" s="44"/>
      <c r="CH13" s="44"/>
      <c r="CI13" s="44"/>
      <c r="CJ13" s="44"/>
      <c r="CK13" s="44"/>
      <c r="CL13" s="45">
        <f>IF(AND(C13&gt;0,Y13=""),1,IF(Y13&gt;C13,1,0))</f>
        <v>0</v>
      </c>
      <c r="CM13" s="45">
        <f>IF(AND(C13&gt;0,Z13=""),1,IF(Z13&gt;C13,1,0))</f>
        <v>0</v>
      </c>
      <c r="CN13" s="45">
        <f>IF(AND(C13&gt;0,OR(AA13="")),1,IF(OR(AA13&gt;C13),1,0))</f>
        <v>0</v>
      </c>
      <c r="CO13"/>
      <c r="CP13" s="46"/>
      <c r="CQ13" s="2"/>
      <c r="CR13" s="2"/>
      <c r="CS13" s="2"/>
      <c r="CT13" s="2"/>
      <c r="CU13" s="2"/>
      <c r="CV13" s="2"/>
    </row>
    <row r="14" spans="1:100" s="26" customFormat="1" x14ac:dyDescent="0.25">
      <c r="A14" s="683" t="s">
        <v>37</v>
      </c>
      <c r="B14" s="684"/>
      <c r="C14" s="47">
        <v>2</v>
      </c>
      <c r="D14" s="48">
        <v>0</v>
      </c>
      <c r="E14" s="49">
        <v>0</v>
      </c>
      <c r="F14" s="49">
        <v>2</v>
      </c>
      <c r="G14" s="50">
        <v>0</v>
      </c>
      <c r="H14" s="48"/>
      <c r="I14" s="51"/>
      <c r="J14" s="51"/>
      <c r="K14" s="50"/>
      <c r="L14" s="52">
        <v>1</v>
      </c>
      <c r="M14" s="51">
        <v>2</v>
      </c>
      <c r="N14" s="51">
        <v>0</v>
      </c>
      <c r="O14" s="51">
        <v>0</v>
      </c>
      <c r="P14" s="51">
        <v>0</v>
      </c>
      <c r="Q14" s="51">
        <v>0</v>
      </c>
      <c r="R14" s="53">
        <v>2</v>
      </c>
      <c r="S14" s="54">
        <v>0</v>
      </c>
      <c r="T14" s="55">
        <v>1</v>
      </c>
      <c r="U14" s="49">
        <v>0</v>
      </c>
      <c r="V14" s="56">
        <v>1</v>
      </c>
      <c r="W14" s="50">
        <v>1</v>
      </c>
      <c r="X14" s="53">
        <v>0</v>
      </c>
      <c r="Y14" s="57">
        <v>0</v>
      </c>
      <c r="Z14" s="58">
        <v>0</v>
      </c>
      <c r="AA14" s="49">
        <v>0</v>
      </c>
      <c r="AB14" s="59"/>
      <c r="AC14" s="40" t="str">
        <f t="shared" ref="AC14:AC22" si="1">$CA14&amp;CB14&amp;CC14&amp;CD14&amp;CE14&amp;CF14</f>
        <v/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 s="41" t="str">
        <f t="shared" ref="CA14:CA22" si="2">IF(AND(C14&gt;0,Y14="")," * No olvide digitar la variable Pueblos originarios. Digite Cero si no tiene.",IF(Y14&gt;C14," * La variable Pueblos originarios no puede ser mayor al Total.",""))</f>
        <v/>
      </c>
      <c r="CB14" s="41" t="str">
        <f>IF(AND(C14&gt;0,Z14="")," * No olvide digitar la variable Migrantes. Digite Cero si no tiene.",IF(Z14&gt;C14," * La variable Migrantes no puede ser mayor al Total.",""))</f>
        <v/>
      </c>
      <c r="CC14" s="41" t="str">
        <f t="shared" ref="CC14:CC22" si="3">IF(AND(C14&gt;0,OR(AA14=""))," * No olvide digitar la variable Trans Masculino . Digite Cero si no tiene.",IF(OR(AA14&gt;C14)," * La variable Trans Masculino no puede ser mayor al Total.",""))</f>
        <v/>
      </c>
      <c r="CD14" s="42"/>
      <c r="CE14" s="43"/>
      <c r="CF14" s="42"/>
      <c r="CG14" s="44"/>
      <c r="CH14" s="44"/>
      <c r="CI14" s="44"/>
      <c r="CJ14" s="44"/>
      <c r="CK14" s="44"/>
      <c r="CL14" s="45">
        <f t="shared" ref="CL14:CL22" si="4">IF(AND(C14&gt;0,Y14=""),1,IF(Y14&gt;C14,1,0))</f>
        <v>0</v>
      </c>
      <c r="CM14" s="45">
        <f>IF(AND(C14&gt;0,Z14=""),1,IF(Z14&gt;C14,1,0))</f>
        <v>0</v>
      </c>
      <c r="CN14" s="45">
        <f t="shared" ref="CN14:CN22" si="5">IF(AND(C14&gt;0,OR(AA14="")),1,IF(OR(AA14&gt;C14),1,0))</f>
        <v>0</v>
      </c>
      <c r="CO14"/>
      <c r="CP14" s="46"/>
      <c r="CQ14" s="2"/>
      <c r="CR14" s="2"/>
      <c r="CS14" s="2"/>
      <c r="CT14" s="2"/>
      <c r="CU14" s="2"/>
      <c r="CV14" s="2"/>
    </row>
    <row r="15" spans="1:100" s="26" customFormat="1" x14ac:dyDescent="0.25">
      <c r="A15" s="683" t="s">
        <v>38</v>
      </c>
      <c r="B15" s="684"/>
      <c r="C15" s="47">
        <v>64</v>
      </c>
      <c r="D15" s="48">
        <v>0</v>
      </c>
      <c r="E15" s="49">
        <v>0</v>
      </c>
      <c r="F15" s="49">
        <v>47</v>
      </c>
      <c r="G15" s="50">
        <v>17</v>
      </c>
      <c r="H15" s="48"/>
      <c r="I15" s="51"/>
      <c r="J15" s="51"/>
      <c r="K15" s="50"/>
      <c r="L15" s="52">
        <v>64</v>
      </c>
      <c r="M15" s="51">
        <v>64</v>
      </c>
      <c r="N15" s="51">
        <v>0</v>
      </c>
      <c r="O15" s="51">
        <v>0</v>
      </c>
      <c r="P15" s="51">
        <v>0</v>
      </c>
      <c r="Q15" s="51">
        <v>0</v>
      </c>
      <c r="R15" s="53">
        <v>0</v>
      </c>
      <c r="S15" s="54">
        <v>0</v>
      </c>
      <c r="T15" s="55">
        <v>65</v>
      </c>
      <c r="U15" s="49">
        <v>0</v>
      </c>
      <c r="V15" s="56">
        <v>61</v>
      </c>
      <c r="W15" s="50">
        <v>0</v>
      </c>
      <c r="X15" s="53">
        <v>0</v>
      </c>
      <c r="Y15" s="57">
        <v>0</v>
      </c>
      <c r="Z15" s="58">
        <v>0</v>
      </c>
      <c r="AA15" s="49">
        <v>0</v>
      </c>
      <c r="AB15" s="59"/>
      <c r="AC15" s="40" t="str">
        <f t="shared" si="1"/>
        <v/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 s="41" t="str">
        <f t="shared" si="2"/>
        <v/>
      </c>
      <c r="CB15" s="41" t="str">
        <f>IF(AND(C15&gt;0,Z15="")," * No olvide digitar la variable Migrantes. Digite Cero si no tiene.",IF(Z15&gt;C15," * La variable Migrantes no puede ser mayor al Total.",""))</f>
        <v/>
      </c>
      <c r="CC15" s="41" t="str">
        <f t="shared" si="3"/>
        <v/>
      </c>
      <c r="CD15" s="42"/>
      <c r="CE15" s="43"/>
      <c r="CF15" s="42"/>
      <c r="CG15" s="44"/>
      <c r="CH15" s="44"/>
      <c r="CI15" s="44"/>
      <c r="CJ15" s="44"/>
      <c r="CK15" s="44"/>
      <c r="CL15" s="45">
        <f t="shared" si="4"/>
        <v>0</v>
      </c>
      <c r="CM15" s="45">
        <f>IF(AND(C15&gt;0,Z15=""),1,IF(Z15&gt;C15,1,0))</f>
        <v>0</v>
      </c>
      <c r="CN15" s="45">
        <f t="shared" si="5"/>
        <v>0</v>
      </c>
      <c r="CO15"/>
      <c r="CP15" s="46"/>
      <c r="CQ15" s="2"/>
      <c r="CR15" s="2"/>
      <c r="CS15" s="2"/>
      <c r="CT15" s="2"/>
      <c r="CU15" s="2"/>
      <c r="CV15" s="2"/>
    </row>
    <row r="16" spans="1:100" s="26" customFormat="1" x14ac:dyDescent="0.25">
      <c r="A16" s="689" t="s">
        <v>39</v>
      </c>
      <c r="B16" s="690"/>
      <c r="C16" s="60">
        <v>19</v>
      </c>
      <c r="D16" s="61">
        <v>0</v>
      </c>
      <c r="E16" s="62">
        <v>2</v>
      </c>
      <c r="F16" s="62">
        <v>15</v>
      </c>
      <c r="G16" s="63">
        <v>2</v>
      </c>
      <c r="H16" s="61"/>
      <c r="I16" s="64"/>
      <c r="J16" s="64"/>
      <c r="K16" s="63">
        <v>4</v>
      </c>
      <c r="L16" s="65">
        <v>19</v>
      </c>
      <c r="M16" s="64">
        <v>19</v>
      </c>
      <c r="N16" s="64">
        <v>0</v>
      </c>
      <c r="O16" s="64">
        <v>0</v>
      </c>
      <c r="P16" s="64">
        <v>0</v>
      </c>
      <c r="Q16" s="64">
        <v>0</v>
      </c>
      <c r="R16" s="66">
        <v>0</v>
      </c>
      <c r="S16" s="67">
        <v>3</v>
      </c>
      <c r="T16" s="68">
        <v>14</v>
      </c>
      <c r="U16" s="62">
        <v>2</v>
      </c>
      <c r="V16" s="69">
        <v>15</v>
      </c>
      <c r="W16" s="63">
        <v>0</v>
      </c>
      <c r="X16" s="66">
        <v>0</v>
      </c>
      <c r="Y16" s="70">
        <v>0</v>
      </c>
      <c r="Z16" s="71">
        <v>1</v>
      </c>
      <c r="AA16" s="62">
        <v>0</v>
      </c>
      <c r="AB16" s="72"/>
      <c r="AC16" s="40" t="str">
        <f t="shared" si="1"/>
        <v/>
      </c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 s="41" t="str">
        <f t="shared" si="2"/>
        <v/>
      </c>
      <c r="CB16" s="41" t="str">
        <f t="shared" ref="CB16:CB22" si="6">IF(AND(C16&gt;0,Z16="")," * No olvide digitar la variable Migrantes. Digite Cero si no tiene.",IF(Z16&gt;C16," * La variable Migrantes no puede ser mayor al Total.",""))</f>
        <v/>
      </c>
      <c r="CC16" s="41" t="str">
        <f t="shared" si="3"/>
        <v/>
      </c>
      <c r="CD16" s="42"/>
      <c r="CE16" s="43"/>
      <c r="CF16" s="42"/>
      <c r="CG16" s="44"/>
      <c r="CH16" s="44"/>
      <c r="CI16" s="44"/>
      <c r="CJ16" s="44"/>
      <c r="CK16" s="44"/>
      <c r="CL16" s="45">
        <f t="shared" si="4"/>
        <v>0</v>
      </c>
      <c r="CM16" s="45">
        <f t="shared" ref="CM16:CM22" si="7">IF(AND(C16&gt;0,Z16=""),1,IF(Z16&gt;C16,1,0))</f>
        <v>0</v>
      </c>
      <c r="CN16" s="45">
        <f t="shared" si="5"/>
        <v>0</v>
      </c>
      <c r="CO16"/>
      <c r="CP16" s="46"/>
      <c r="CQ16" s="2"/>
      <c r="CR16" s="2"/>
      <c r="CS16" s="2"/>
      <c r="CT16" s="2"/>
      <c r="CU16" s="2"/>
      <c r="CV16" s="2"/>
    </row>
    <row r="17" spans="1:100" s="26" customFormat="1" ht="15" customHeight="1" x14ac:dyDescent="0.25">
      <c r="A17" s="706" t="s">
        <v>40</v>
      </c>
      <c r="B17" s="707"/>
      <c r="C17" s="27">
        <v>0</v>
      </c>
      <c r="D17" s="28">
        <v>0</v>
      </c>
      <c r="E17" s="29">
        <v>0</v>
      </c>
      <c r="F17" s="29">
        <v>0</v>
      </c>
      <c r="G17" s="30">
        <v>0</v>
      </c>
      <c r="H17" s="28"/>
      <c r="I17" s="31"/>
      <c r="J17" s="31"/>
      <c r="K17" s="30"/>
      <c r="L17" s="32"/>
      <c r="M17" s="31"/>
      <c r="N17" s="31"/>
      <c r="O17" s="31"/>
      <c r="P17" s="31"/>
      <c r="Q17" s="31"/>
      <c r="R17" s="33"/>
      <c r="S17" s="34"/>
      <c r="T17" s="35"/>
      <c r="U17" s="29"/>
      <c r="V17" s="36"/>
      <c r="W17" s="30"/>
      <c r="X17" s="33"/>
      <c r="Y17" s="37"/>
      <c r="Z17" s="38"/>
      <c r="AA17" s="29"/>
      <c r="AB17" s="39"/>
      <c r="AC17" s="40" t="str">
        <f t="shared" si="1"/>
        <v/>
      </c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 s="41" t="str">
        <f t="shared" si="2"/>
        <v/>
      </c>
      <c r="CB17" s="41" t="str">
        <f t="shared" si="6"/>
        <v/>
      </c>
      <c r="CC17" s="41" t="str">
        <f t="shared" si="3"/>
        <v/>
      </c>
      <c r="CD17" s="42"/>
      <c r="CE17" s="43"/>
      <c r="CF17" s="42"/>
      <c r="CG17" s="44"/>
      <c r="CH17" s="44"/>
      <c r="CI17" s="44"/>
      <c r="CJ17" s="44"/>
      <c r="CK17" s="44"/>
      <c r="CL17" s="45">
        <f t="shared" si="4"/>
        <v>0</v>
      </c>
      <c r="CM17" s="45">
        <f t="shared" si="7"/>
        <v>0</v>
      </c>
      <c r="CN17" s="45">
        <f t="shared" si="5"/>
        <v>0</v>
      </c>
      <c r="CO17"/>
      <c r="CP17" s="46"/>
      <c r="CQ17" s="2"/>
      <c r="CR17" s="2"/>
      <c r="CS17" s="2"/>
      <c r="CT17" s="2"/>
      <c r="CU17" s="2"/>
      <c r="CV17" s="2"/>
    </row>
    <row r="18" spans="1:100" s="26" customFormat="1" x14ac:dyDescent="0.25">
      <c r="A18" s="708" t="s">
        <v>41</v>
      </c>
      <c r="B18" s="709"/>
      <c r="C18" s="301">
        <v>0</v>
      </c>
      <c r="D18" s="302">
        <v>0</v>
      </c>
      <c r="E18" s="73">
        <v>0</v>
      </c>
      <c r="F18" s="73">
        <v>0</v>
      </c>
      <c r="G18" s="74">
        <v>0</v>
      </c>
      <c r="H18" s="302"/>
      <c r="I18" s="75"/>
      <c r="J18" s="75"/>
      <c r="K18" s="74"/>
      <c r="L18" s="303"/>
      <c r="M18" s="75"/>
      <c r="N18" s="75"/>
      <c r="O18" s="75"/>
      <c r="P18" s="75"/>
      <c r="Q18" s="75"/>
      <c r="R18" s="76"/>
      <c r="S18" s="77"/>
      <c r="T18" s="78"/>
      <c r="U18" s="73"/>
      <c r="V18" s="79"/>
      <c r="W18" s="74"/>
      <c r="X18" s="76"/>
      <c r="Y18" s="80"/>
      <c r="Z18" s="81"/>
      <c r="AA18" s="73"/>
      <c r="AB18" s="82"/>
      <c r="AC18" s="40" t="str">
        <f t="shared" si="1"/>
        <v/>
      </c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 s="41" t="str">
        <f t="shared" si="2"/>
        <v/>
      </c>
      <c r="CB18" s="41" t="str">
        <f t="shared" si="6"/>
        <v/>
      </c>
      <c r="CC18" s="41" t="str">
        <f t="shared" si="3"/>
        <v/>
      </c>
      <c r="CD18" s="42"/>
      <c r="CE18" s="43"/>
      <c r="CF18" s="42"/>
      <c r="CG18" s="44"/>
      <c r="CH18" s="44"/>
      <c r="CI18" s="44"/>
      <c r="CJ18" s="44"/>
      <c r="CK18" s="44"/>
      <c r="CL18" s="45">
        <f t="shared" si="4"/>
        <v>0</v>
      </c>
      <c r="CM18" s="45">
        <f t="shared" si="7"/>
        <v>0</v>
      </c>
      <c r="CN18" s="45">
        <f t="shared" si="5"/>
        <v>0</v>
      </c>
      <c r="CO18"/>
      <c r="CP18" s="46"/>
      <c r="CQ18" s="2"/>
      <c r="CR18" s="2"/>
      <c r="CS18" s="2"/>
      <c r="CT18" s="2"/>
      <c r="CU18" s="2"/>
      <c r="CV18" s="2"/>
    </row>
    <row r="19" spans="1:100" s="26" customFormat="1" x14ac:dyDescent="0.25">
      <c r="A19" s="666" t="s">
        <v>42</v>
      </c>
      <c r="B19" s="667"/>
      <c r="C19" s="27">
        <v>0</v>
      </c>
      <c r="D19" s="28">
        <v>0</v>
      </c>
      <c r="E19" s="31">
        <v>0</v>
      </c>
      <c r="F19" s="31">
        <v>0</v>
      </c>
      <c r="G19" s="35">
        <v>0</v>
      </c>
      <c r="H19" s="83"/>
      <c r="I19" s="84"/>
      <c r="J19" s="84"/>
      <c r="K19" s="85"/>
      <c r="L19" s="86"/>
      <c r="M19" s="84"/>
      <c r="N19" s="84"/>
      <c r="O19" s="84"/>
      <c r="P19" s="84"/>
      <c r="Q19" s="84"/>
      <c r="R19" s="87"/>
      <c r="S19" s="88"/>
      <c r="T19" s="89"/>
      <c r="U19" s="90"/>
      <c r="V19" s="91"/>
      <c r="W19" s="85"/>
      <c r="X19" s="87"/>
      <c r="Y19" s="92"/>
      <c r="Z19" s="93"/>
      <c r="AA19" s="90"/>
      <c r="AB19" s="94"/>
      <c r="AC19" s="40" t="str">
        <f t="shared" si="1"/>
        <v/>
      </c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 s="41" t="str">
        <f t="shared" si="2"/>
        <v/>
      </c>
      <c r="CB19" s="41" t="str">
        <f t="shared" si="6"/>
        <v/>
      </c>
      <c r="CC19" s="41" t="str">
        <f t="shared" si="3"/>
        <v/>
      </c>
      <c r="CD19" s="42"/>
      <c r="CE19" s="43"/>
      <c r="CF19" s="42"/>
      <c r="CG19" s="44"/>
      <c r="CH19" s="44"/>
      <c r="CI19" s="44"/>
      <c r="CJ19" s="44"/>
      <c r="CK19" s="44"/>
      <c r="CL19" s="45">
        <f t="shared" si="4"/>
        <v>0</v>
      </c>
      <c r="CM19" s="45">
        <f t="shared" si="7"/>
        <v>0</v>
      </c>
      <c r="CN19" s="45">
        <f t="shared" si="5"/>
        <v>0</v>
      </c>
      <c r="CO19"/>
      <c r="CP19" s="46"/>
      <c r="CQ19" s="2"/>
      <c r="CR19" s="2"/>
      <c r="CS19" s="2"/>
      <c r="CT19" s="2"/>
      <c r="CU19" s="2"/>
      <c r="CV19" s="2"/>
    </row>
    <row r="20" spans="1:100" s="26" customFormat="1" x14ac:dyDescent="0.25">
      <c r="A20" s="689" t="s">
        <v>43</v>
      </c>
      <c r="B20" s="690"/>
      <c r="C20" s="60">
        <v>0</v>
      </c>
      <c r="D20" s="61">
        <v>0</v>
      </c>
      <c r="E20" s="64">
        <v>0</v>
      </c>
      <c r="F20" s="64">
        <v>0</v>
      </c>
      <c r="G20" s="68">
        <v>0</v>
      </c>
      <c r="H20" s="61"/>
      <c r="I20" s="64"/>
      <c r="J20" s="64"/>
      <c r="K20" s="63"/>
      <c r="L20" s="65"/>
      <c r="M20" s="64"/>
      <c r="N20" s="64"/>
      <c r="O20" s="64"/>
      <c r="P20" s="64"/>
      <c r="Q20" s="64"/>
      <c r="R20" s="66"/>
      <c r="S20" s="67"/>
      <c r="T20" s="68"/>
      <c r="U20" s="62"/>
      <c r="V20" s="69"/>
      <c r="W20" s="63"/>
      <c r="X20" s="66"/>
      <c r="Y20" s="70"/>
      <c r="Z20" s="71"/>
      <c r="AA20" s="62"/>
      <c r="AB20" s="72"/>
      <c r="AC20" s="40" t="str">
        <f t="shared" si="1"/>
        <v/>
      </c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 s="41" t="str">
        <f t="shared" si="2"/>
        <v/>
      </c>
      <c r="CB20" s="41" t="str">
        <f t="shared" si="6"/>
        <v/>
      </c>
      <c r="CC20" s="41" t="str">
        <f t="shared" si="3"/>
        <v/>
      </c>
      <c r="CD20" s="42"/>
      <c r="CE20" s="43"/>
      <c r="CF20" s="42"/>
      <c r="CG20" s="44"/>
      <c r="CH20" s="44"/>
      <c r="CI20" s="44"/>
      <c r="CJ20" s="44"/>
      <c r="CK20" s="44"/>
      <c r="CL20" s="45">
        <f t="shared" si="4"/>
        <v>0</v>
      </c>
      <c r="CM20" s="45">
        <f t="shared" si="7"/>
        <v>0</v>
      </c>
      <c r="CN20" s="45">
        <f t="shared" si="5"/>
        <v>0</v>
      </c>
      <c r="CO20"/>
      <c r="CP20" s="46"/>
      <c r="CQ20" s="2"/>
      <c r="CR20" s="2"/>
      <c r="CS20" s="2"/>
      <c r="CT20" s="2"/>
      <c r="CU20" s="2"/>
      <c r="CV20" s="2"/>
    </row>
    <row r="21" spans="1:100" s="26" customFormat="1" x14ac:dyDescent="0.25">
      <c r="A21" s="710" t="s">
        <v>44</v>
      </c>
      <c r="B21" s="95" t="s">
        <v>45</v>
      </c>
      <c r="C21" s="96">
        <v>0</v>
      </c>
      <c r="D21" s="97">
        <v>0</v>
      </c>
      <c r="E21" s="98">
        <v>0</v>
      </c>
      <c r="F21" s="98">
        <v>0</v>
      </c>
      <c r="G21" s="99">
        <v>0</v>
      </c>
      <c r="H21" s="97"/>
      <c r="I21" s="100"/>
      <c r="J21" s="100"/>
      <c r="K21" s="99"/>
      <c r="L21" s="101"/>
      <c r="M21" s="100"/>
      <c r="N21" s="100"/>
      <c r="O21" s="100"/>
      <c r="P21" s="100"/>
      <c r="Q21" s="100"/>
      <c r="R21" s="102"/>
      <c r="S21" s="103"/>
      <c r="T21" s="104"/>
      <c r="U21" s="98"/>
      <c r="V21" s="105"/>
      <c r="W21" s="99"/>
      <c r="X21" s="102"/>
      <c r="Y21" s="106"/>
      <c r="Z21" s="107"/>
      <c r="AA21" s="98"/>
      <c r="AB21" s="108"/>
      <c r="AC21" s="40" t="str">
        <f t="shared" si="1"/>
        <v/>
      </c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 s="41" t="str">
        <f t="shared" si="2"/>
        <v/>
      </c>
      <c r="CB21" s="41" t="str">
        <f t="shared" si="6"/>
        <v/>
      </c>
      <c r="CC21" s="41" t="str">
        <f t="shared" si="3"/>
        <v/>
      </c>
      <c r="CD21" s="42"/>
      <c r="CE21" s="43"/>
      <c r="CF21" s="42"/>
      <c r="CG21" s="44"/>
      <c r="CH21" s="44"/>
      <c r="CI21" s="44"/>
      <c r="CJ21" s="44"/>
      <c r="CK21" s="44"/>
      <c r="CL21" s="45">
        <f t="shared" si="4"/>
        <v>0</v>
      </c>
      <c r="CM21" s="45">
        <f t="shared" si="7"/>
        <v>0</v>
      </c>
      <c r="CN21" s="45">
        <f t="shared" si="5"/>
        <v>0</v>
      </c>
      <c r="CO21"/>
      <c r="CP21" s="46"/>
      <c r="CQ21" s="2"/>
      <c r="CR21" s="2"/>
      <c r="CS21" s="2"/>
      <c r="CT21" s="2"/>
      <c r="CU21" s="2"/>
      <c r="CV21" s="2"/>
    </row>
    <row r="22" spans="1:100" s="26" customFormat="1" x14ac:dyDescent="0.25">
      <c r="A22" s="756"/>
      <c r="B22" s="109" t="s">
        <v>46</v>
      </c>
      <c r="C22" s="60">
        <v>1</v>
      </c>
      <c r="D22" s="60">
        <v>0</v>
      </c>
      <c r="E22" s="64">
        <v>0</v>
      </c>
      <c r="F22" s="64">
        <v>1</v>
      </c>
      <c r="G22" s="63">
        <v>0</v>
      </c>
      <c r="H22" s="61"/>
      <c r="I22" s="64"/>
      <c r="J22" s="64"/>
      <c r="K22" s="63"/>
      <c r="L22" s="65"/>
      <c r="M22" s="64"/>
      <c r="N22" s="64"/>
      <c r="O22" s="64"/>
      <c r="P22" s="64"/>
      <c r="Q22" s="64"/>
      <c r="R22" s="66"/>
      <c r="S22" s="67"/>
      <c r="T22" s="68"/>
      <c r="U22" s="62"/>
      <c r="V22" s="69"/>
      <c r="W22" s="63"/>
      <c r="X22" s="66"/>
      <c r="Y22" s="70">
        <v>0</v>
      </c>
      <c r="Z22" s="71">
        <v>0</v>
      </c>
      <c r="AA22" s="62">
        <v>0</v>
      </c>
      <c r="AB22" s="72"/>
      <c r="AC22" s="40" t="str">
        <f t="shared" si="1"/>
        <v/>
      </c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 s="41" t="str">
        <f t="shared" si="2"/>
        <v/>
      </c>
      <c r="CB22" s="41" t="str">
        <f t="shared" si="6"/>
        <v/>
      </c>
      <c r="CC22" s="41" t="str">
        <f t="shared" si="3"/>
        <v/>
      </c>
      <c r="CD22" s="42"/>
      <c r="CE22" s="43"/>
      <c r="CF22" s="42"/>
      <c r="CG22" s="44"/>
      <c r="CH22" s="44"/>
      <c r="CI22" s="44"/>
      <c r="CJ22" s="44"/>
      <c r="CK22" s="44"/>
      <c r="CL22" s="45">
        <f t="shared" si="4"/>
        <v>0</v>
      </c>
      <c r="CM22" s="45">
        <f t="shared" si="7"/>
        <v>0</v>
      </c>
      <c r="CN22" s="45">
        <f t="shared" si="5"/>
        <v>0</v>
      </c>
      <c r="CO22"/>
      <c r="CP22" s="46"/>
      <c r="CQ22" s="2"/>
      <c r="CR22" s="2"/>
      <c r="CS22" s="2"/>
      <c r="CT22" s="2"/>
      <c r="CU22" s="2"/>
      <c r="CV22" s="2"/>
    </row>
    <row r="23" spans="1:100" s="2" customFormat="1" ht="11.25" x14ac:dyDescent="0.15">
      <c r="A23" s="4" t="s">
        <v>47</v>
      </c>
      <c r="B23" s="4"/>
      <c r="C23" s="110"/>
      <c r="D23" s="111"/>
      <c r="E23" s="111"/>
      <c r="F23" s="112"/>
    </row>
    <row r="24" spans="1:100" s="26" customFormat="1" ht="21" x14ac:dyDescent="0.15">
      <c r="A24" s="680" t="s">
        <v>48</v>
      </c>
      <c r="B24" s="703"/>
      <c r="C24" s="325" t="s">
        <v>4</v>
      </c>
      <c r="D24" s="315" t="s">
        <v>49</v>
      </c>
      <c r="E24" s="315" t="s">
        <v>50</v>
      </c>
      <c r="F24" s="315" t="s">
        <v>51</v>
      </c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spans="1:100" s="26" customFormat="1" ht="11.25" x14ac:dyDescent="0.15">
      <c r="A25" s="704" t="s">
        <v>52</v>
      </c>
      <c r="B25" s="705"/>
      <c r="C25" s="115">
        <f t="shared" ref="C25:C35" si="8">SUM(D25:F25)</f>
        <v>19</v>
      </c>
      <c r="D25" s="116">
        <v>0</v>
      </c>
      <c r="E25" s="116">
        <v>2</v>
      </c>
      <c r="F25" s="116">
        <v>17</v>
      </c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spans="1:100" s="26" customFormat="1" ht="11.25" x14ac:dyDescent="0.15">
      <c r="A26" s="695" t="s">
        <v>53</v>
      </c>
      <c r="B26" s="117" t="s">
        <v>54</v>
      </c>
      <c r="C26" s="118">
        <f t="shared" si="8"/>
        <v>0</v>
      </c>
      <c r="D26" s="119">
        <v>0</v>
      </c>
      <c r="E26" s="119">
        <v>0</v>
      </c>
      <c r="F26" s="119">
        <v>0</v>
      </c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spans="1:100" s="26" customFormat="1" ht="11.25" x14ac:dyDescent="0.15">
      <c r="A27" s="754"/>
      <c r="B27" s="334" t="s">
        <v>55</v>
      </c>
      <c r="C27" s="121">
        <f t="shared" si="8"/>
        <v>13</v>
      </c>
      <c r="D27" s="305">
        <v>0</v>
      </c>
      <c r="E27" s="305">
        <v>0</v>
      </c>
      <c r="F27" s="305">
        <v>13</v>
      </c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spans="1:100" s="26" customFormat="1" ht="11.25" x14ac:dyDescent="0.15">
      <c r="A28" s="666" t="s">
        <v>56</v>
      </c>
      <c r="B28" s="667"/>
      <c r="C28" s="118">
        <f t="shared" si="8"/>
        <v>14</v>
      </c>
      <c r="D28" s="119">
        <v>0</v>
      </c>
      <c r="E28" s="119">
        <v>0</v>
      </c>
      <c r="F28" s="119">
        <v>14</v>
      </c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spans="1:100" s="26" customFormat="1" ht="11.25" x14ac:dyDescent="0.15">
      <c r="A29" s="683" t="s">
        <v>57</v>
      </c>
      <c r="B29" s="684"/>
      <c r="C29" s="122">
        <f t="shared" si="8"/>
        <v>46</v>
      </c>
      <c r="D29" s="123">
        <v>0</v>
      </c>
      <c r="E29" s="123">
        <v>6</v>
      </c>
      <c r="F29" s="123">
        <v>40</v>
      </c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spans="1:100" s="26" customFormat="1" ht="11.25" x14ac:dyDescent="0.15">
      <c r="A30" s="689" t="s">
        <v>58</v>
      </c>
      <c r="B30" s="690"/>
      <c r="C30" s="121">
        <f t="shared" si="8"/>
        <v>46</v>
      </c>
      <c r="D30" s="305">
        <v>0</v>
      </c>
      <c r="E30" s="305">
        <v>6</v>
      </c>
      <c r="F30" s="305">
        <v>40</v>
      </c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spans="1:100" s="26" customFormat="1" ht="11.25" x14ac:dyDescent="0.15">
      <c r="A31" s="699" t="s">
        <v>59</v>
      </c>
      <c r="B31" s="124" t="s">
        <v>60</v>
      </c>
      <c r="C31" s="118">
        <f t="shared" si="8"/>
        <v>46</v>
      </c>
      <c r="D31" s="119">
        <v>0</v>
      </c>
      <c r="E31" s="119">
        <v>6</v>
      </c>
      <c r="F31" s="119">
        <v>40</v>
      </c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spans="1:100" s="26" customFormat="1" ht="11.25" x14ac:dyDescent="0.15">
      <c r="A32" s="756"/>
      <c r="B32" s="328" t="s">
        <v>61</v>
      </c>
      <c r="C32" s="121">
        <f t="shared" si="8"/>
        <v>0</v>
      </c>
      <c r="D32" s="305">
        <v>0</v>
      </c>
      <c r="E32" s="305">
        <v>0</v>
      </c>
      <c r="F32" s="305">
        <v>0</v>
      </c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spans="1:100" s="26" customFormat="1" ht="11.25" x14ac:dyDescent="0.15">
      <c r="A33" s="701" t="s">
        <v>62</v>
      </c>
      <c r="B33" s="702"/>
      <c r="C33" s="126">
        <f t="shared" si="8"/>
        <v>6</v>
      </c>
      <c r="D33" s="116">
        <v>0</v>
      </c>
      <c r="E33" s="116">
        <v>0</v>
      </c>
      <c r="F33" s="116">
        <v>6</v>
      </c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spans="1:100" s="26" customFormat="1" ht="21" x14ac:dyDescent="0.15">
      <c r="A34" s="699" t="s">
        <v>63</v>
      </c>
      <c r="B34" s="127" t="s">
        <v>64</v>
      </c>
      <c r="C34" s="128">
        <f t="shared" si="8"/>
        <v>43</v>
      </c>
      <c r="D34" s="119">
        <v>0</v>
      </c>
      <c r="E34" s="119">
        <v>3</v>
      </c>
      <c r="F34" s="119">
        <v>40</v>
      </c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spans="1:100" s="26" customFormat="1" ht="11.25" x14ac:dyDescent="0.15">
      <c r="A35" s="756"/>
      <c r="B35" s="334" t="s">
        <v>65</v>
      </c>
      <c r="C35" s="121">
        <f t="shared" si="8"/>
        <v>3</v>
      </c>
      <c r="D35" s="305">
        <v>0</v>
      </c>
      <c r="E35" s="305">
        <v>0</v>
      </c>
      <c r="F35" s="305">
        <v>3</v>
      </c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spans="1:100" s="130" customFormat="1" ht="12" x14ac:dyDescent="0.2">
      <c r="A36" s="129" t="s">
        <v>66</v>
      </c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spans="1:100" s="2" customFormat="1" ht="11.25" x14ac:dyDescent="0.15">
      <c r="A37" s="131" t="s">
        <v>67</v>
      </c>
      <c r="B37" s="132"/>
      <c r="C37" s="133"/>
      <c r="D37" s="134"/>
    </row>
    <row r="38" spans="1:100" x14ac:dyDescent="0.25">
      <c r="A38" s="693" t="s">
        <v>68</v>
      </c>
      <c r="B38" s="694"/>
      <c r="C38" s="135" t="s">
        <v>69</v>
      </c>
      <c r="D38" s="135" t="s">
        <v>70</v>
      </c>
    </row>
    <row r="39" spans="1:100" ht="15" customHeight="1" x14ac:dyDescent="0.25">
      <c r="A39" s="691" t="s">
        <v>71</v>
      </c>
      <c r="B39" s="692"/>
      <c r="C39" s="136">
        <v>13</v>
      </c>
      <c r="D39" s="136">
        <v>7</v>
      </c>
    </row>
    <row r="40" spans="1:100" ht="15" customHeight="1" x14ac:dyDescent="0.25">
      <c r="A40" s="624" t="s">
        <v>72</v>
      </c>
      <c r="B40" s="137" t="s">
        <v>73</v>
      </c>
      <c r="C40" s="104">
        <v>18</v>
      </c>
      <c r="D40" s="104">
        <v>3</v>
      </c>
    </row>
    <row r="41" spans="1:100" x14ac:dyDescent="0.25">
      <c r="A41" s="755"/>
      <c r="B41" s="138" t="s">
        <v>74</v>
      </c>
      <c r="C41" s="68">
        <v>15</v>
      </c>
      <c r="D41" s="68">
        <v>3</v>
      </c>
    </row>
    <row r="42" spans="1:100" ht="15" customHeight="1" x14ac:dyDescent="0.25">
      <c r="A42" s="691" t="s">
        <v>75</v>
      </c>
      <c r="B42" s="692"/>
      <c r="C42" s="136">
        <v>0</v>
      </c>
      <c r="D42" s="136">
        <v>1</v>
      </c>
    </row>
    <row r="43" spans="1:100" ht="15" customHeight="1" x14ac:dyDescent="0.25">
      <c r="A43" s="691" t="s">
        <v>76</v>
      </c>
      <c r="B43" s="692"/>
      <c r="C43" s="303">
        <v>4</v>
      </c>
      <c r="D43" s="78">
        <v>0</v>
      </c>
    </row>
    <row r="44" spans="1:100" ht="15" customHeight="1" x14ac:dyDescent="0.25">
      <c r="A44" s="624" t="s">
        <v>77</v>
      </c>
      <c r="B44" s="139" t="s">
        <v>78</v>
      </c>
      <c r="C44" s="104">
        <v>16</v>
      </c>
      <c r="D44" s="104">
        <v>5</v>
      </c>
    </row>
    <row r="45" spans="1:100" ht="21" x14ac:dyDescent="0.25">
      <c r="A45" s="755"/>
      <c r="B45" s="332" t="s">
        <v>79</v>
      </c>
      <c r="C45" s="65">
        <v>10</v>
      </c>
      <c r="D45" s="68">
        <v>0</v>
      </c>
    </row>
    <row r="46" spans="1:100" x14ac:dyDescent="0.25">
      <c r="A46" s="691" t="s">
        <v>80</v>
      </c>
      <c r="B46" s="692"/>
      <c r="C46" s="136">
        <v>0</v>
      </c>
      <c r="D46" s="136">
        <v>0</v>
      </c>
    </row>
    <row r="47" spans="1:100" ht="15" customHeight="1" x14ac:dyDescent="0.25">
      <c r="A47" s="691" t="s">
        <v>81</v>
      </c>
      <c r="B47" s="692"/>
      <c r="C47" s="136">
        <v>1</v>
      </c>
      <c r="D47" s="136">
        <v>0</v>
      </c>
    </row>
    <row r="48" spans="1:100" ht="15" customHeight="1" x14ac:dyDescent="0.25">
      <c r="A48" s="691" t="s">
        <v>82</v>
      </c>
      <c r="B48" s="692"/>
      <c r="C48" s="136">
        <v>0</v>
      </c>
      <c r="D48" s="136">
        <v>0</v>
      </c>
    </row>
    <row r="49" spans="1:4" customFormat="1" ht="15" customHeight="1" x14ac:dyDescent="0.25">
      <c r="A49" s="691" t="s">
        <v>83</v>
      </c>
      <c r="B49" s="692"/>
      <c r="C49" s="136">
        <v>2</v>
      </c>
      <c r="D49" s="136">
        <v>1</v>
      </c>
    </row>
    <row r="50" spans="1:4" customFormat="1" ht="15" customHeight="1" x14ac:dyDescent="0.25">
      <c r="A50" s="691" t="s">
        <v>84</v>
      </c>
      <c r="B50" s="692"/>
      <c r="C50" s="136">
        <v>0</v>
      </c>
      <c r="D50" s="136">
        <v>2</v>
      </c>
    </row>
    <row r="51" spans="1:4" customFormat="1" x14ac:dyDescent="0.25">
      <c r="A51" s="751" t="s">
        <v>85</v>
      </c>
      <c r="B51" s="751"/>
      <c r="C51" s="303">
        <v>64</v>
      </c>
      <c r="D51" s="78">
        <v>15</v>
      </c>
    </row>
    <row r="52" spans="1:4" s="2" customFormat="1" ht="11.25" x14ac:dyDescent="0.15">
      <c r="A52" s="131" t="s">
        <v>86</v>
      </c>
      <c r="B52" s="132"/>
      <c r="C52" s="133"/>
      <c r="D52" s="134"/>
    </row>
    <row r="53" spans="1:4" customFormat="1" ht="21" x14ac:dyDescent="0.25">
      <c r="A53" s="693" t="s">
        <v>87</v>
      </c>
      <c r="B53" s="694"/>
      <c r="C53" s="135" t="s">
        <v>88</v>
      </c>
      <c r="D53" s="322" t="s">
        <v>44</v>
      </c>
    </row>
    <row r="54" spans="1:4" customFormat="1" x14ac:dyDescent="0.25">
      <c r="A54" s="695" t="s">
        <v>89</v>
      </c>
      <c r="B54" s="142" t="s">
        <v>90</v>
      </c>
      <c r="C54" s="143">
        <v>0</v>
      </c>
      <c r="D54" s="143">
        <v>0</v>
      </c>
    </row>
    <row r="55" spans="1:4" customFormat="1" x14ac:dyDescent="0.25">
      <c r="A55" s="696"/>
      <c r="B55" s="144" t="s">
        <v>91</v>
      </c>
      <c r="C55" s="143">
        <v>2</v>
      </c>
      <c r="D55" s="143">
        <v>0</v>
      </c>
    </row>
    <row r="56" spans="1:4" customFormat="1" x14ac:dyDescent="0.25">
      <c r="A56" s="696"/>
      <c r="B56" s="144" t="s">
        <v>92</v>
      </c>
      <c r="C56" s="143">
        <v>0</v>
      </c>
      <c r="D56" s="143">
        <v>0</v>
      </c>
    </row>
    <row r="57" spans="1:4" customFormat="1" x14ac:dyDescent="0.25">
      <c r="A57" s="696"/>
      <c r="B57" s="144" t="s">
        <v>93</v>
      </c>
      <c r="C57" s="143">
        <v>0</v>
      </c>
      <c r="D57" s="143">
        <v>0</v>
      </c>
    </row>
    <row r="58" spans="1:4" customFormat="1" ht="21" x14ac:dyDescent="0.25">
      <c r="A58" s="754"/>
      <c r="B58" s="145" t="s">
        <v>94</v>
      </c>
      <c r="C58" s="303">
        <v>0</v>
      </c>
      <c r="D58" s="303">
        <v>0</v>
      </c>
    </row>
    <row r="59" spans="1:4" customFormat="1" x14ac:dyDescent="0.25">
      <c r="A59" s="666" t="s">
        <v>95</v>
      </c>
      <c r="B59" s="667"/>
      <c r="C59" s="143">
        <v>2</v>
      </c>
      <c r="D59" s="143">
        <v>0</v>
      </c>
    </row>
    <row r="60" spans="1:4" customFormat="1" x14ac:dyDescent="0.25">
      <c r="A60" s="683" t="s">
        <v>96</v>
      </c>
      <c r="B60" s="684"/>
      <c r="C60" s="143">
        <v>0</v>
      </c>
      <c r="D60" s="143">
        <v>0</v>
      </c>
    </row>
    <row r="61" spans="1:4" customFormat="1" x14ac:dyDescent="0.25">
      <c r="A61" s="683" t="s">
        <v>97</v>
      </c>
      <c r="B61" s="684"/>
      <c r="C61" s="143">
        <v>0</v>
      </c>
      <c r="D61" s="143">
        <v>0</v>
      </c>
    </row>
    <row r="62" spans="1:4" customFormat="1" x14ac:dyDescent="0.25">
      <c r="A62" s="685" t="s">
        <v>98</v>
      </c>
      <c r="B62" s="686"/>
      <c r="C62" s="65">
        <v>3</v>
      </c>
      <c r="D62" s="65">
        <v>0</v>
      </c>
    </row>
    <row r="63" spans="1:4" customFormat="1" x14ac:dyDescent="0.25">
      <c r="A63" s="687" t="s">
        <v>99</v>
      </c>
      <c r="B63" s="688"/>
      <c r="C63" s="143">
        <v>0</v>
      </c>
      <c r="D63" s="143">
        <v>0</v>
      </c>
    </row>
    <row r="64" spans="1:4" customFormat="1" x14ac:dyDescent="0.25">
      <c r="A64" s="683" t="s">
        <v>100</v>
      </c>
      <c r="B64" s="684"/>
      <c r="C64" s="143">
        <v>0</v>
      </c>
      <c r="D64" s="143">
        <v>0</v>
      </c>
    </row>
    <row r="65" spans="1:102" ht="15" customHeight="1" x14ac:dyDescent="0.25">
      <c r="A65" s="689" t="s">
        <v>101</v>
      </c>
      <c r="B65" s="690"/>
      <c r="C65" s="65">
        <v>0</v>
      </c>
      <c r="D65" s="65">
        <v>0</v>
      </c>
    </row>
    <row r="66" spans="1:102" s="2" customFormat="1" ht="18" customHeight="1" x14ac:dyDescent="0.15">
      <c r="A66" s="132" t="s">
        <v>102</v>
      </c>
      <c r="B66" s="110"/>
      <c r="C66" s="111"/>
      <c r="D66" s="111"/>
      <c r="E66" s="112"/>
      <c r="F66" s="111"/>
      <c r="G66" s="111"/>
      <c r="H66" s="111"/>
      <c r="I66" s="111"/>
      <c r="J66" s="112"/>
      <c r="K66" s="111"/>
      <c r="L66" s="111"/>
      <c r="M66" s="146"/>
      <c r="N66" s="5"/>
      <c r="O66" s="5"/>
      <c r="P66" s="5"/>
      <c r="Q66" s="5"/>
      <c r="R66" s="5"/>
      <c r="S66" s="5"/>
      <c r="T66" s="5"/>
    </row>
    <row r="67" spans="1:102" x14ac:dyDescent="0.25">
      <c r="A67" s="629" t="s">
        <v>103</v>
      </c>
      <c r="B67" s="680" t="s">
        <v>104</v>
      </c>
      <c r="C67" s="681"/>
      <c r="D67" s="681"/>
      <c r="E67" s="681"/>
      <c r="F67" s="681"/>
      <c r="G67" s="681"/>
      <c r="H67" s="681"/>
      <c r="I67" s="681"/>
      <c r="J67" s="682"/>
      <c r="K67" s="640" t="s">
        <v>105</v>
      </c>
      <c r="L67" s="640"/>
      <c r="M67" s="641"/>
      <c r="N67" s="639" t="s">
        <v>106</v>
      </c>
      <c r="O67" s="665"/>
      <c r="P67" s="647" t="s">
        <v>107</v>
      </c>
      <c r="Q67" s="629" t="s">
        <v>12</v>
      </c>
      <c r="R67" s="627" t="s">
        <v>13</v>
      </c>
      <c r="S67" s="639" t="s">
        <v>14</v>
      </c>
      <c r="T67" s="641" t="s">
        <v>14</v>
      </c>
    </row>
    <row r="68" spans="1:102" ht="42" x14ac:dyDescent="0.25">
      <c r="A68" s="745"/>
      <c r="B68" s="147" t="s">
        <v>108</v>
      </c>
      <c r="C68" s="148" t="s">
        <v>109</v>
      </c>
      <c r="D68" s="148" t="s">
        <v>110</v>
      </c>
      <c r="E68" s="9" t="s">
        <v>111</v>
      </c>
      <c r="F68" s="148" t="s">
        <v>112</v>
      </c>
      <c r="G68" s="148" t="s">
        <v>113</v>
      </c>
      <c r="H68" s="9" t="s">
        <v>114</v>
      </c>
      <c r="I68" s="148" t="s">
        <v>115</v>
      </c>
      <c r="J68" s="326" t="s">
        <v>116</v>
      </c>
      <c r="K68" s="9" t="s">
        <v>117</v>
      </c>
      <c r="L68" s="148" t="s">
        <v>118</v>
      </c>
      <c r="M68" s="149" t="s">
        <v>119</v>
      </c>
      <c r="N68" s="333" t="s">
        <v>120</v>
      </c>
      <c r="O68" s="151" t="s">
        <v>121</v>
      </c>
      <c r="P68" s="648"/>
      <c r="Q68" s="745"/>
      <c r="R68" s="673"/>
      <c r="S68" s="147" t="s">
        <v>33</v>
      </c>
      <c r="T68" s="320" t="s">
        <v>34</v>
      </c>
    </row>
    <row r="69" spans="1:102" x14ac:dyDescent="0.25">
      <c r="A69" s="331" t="s">
        <v>4</v>
      </c>
      <c r="B69" s="153">
        <f t="shared" ref="B69:L69" si="9">SUM(B70:B72)</f>
        <v>0</v>
      </c>
      <c r="C69" s="154">
        <f t="shared" si="9"/>
        <v>0</v>
      </c>
      <c r="D69" s="154">
        <f t="shared" si="9"/>
        <v>0</v>
      </c>
      <c r="E69" s="154">
        <f t="shared" si="9"/>
        <v>0</v>
      </c>
      <c r="F69" s="154">
        <f t="shared" si="9"/>
        <v>0</v>
      </c>
      <c r="G69" s="154">
        <f t="shared" si="9"/>
        <v>0</v>
      </c>
      <c r="H69" s="154">
        <f t="shared" si="9"/>
        <v>0</v>
      </c>
      <c r="I69" s="154">
        <f t="shared" si="9"/>
        <v>0</v>
      </c>
      <c r="J69" s="155">
        <f t="shared" si="9"/>
        <v>0</v>
      </c>
      <c r="K69" s="156">
        <f t="shared" si="9"/>
        <v>0</v>
      </c>
      <c r="L69" s="154">
        <f t="shared" si="9"/>
        <v>0</v>
      </c>
      <c r="M69" s="157">
        <f>SUM(M70:M71)</f>
        <v>0</v>
      </c>
      <c r="N69" s="158">
        <f>SUM(N70:N71)</f>
        <v>0</v>
      </c>
      <c r="O69" s="155">
        <f>SUM(O70:O71)</f>
        <v>0</v>
      </c>
      <c r="P69" s="159">
        <f t="shared" ref="P69:T69" si="10">SUM(P70:P72)</f>
        <v>0</v>
      </c>
      <c r="Q69" s="160">
        <f t="shared" si="10"/>
        <v>0</v>
      </c>
      <c r="R69" s="161">
        <f t="shared" si="10"/>
        <v>0</v>
      </c>
      <c r="S69" s="153">
        <f t="shared" si="10"/>
        <v>0</v>
      </c>
      <c r="T69" s="162">
        <f t="shared" si="10"/>
        <v>0</v>
      </c>
    </row>
    <row r="70" spans="1:102" ht="15" customHeight="1" x14ac:dyDescent="0.25">
      <c r="A70" s="117" t="s">
        <v>122</v>
      </c>
      <c r="B70" s="28"/>
      <c r="C70" s="29"/>
      <c r="D70" s="31"/>
      <c r="E70" s="29"/>
      <c r="F70" s="31"/>
      <c r="G70" s="31"/>
      <c r="H70" s="29"/>
      <c r="I70" s="31"/>
      <c r="J70" s="36"/>
      <c r="K70" s="29"/>
      <c r="L70" s="31"/>
      <c r="M70" s="35"/>
      <c r="N70" s="28"/>
      <c r="O70" s="38"/>
      <c r="P70" s="30"/>
      <c r="Q70" s="32"/>
      <c r="R70" s="30"/>
      <c r="S70" s="28"/>
      <c r="T70" s="39"/>
      <c r="U70" s="40" t="str">
        <f>$CA70&amp;CB70&amp;CC70&amp;CD70&amp;CE70</f>
        <v/>
      </c>
      <c r="CA70" s="41" t="str">
        <f>IF(AND(SUM(B70:J70)&gt;0,P70="")," * No olvide digitar la variable Beneficiarias. Digite cero si tiene.",IF(P70&gt;SUM(B70:J70)," * La variable Beneficiarias no puede ser mayor al total.",""))</f>
        <v/>
      </c>
      <c r="CB70" s="41" t="str">
        <f>IF(AND(SUM(B70:J70)&gt;0,Q70="")," * No olvide digitar la variable Pueblos originarios. Digite cero si tiene.",IF(Q70&gt;SUM(B70:J70)," * La variable Pueblos originarios no puede ser mayor al total.",""))</f>
        <v/>
      </c>
      <c r="CC70" s="41" t="str">
        <f>IF(AND(SUM(B70:J70)&gt;0,R70="")," * No olvide digitar la variable  Migrantes. Digite cero si tiene.",IF(R70&gt;SUM(B70:J70)," * La variable Migrantes no puede ser mayor al total.",""))</f>
        <v/>
      </c>
      <c r="CD70" s="41" t="str">
        <f>IF(AND(SUM(B70:J70)&gt;0,OR(S70=""))," * No olvide digitar la variable Trans Masculino . Digite Cero si no tiene.",IF(S70&gt;SUM(B70:J70)," * La variable Trans Masculino no puede ser mayor al Total por rango etario.",""))</f>
        <v/>
      </c>
      <c r="CE70" s="42"/>
      <c r="CF70" s="42"/>
      <c r="CG70" s="42"/>
      <c r="CH70" s="42"/>
      <c r="CI70" s="42"/>
      <c r="CJ70" s="44"/>
      <c r="CK70" s="44"/>
      <c r="CL70" s="45">
        <f>IF(AND(SUM(B70:J70)&gt;0,P70=""),1,IF(P70&gt;SUM(B70:J70),1,0))</f>
        <v>0</v>
      </c>
      <c r="CM70" s="45">
        <f>IF(AND(SUM(B70:J70)&gt;0,Q70=""),1,IF(Q70&gt;SUM(B70:J70),1,0))</f>
        <v>0</v>
      </c>
      <c r="CN70" s="45">
        <f>IF(AND(SUM(B70:J70)&gt;0,R70=""),1,IF(R70&gt;SUM(B70:J70),1,0))</f>
        <v>0</v>
      </c>
      <c r="CO70" s="45">
        <f>IF(AND(SUM(B70:J70)&gt;0,OR(S70="")),1,IF(S70&gt;SUM(B70:J70),1,0))</f>
        <v>0</v>
      </c>
      <c r="CP70"/>
      <c r="CW70" s="2"/>
      <c r="CX70" s="2"/>
    </row>
    <row r="71" spans="1:102" ht="15" customHeight="1" x14ac:dyDescent="0.25">
      <c r="A71" s="163" t="s">
        <v>123</v>
      </c>
      <c r="B71" s="164"/>
      <c r="C71" s="165"/>
      <c r="D71" s="166"/>
      <c r="E71" s="165"/>
      <c r="F71" s="166"/>
      <c r="G71" s="166"/>
      <c r="H71" s="165"/>
      <c r="I71" s="166"/>
      <c r="J71" s="167"/>
      <c r="K71" s="54"/>
      <c r="L71" s="166"/>
      <c r="M71" s="104"/>
      <c r="N71" s="164"/>
      <c r="O71" s="168"/>
      <c r="P71" s="169"/>
      <c r="Q71" s="143"/>
      <c r="R71" s="169"/>
      <c r="S71" s="164"/>
      <c r="T71" s="170"/>
      <c r="U71" s="40" t="str">
        <f t="shared" ref="U71:U72" si="11">$CA71&amp;CB71&amp;CC71&amp;CD71&amp;CE71</f>
        <v/>
      </c>
      <c r="CA71" s="41" t="str">
        <f t="shared" ref="CA71:CA72" si="12">IF(AND(SUM(B71:J71)&gt;0,P71="")," * No olvide digitar la variable Beneficiarias. Digite cero si tiene.",IF(P71&gt;SUM(B71:J71)," * La variable Beneficiarias no puede ser mayor al total.",""))</f>
        <v/>
      </c>
      <c r="CB71" s="41" t="str">
        <f t="shared" ref="CB71:CB72" si="13">IF(AND(SUM(B71:J71)&gt;0,Q71="")," * No olvide digitar la variable Pueblos originarios. Digite cero si tiene.",IF(Q71&gt;SUM(B71:J71)," * La variable Pueblos originarios no puede ser mayor al total.",""))</f>
        <v/>
      </c>
      <c r="CC71" s="41" t="str">
        <f t="shared" ref="CC71:CC72" si="14">IF(AND(SUM(B71:J71)&gt;0,R71="")," * No olvide digitar la variable  Migrantes. Digite cero si tiene.",IF(R71&gt;SUM(B71:J71)," * La variable Migrantes no puede ser mayor al total.",""))</f>
        <v/>
      </c>
      <c r="CD71" s="41" t="str">
        <f t="shared" ref="CD71:CD72" si="15">IF(AND(SUM(B71:J71)&gt;0,OR(S71=""))," * No olvide digitar la variable Trans Masculino . Digite Cero si no tiene.",IF(S71&gt;SUM(B71:J71)," * La variable Trans Masculino no puede ser mayor al Total por rango etario.",""))</f>
        <v/>
      </c>
      <c r="CE71" s="42"/>
      <c r="CF71" s="42"/>
      <c r="CG71" s="42"/>
      <c r="CH71" s="42"/>
      <c r="CI71" s="42"/>
      <c r="CJ71" s="44"/>
      <c r="CK71" s="44"/>
      <c r="CL71" s="45">
        <f t="shared" ref="CL71:CL72" si="16">IF(AND(SUM(B71:J71)&gt;0,P71=""),1,IF(P71&gt;SUM(B71:J71),1,0))</f>
        <v>0</v>
      </c>
      <c r="CM71" s="45">
        <f t="shared" ref="CM71:CM72" si="17">IF(AND(SUM(B71:J71)&gt;0,Q71=""),1,IF(Q71&gt;SUM(B71:J71),1,0))</f>
        <v>0</v>
      </c>
      <c r="CN71" s="45">
        <f t="shared" ref="CN71:CN72" si="18">IF(AND(SUM(B71:J71)&gt;0,R71=""),1,IF(R71&gt;SUM(B71:J71),1,0))</f>
        <v>0</v>
      </c>
      <c r="CO71" s="45">
        <f t="shared" ref="CO71:CO72" si="19">IF(AND(SUM(B71:J71)&gt;0,OR(S71="")),1,IF(S71&gt;SUM(B71:J71),1,0))</f>
        <v>0</v>
      </c>
      <c r="CP71"/>
    </row>
    <row r="72" spans="1:102" ht="15" customHeight="1" x14ac:dyDescent="0.25">
      <c r="A72" s="171" t="s">
        <v>124</v>
      </c>
      <c r="B72" s="302"/>
      <c r="C72" s="73"/>
      <c r="D72" s="75"/>
      <c r="E72" s="73"/>
      <c r="F72" s="75"/>
      <c r="G72" s="75"/>
      <c r="H72" s="73"/>
      <c r="I72" s="75"/>
      <c r="J72" s="79"/>
      <c r="K72" s="67"/>
      <c r="L72" s="64"/>
      <c r="M72" s="172"/>
      <c r="N72" s="173"/>
      <c r="O72" s="174"/>
      <c r="P72" s="63"/>
      <c r="Q72" s="65"/>
      <c r="R72" s="63"/>
      <c r="S72" s="61"/>
      <c r="T72" s="72"/>
      <c r="U72" s="40" t="str">
        <f t="shared" si="11"/>
        <v/>
      </c>
      <c r="CA72" s="41" t="str">
        <f t="shared" si="12"/>
        <v/>
      </c>
      <c r="CB72" s="41" t="str">
        <f t="shared" si="13"/>
        <v/>
      </c>
      <c r="CC72" s="41" t="str">
        <f t="shared" si="14"/>
        <v/>
      </c>
      <c r="CD72" s="41" t="str">
        <f t="shared" si="15"/>
        <v/>
      </c>
      <c r="CE72" s="42"/>
      <c r="CF72" s="42"/>
      <c r="CG72" s="42"/>
      <c r="CH72" s="42"/>
      <c r="CI72" s="42"/>
      <c r="CJ72" s="44"/>
      <c r="CK72" s="44"/>
      <c r="CL72" s="45">
        <f t="shared" si="16"/>
        <v>0</v>
      </c>
      <c r="CM72" s="45">
        <f t="shared" si="17"/>
        <v>0</v>
      </c>
      <c r="CN72" s="45">
        <f t="shared" si="18"/>
        <v>0</v>
      </c>
      <c r="CO72" s="45">
        <f t="shared" si="19"/>
        <v>0</v>
      </c>
      <c r="CP72"/>
    </row>
    <row r="73" spans="1:102" s="2" customFormat="1" ht="18" customHeight="1" x14ac:dyDescent="0.15">
      <c r="A73" s="131" t="s">
        <v>125</v>
      </c>
      <c r="B73" s="132"/>
      <c r="C73" s="6"/>
      <c r="D73" s="6"/>
      <c r="E73" s="6"/>
      <c r="F73" s="175"/>
      <c r="G73" s="176"/>
      <c r="H73" s="6"/>
      <c r="I73" s="177"/>
    </row>
    <row r="74" spans="1:102" ht="15" customHeight="1" x14ac:dyDescent="0.25">
      <c r="A74" s="674" t="s">
        <v>126</v>
      </c>
      <c r="B74" s="675"/>
      <c r="C74" s="678" t="s">
        <v>127</v>
      </c>
      <c r="D74" s="678" t="s">
        <v>128</v>
      </c>
      <c r="E74" s="678" t="s">
        <v>129</v>
      </c>
      <c r="F74" s="678" t="s">
        <v>130</v>
      </c>
      <c r="G74" s="644" t="s">
        <v>104</v>
      </c>
      <c r="H74" s="645"/>
      <c r="I74" s="646"/>
    </row>
    <row r="75" spans="1:102" ht="15" customHeight="1" x14ac:dyDescent="0.25">
      <c r="A75" s="752"/>
      <c r="B75" s="677"/>
      <c r="C75" s="753"/>
      <c r="D75" s="753"/>
      <c r="E75" s="753"/>
      <c r="F75" s="753"/>
      <c r="G75" s="330" t="s">
        <v>15</v>
      </c>
      <c r="H75" s="135" t="s">
        <v>131</v>
      </c>
      <c r="I75" s="135" t="s">
        <v>132</v>
      </c>
    </row>
    <row r="76" spans="1:102" ht="15" customHeight="1" x14ac:dyDescent="0.25">
      <c r="A76" s="666" t="s">
        <v>133</v>
      </c>
      <c r="B76" s="667"/>
      <c r="C76" s="27"/>
      <c r="D76" s="179"/>
      <c r="E76" s="28"/>
      <c r="F76" s="28"/>
      <c r="G76" s="28"/>
      <c r="H76" s="28"/>
      <c r="I76" s="32"/>
    </row>
    <row r="77" spans="1:102" ht="15" customHeight="1" x14ac:dyDescent="0.25">
      <c r="A77" s="750" t="s">
        <v>134</v>
      </c>
      <c r="B77" s="669"/>
      <c r="C77" s="301"/>
      <c r="D77" s="180"/>
      <c r="E77" s="302"/>
      <c r="F77" s="302"/>
      <c r="G77" s="302"/>
      <c r="H77" s="302"/>
      <c r="I77" s="303"/>
    </row>
    <row r="78" spans="1:102" ht="15" customHeight="1" x14ac:dyDescent="0.25">
      <c r="A78" s="670" t="s">
        <v>135</v>
      </c>
      <c r="B78" s="327" t="s">
        <v>136</v>
      </c>
      <c r="C78" s="182"/>
      <c r="D78" s="183"/>
      <c r="E78" s="164"/>
      <c r="F78" s="164"/>
      <c r="G78" s="164"/>
      <c r="H78" s="164"/>
      <c r="I78" s="143"/>
    </row>
    <row r="79" spans="1:102" ht="15" customHeight="1" x14ac:dyDescent="0.25">
      <c r="A79" s="671"/>
      <c r="B79" s="142" t="s">
        <v>137</v>
      </c>
      <c r="C79" s="47"/>
      <c r="D79" s="184"/>
      <c r="E79" s="48"/>
      <c r="F79" s="48"/>
      <c r="G79" s="48"/>
      <c r="H79" s="48"/>
      <c r="I79" s="52"/>
    </row>
    <row r="80" spans="1:102" ht="15" customHeight="1" x14ac:dyDescent="0.25">
      <c r="A80" s="671"/>
      <c r="B80" s="185" t="s">
        <v>138</v>
      </c>
      <c r="C80" s="47"/>
      <c r="D80" s="184"/>
      <c r="E80" s="48"/>
      <c r="F80" s="48"/>
      <c r="G80" s="48"/>
      <c r="H80" s="48"/>
      <c r="I80" s="52"/>
    </row>
    <row r="81" spans="1:90" customFormat="1" x14ac:dyDescent="0.25">
      <c r="A81" s="671"/>
      <c r="B81" s="186" t="s">
        <v>139</v>
      </c>
      <c r="C81" s="47"/>
      <c r="D81" s="184"/>
      <c r="E81" s="48"/>
      <c r="F81" s="48"/>
      <c r="G81" s="48"/>
      <c r="H81" s="48"/>
      <c r="I81" s="5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</row>
    <row r="82" spans="1:90" customFormat="1" ht="21" x14ac:dyDescent="0.25">
      <c r="A82" s="671"/>
      <c r="B82" s="187" t="s">
        <v>140</v>
      </c>
      <c r="C82" s="47"/>
      <c r="D82" s="184"/>
      <c r="E82" s="48">
        <v>4</v>
      </c>
      <c r="F82" s="48"/>
      <c r="G82" s="48"/>
      <c r="H82" s="48">
        <v>1</v>
      </c>
      <c r="I82" s="52">
        <v>3</v>
      </c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</row>
    <row r="83" spans="1:90" customFormat="1" ht="21" x14ac:dyDescent="0.25">
      <c r="A83" s="671"/>
      <c r="B83" s="187" t="s">
        <v>141</v>
      </c>
      <c r="C83" s="47"/>
      <c r="D83" s="184"/>
      <c r="E83" s="48"/>
      <c r="F83" s="48"/>
      <c r="G83" s="48"/>
      <c r="H83" s="48"/>
      <c r="I83" s="5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</row>
    <row r="84" spans="1:90" customFormat="1" x14ac:dyDescent="0.25">
      <c r="A84" s="751"/>
      <c r="B84" s="188" t="s">
        <v>142</v>
      </c>
      <c r="C84" s="60"/>
      <c r="D84" s="180"/>
      <c r="E84" s="61"/>
      <c r="F84" s="61"/>
      <c r="G84" s="61"/>
      <c r="H84" s="61"/>
      <c r="I84" s="65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</row>
    <row r="85" spans="1:90" customFormat="1" x14ac:dyDescent="0.25">
      <c r="A85" s="750" t="s">
        <v>143</v>
      </c>
      <c r="B85" s="669"/>
      <c r="C85" s="301"/>
      <c r="D85" s="307"/>
      <c r="E85" s="302"/>
      <c r="F85" s="302"/>
      <c r="G85" s="302"/>
      <c r="H85" s="302"/>
      <c r="I85" s="303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</row>
    <row r="86" spans="1:90" customFormat="1" x14ac:dyDescent="0.25">
      <c r="A86" s="655" t="s">
        <v>144</v>
      </c>
      <c r="B86" s="656"/>
      <c r="C86" s="164"/>
      <c r="D86" s="164">
        <v>32</v>
      </c>
      <c r="E86" s="164"/>
      <c r="F86" s="164"/>
      <c r="G86" s="164"/>
      <c r="H86" s="164"/>
      <c r="I86" s="143">
        <v>32</v>
      </c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</row>
    <row r="87" spans="1:90" customFormat="1" x14ac:dyDescent="0.25">
      <c r="A87" s="655" t="s">
        <v>145</v>
      </c>
      <c r="B87" s="656"/>
      <c r="C87" s="189"/>
      <c r="D87" s="190"/>
      <c r="E87" s="189">
        <v>70</v>
      </c>
      <c r="F87" s="189"/>
      <c r="G87" s="189"/>
      <c r="H87" s="189">
        <v>4</v>
      </c>
      <c r="I87" s="191">
        <v>66</v>
      </c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</row>
    <row r="88" spans="1:90" customFormat="1" x14ac:dyDescent="0.25">
      <c r="A88" s="655" t="s">
        <v>146</v>
      </c>
      <c r="B88" s="656"/>
      <c r="C88" s="308">
        <f>SUM(C76:C87)</f>
        <v>0</v>
      </c>
      <c r="D88" s="308">
        <f>SUM(D86)</f>
        <v>32</v>
      </c>
      <c r="E88" s="308">
        <f t="shared" ref="E88:I88" si="20">SUM(E76:E87)</f>
        <v>74</v>
      </c>
      <c r="F88" s="308">
        <f t="shared" si="20"/>
        <v>0</v>
      </c>
      <c r="G88" s="308">
        <f t="shared" si="20"/>
        <v>0</v>
      </c>
      <c r="H88" s="308">
        <f t="shared" si="20"/>
        <v>5</v>
      </c>
      <c r="I88" s="193">
        <f t="shared" si="20"/>
        <v>101</v>
      </c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</row>
    <row r="89" spans="1:90" s="2" customFormat="1" ht="11.25" x14ac:dyDescent="0.15">
      <c r="A89" s="657" t="s">
        <v>147</v>
      </c>
      <c r="B89" s="658"/>
      <c r="C89" s="658"/>
      <c r="D89" s="658"/>
      <c r="E89" s="658"/>
      <c r="F89" s="658"/>
      <c r="G89" s="658"/>
      <c r="H89" s="194"/>
      <c r="I89" s="194"/>
      <c r="J89" s="194"/>
      <c r="K89" s="194"/>
      <c r="L89" s="195"/>
    </row>
    <row r="90" spans="1:90" s="2" customFormat="1" ht="11.25" customHeight="1" x14ac:dyDescent="0.15">
      <c r="A90" s="747" t="s">
        <v>148</v>
      </c>
      <c r="B90" s="660"/>
      <c r="C90" s="660"/>
      <c r="D90" s="660"/>
      <c r="E90" s="660"/>
      <c r="F90" s="660"/>
      <c r="G90" s="660"/>
      <c r="H90" s="5"/>
      <c r="I90" s="5"/>
      <c r="J90" s="5"/>
      <c r="K90" s="5"/>
      <c r="L90" s="5"/>
    </row>
    <row r="91" spans="1:90" customFormat="1" ht="15" customHeight="1" x14ac:dyDescent="0.25">
      <c r="A91" s="661" t="s">
        <v>149</v>
      </c>
      <c r="B91" s="647"/>
      <c r="C91" s="663" t="s">
        <v>4</v>
      </c>
      <c r="D91" s="639" t="s">
        <v>150</v>
      </c>
      <c r="E91" s="640"/>
      <c r="F91" s="640"/>
      <c r="G91" s="640"/>
      <c r="H91" s="640"/>
      <c r="I91" s="640"/>
      <c r="J91" s="640"/>
      <c r="K91" s="665"/>
      <c r="L91" s="647" t="s">
        <v>151</v>
      </c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</row>
    <row r="92" spans="1:90" customFormat="1" ht="21" x14ac:dyDescent="0.25">
      <c r="A92" s="748"/>
      <c r="B92" s="648"/>
      <c r="C92" s="749"/>
      <c r="D92" s="147" t="s">
        <v>152</v>
      </c>
      <c r="E92" s="147" t="s">
        <v>153</v>
      </c>
      <c r="F92" s="148" t="s">
        <v>154</v>
      </c>
      <c r="G92" s="148" t="s">
        <v>155</v>
      </c>
      <c r="H92" s="148" t="s">
        <v>156</v>
      </c>
      <c r="I92" s="148" t="s">
        <v>157</v>
      </c>
      <c r="J92" s="148" t="s">
        <v>158</v>
      </c>
      <c r="K92" s="151" t="s">
        <v>159</v>
      </c>
      <c r="L92" s="648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</row>
    <row r="93" spans="1:90" customFormat="1" x14ac:dyDescent="0.25">
      <c r="A93" s="649" t="s">
        <v>160</v>
      </c>
      <c r="B93" s="650"/>
      <c r="C93" s="20">
        <f>SUM(D93:K93)</f>
        <v>129</v>
      </c>
      <c r="D93" s="189">
        <v>0</v>
      </c>
      <c r="E93" s="189">
        <v>0</v>
      </c>
      <c r="F93" s="196"/>
      <c r="G93" s="196">
        <v>1</v>
      </c>
      <c r="H93" s="196">
        <v>5</v>
      </c>
      <c r="I93" s="196">
        <v>18</v>
      </c>
      <c r="J93" s="196">
        <v>90</v>
      </c>
      <c r="K93" s="197">
        <v>15</v>
      </c>
      <c r="L93" s="198">
        <v>0</v>
      </c>
      <c r="M93" s="199" t="str">
        <f>CA93</f>
        <v/>
      </c>
      <c r="N93" s="200"/>
      <c r="O93" s="199"/>
      <c r="P93" s="201"/>
      <c r="Q93" s="201"/>
      <c r="R93" s="201"/>
      <c r="S93" s="202"/>
      <c r="T93" s="202"/>
      <c r="U93" s="202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4"/>
      <c r="CA93" s="205" t="str">
        <f>IF(AND($C93&lt;&gt;0,L93=""),"* No olvide ingresar la variable  "&amp;L$91&amp;""&amp;" . Si no tiene digite CERO.  ",IF(L93&gt;$C93,"* El Número de Anomalía Congenita no puede superar el Total. ",""))</f>
        <v/>
      </c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45">
        <f>IF(AND($C93&lt;&gt;0,L93=""),1,IF(L93&gt;$C93,1,0))</f>
        <v>0</v>
      </c>
    </row>
    <row r="94" spans="1:90" s="2" customFormat="1" ht="11.25" x14ac:dyDescent="0.15">
      <c r="A94" s="4" t="s">
        <v>161</v>
      </c>
      <c r="B94" s="4"/>
      <c r="C94" s="5"/>
      <c r="D94" s="5"/>
      <c r="E94" s="5"/>
      <c r="F94" s="5"/>
      <c r="G94" s="206"/>
      <c r="H94" s="5"/>
      <c r="I94" s="5"/>
      <c r="J94" s="5"/>
      <c r="K94" s="5"/>
      <c r="L94" s="207"/>
      <c r="M94" s="5"/>
    </row>
    <row r="95" spans="1:90" customFormat="1" ht="15" customHeight="1" x14ac:dyDescent="0.25">
      <c r="A95" s="651" t="s">
        <v>149</v>
      </c>
      <c r="B95" s="651"/>
      <c r="C95" s="652" t="s">
        <v>162</v>
      </c>
      <c r="D95" s="620"/>
      <c r="E95" s="639" t="s">
        <v>163</v>
      </c>
      <c r="F95" s="640"/>
      <c r="G95" s="640"/>
      <c r="H95" s="641"/>
      <c r="I95" s="653" t="s">
        <v>164</v>
      </c>
      <c r="J95" s="653"/>
      <c r="K95" s="642" t="s">
        <v>165</v>
      </c>
      <c r="L95" s="642" t="s">
        <v>166</v>
      </c>
      <c r="M95" s="629" t="s">
        <v>167</v>
      </c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</row>
    <row r="96" spans="1:90" customFormat="1" ht="31.5" x14ac:dyDescent="0.25">
      <c r="A96" s="651"/>
      <c r="B96" s="651"/>
      <c r="C96" s="315" t="s">
        <v>168</v>
      </c>
      <c r="D96" s="315" t="s">
        <v>169</v>
      </c>
      <c r="E96" s="315" t="s">
        <v>170</v>
      </c>
      <c r="F96" s="315" t="s">
        <v>171</v>
      </c>
      <c r="G96" s="315" t="s">
        <v>172</v>
      </c>
      <c r="H96" s="315" t="s">
        <v>173</v>
      </c>
      <c r="I96" s="316" t="s">
        <v>174</v>
      </c>
      <c r="J96" s="320" t="s">
        <v>175</v>
      </c>
      <c r="K96" s="746"/>
      <c r="L96" s="746"/>
      <c r="M96" s="745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</row>
    <row r="97" spans="1:95" customFormat="1" x14ac:dyDescent="0.25">
      <c r="A97" s="632" t="s">
        <v>160</v>
      </c>
      <c r="B97" s="633"/>
      <c r="C97" s="209">
        <v>135</v>
      </c>
      <c r="D97" s="209">
        <v>129</v>
      </c>
      <c r="E97" s="209">
        <v>0</v>
      </c>
      <c r="F97" s="209">
        <v>0</v>
      </c>
      <c r="G97" s="209">
        <v>0</v>
      </c>
      <c r="H97" s="209">
        <v>0</v>
      </c>
      <c r="I97" s="210">
        <v>1</v>
      </c>
      <c r="J97" s="209">
        <v>0</v>
      </c>
      <c r="K97" s="209">
        <v>20</v>
      </c>
      <c r="L97" s="209">
        <v>3</v>
      </c>
      <c r="M97" s="209">
        <v>0</v>
      </c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</row>
    <row r="98" spans="1:95" s="2" customFormat="1" ht="11.25" x14ac:dyDescent="0.15">
      <c r="A98" s="634" t="s">
        <v>176</v>
      </c>
      <c r="B98" s="635"/>
      <c r="C98" s="635"/>
      <c r="D98" s="635"/>
      <c r="E98" s="635"/>
      <c r="F98" s="635"/>
      <c r="G98" s="635"/>
      <c r="H98" s="5"/>
      <c r="I98" s="5"/>
      <c r="J98" s="5"/>
      <c r="K98" s="5"/>
      <c r="L98" s="5"/>
      <c r="M98" s="5"/>
      <c r="N98" s="5"/>
      <c r="O98" s="5"/>
    </row>
    <row r="99" spans="1:95" customFormat="1" ht="15" customHeight="1" x14ac:dyDescent="0.25">
      <c r="A99" s="629" t="s">
        <v>149</v>
      </c>
      <c r="B99" s="637" t="s">
        <v>4</v>
      </c>
      <c r="C99" s="639" t="s">
        <v>150</v>
      </c>
      <c r="D99" s="640"/>
      <c r="E99" s="640"/>
      <c r="F99" s="640"/>
      <c r="G99" s="640"/>
      <c r="H99" s="640"/>
      <c r="I99" s="640"/>
      <c r="J99" s="641"/>
      <c r="K99" s="642" t="s">
        <v>177</v>
      </c>
      <c r="L99" s="644" t="s">
        <v>178</v>
      </c>
      <c r="M99" s="645"/>
      <c r="N99" s="645"/>
      <c r="O99" s="646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</row>
    <row r="100" spans="1:95" customFormat="1" ht="42" x14ac:dyDescent="0.25">
      <c r="A100" s="636"/>
      <c r="B100" s="638"/>
      <c r="C100" s="147" t="s">
        <v>152</v>
      </c>
      <c r="D100" s="9" t="s">
        <v>153</v>
      </c>
      <c r="E100" s="148" t="s">
        <v>154</v>
      </c>
      <c r="F100" s="148" t="s">
        <v>155</v>
      </c>
      <c r="G100" s="148" t="s">
        <v>156</v>
      </c>
      <c r="H100" s="148" t="s">
        <v>157</v>
      </c>
      <c r="I100" s="148" t="s">
        <v>158</v>
      </c>
      <c r="J100" s="149" t="s">
        <v>159</v>
      </c>
      <c r="K100" s="643"/>
      <c r="L100" s="135" t="s">
        <v>179</v>
      </c>
      <c r="M100" s="321" t="s">
        <v>180</v>
      </c>
      <c r="N100" s="135" t="s">
        <v>181</v>
      </c>
      <c r="O100" s="322" t="s">
        <v>182</v>
      </c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</row>
    <row r="101" spans="1:95" customFormat="1" x14ac:dyDescent="0.25">
      <c r="A101" s="212" t="s">
        <v>183</v>
      </c>
      <c r="B101" s="213">
        <f>SUM(C101)</f>
        <v>17</v>
      </c>
      <c r="C101" s="164">
        <v>17</v>
      </c>
      <c r="D101" s="214"/>
      <c r="E101" s="214"/>
      <c r="F101" s="214"/>
      <c r="G101" s="214"/>
      <c r="H101" s="214"/>
      <c r="I101" s="214"/>
      <c r="J101" s="215"/>
      <c r="K101" s="104">
        <v>0</v>
      </c>
      <c r="L101" s="104">
        <v>17</v>
      </c>
      <c r="M101" s="104">
        <v>6</v>
      </c>
      <c r="N101" s="104">
        <v>16</v>
      </c>
      <c r="O101" s="104">
        <v>17</v>
      </c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</row>
    <row r="102" spans="1:95" customFormat="1" x14ac:dyDescent="0.25">
      <c r="A102" s="216" t="s">
        <v>184</v>
      </c>
      <c r="B102" s="217">
        <f>SUM(D102:J102)</f>
        <v>0</v>
      </c>
      <c r="C102" s="218"/>
      <c r="D102" s="166"/>
      <c r="E102" s="166"/>
      <c r="F102" s="166"/>
      <c r="G102" s="166"/>
      <c r="H102" s="166"/>
      <c r="I102" s="166"/>
      <c r="J102" s="169"/>
      <c r="K102" s="104">
        <v>0</v>
      </c>
      <c r="L102" s="104"/>
      <c r="M102" s="104"/>
      <c r="N102" s="104"/>
      <c r="O102" s="104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1:95" customFormat="1" x14ac:dyDescent="0.25">
      <c r="A103" s="219" t="s">
        <v>185</v>
      </c>
      <c r="B103" s="220">
        <f>SUM(D103:J103)</f>
        <v>0</v>
      </c>
      <c r="C103" s="173"/>
      <c r="D103" s="64"/>
      <c r="E103" s="64"/>
      <c r="F103" s="64"/>
      <c r="G103" s="64"/>
      <c r="H103" s="64"/>
      <c r="I103" s="64"/>
      <c r="J103" s="63"/>
      <c r="K103" s="63">
        <v>0</v>
      </c>
      <c r="L103" s="63"/>
      <c r="M103" s="63"/>
      <c r="N103" s="63"/>
      <c r="O103" s="65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1:95" s="2" customFormat="1" ht="11.25" x14ac:dyDescent="0.15">
      <c r="A104" s="221" t="s">
        <v>186</v>
      </c>
      <c r="B104" s="5"/>
      <c r="C104" s="5"/>
      <c r="D104" s="5"/>
      <c r="E104" s="5"/>
    </row>
    <row r="105" spans="1:95" customFormat="1" ht="21" x14ac:dyDescent="0.25">
      <c r="A105" s="324" t="s">
        <v>187</v>
      </c>
      <c r="B105" s="223" t="s">
        <v>188</v>
      </c>
      <c r="C105" s="224" t="s">
        <v>189</v>
      </c>
      <c r="D105" s="320" t="s">
        <v>190</v>
      </c>
      <c r="E105" s="331" t="s">
        <v>13</v>
      </c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1:95" customFormat="1" x14ac:dyDescent="0.25">
      <c r="A106" s="225" t="s">
        <v>191</v>
      </c>
      <c r="B106" s="226">
        <v>105</v>
      </c>
      <c r="C106" s="227">
        <v>30</v>
      </c>
      <c r="D106" s="228">
        <v>0</v>
      </c>
      <c r="E106" s="228">
        <v>0</v>
      </c>
      <c r="F106" s="40" t="str">
        <f>CA106&amp;CB106&amp;CC106&amp;CD106&amp;CE106</f>
        <v/>
      </c>
      <c r="CA106" s="44"/>
      <c r="CB106" s="44"/>
      <c r="CC106" s="229" t="str">
        <f>IF(AND(OR(B106&gt;0,C106&gt;0),D106="")," * No olvide digitar la variable Pueblos originarios. Digite cero si no tiene.",IF(D106&gt;(B106+C106)," * La variable pueblos originarios No puede ser mayor a los egresados en Maternidad y Neonatología..",""))</f>
        <v/>
      </c>
      <c r="CD106" s="229" t="str">
        <f>IF(AND(OR(B106&gt;0,C106&gt;0),E106="")," * No olvide digitar la variable Migrantes. Digite cero si no tiene.",IF(E106&gt;(B106+C106)," * La variable Migrantes No puede ser mayor a los egresados en Maternidad y Neonatología.",""))</f>
        <v/>
      </c>
      <c r="CE106" s="229"/>
      <c r="CF106" s="229"/>
      <c r="CG106" s="2"/>
      <c r="CH106" s="2"/>
      <c r="CI106" s="2"/>
      <c r="CJ106" s="2"/>
      <c r="CK106" s="2"/>
      <c r="CL106" s="2"/>
      <c r="CM106" s="2"/>
      <c r="CN106" s="230">
        <f>IF(AND(OR(B106&gt;0,C106&gt;0),D106=""),1,IF(D106&gt;(B106+C106),1,0))</f>
        <v>0</v>
      </c>
      <c r="CO106" s="230">
        <f>IF(AND(OR(B106&gt;0,C106&gt;0),E106=""),1,IF(E106&gt;(B106+C106),1,0))</f>
        <v>0</v>
      </c>
      <c r="CP106" s="230"/>
      <c r="CQ106" s="230"/>
    </row>
    <row r="107" spans="1:95" customFormat="1" ht="21" x14ac:dyDescent="0.25">
      <c r="A107" s="231" t="s">
        <v>192</v>
      </c>
      <c r="B107" s="232">
        <v>80</v>
      </c>
      <c r="C107" s="233">
        <v>0</v>
      </c>
      <c r="D107" s="234">
        <v>1</v>
      </c>
      <c r="E107" s="234">
        <v>1</v>
      </c>
      <c r="F107" s="40" t="str">
        <f t="shared" ref="F107:F111" si="21">CA107&amp;CB107&amp;CC107&amp;CD107&amp;CE107</f>
        <v/>
      </c>
      <c r="CA107" s="229" t="str">
        <f>IF(B107&gt;B111," * Los "&amp;A107&amp;" en Maternidad No pueden ser mayores que los "&amp;A111&amp;" en Maternidad.","")</f>
        <v/>
      </c>
      <c r="CB107" s="229" t="str">
        <f>IF(C107&gt;C111," * Los "&amp;A107&amp;" en Neonatología No pueden ser mayores que los "&amp;A111&amp;" en Neonatología.","")</f>
        <v/>
      </c>
      <c r="CC107" s="229" t="str">
        <f t="shared" ref="CC107:CC111" si="22">IF(AND(OR(B107&gt;0,C107&gt;0),D107="")," * No olvide digitar la variable Pueblos originarios. Digite cero si no tiene.",IF(D107&gt;(B107+C107)," * La variable pueblos originarios No puede ser mayor a los egresados en Maternidad y Neonatología..",""))</f>
        <v/>
      </c>
      <c r="CD107" s="229" t="str">
        <f t="shared" ref="CD107:CD111" si="23">IF(AND(OR(B107&gt;0,C107&gt;0),E107="")," * No olvide digitar la variable Migrantes. Digite cero si no tiene.",IF(E107&gt;(B107+C107)," * La variable Migrantes No puede ser mayor a los egresados en Maternidad y Neonatología.",""))</f>
        <v/>
      </c>
      <c r="CE107" s="229"/>
      <c r="CF107" s="229"/>
      <c r="CG107" s="2"/>
      <c r="CH107" s="2"/>
      <c r="CI107" s="2"/>
      <c r="CJ107" s="2"/>
      <c r="CK107" s="2"/>
      <c r="CL107" s="230">
        <f>IF(B107&gt;B111,1,0)</f>
        <v>0</v>
      </c>
      <c r="CM107" s="230">
        <f>IF(C107&gt;C111,1,0)</f>
        <v>0</v>
      </c>
      <c r="CN107" s="230">
        <f t="shared" ref="CN107:CN111" si="24">IF(AND(OR(B107&gt;0,C107&gt;0),D107=""),1,IF(D107&gt;(B107+C107),1,0))</f>
        <v>0</v>
      </c>
      <c r="CO107" s="230">
        <f t="shared" ref="CO107:CO111" si="25">IF(AND(OR(B107&gt;0,C107&gt;0),E107=""),1,IF(E107&gt;(B107+C107),1,0))</f>
        <v>0</v>
      </c>
      <c r="CP107" s="230"/>
      <c r="CQ107" s="230"/>
    </row>
    <row r="108" spans="1:95" customFormat="1" x14ac:dyDescent="0.25">
      <c r="A108" s="235" t="s">
        <v>193</v>
      </c>
      <c r="B108" s="236">
        <v>0</v>
      </c>
      <c r="C108" s="237"/>
      <c r="D108" s="238"/>
      <c r="E108" s="238"/>
      <c r="F108" s="40" t="str">
        <f t="shared" si="21"/>
        <v/>
      </c>
      <c r="CA108" s="44"/>
      <c r="CB108" s="44"/>
      <c r="CC108" s="229" t="str">
        <f t="shared" si="22"/>
        <v/>
      </c>
      <c r="CD108" s="229" t="str">
        <f t="shared" si="23"/>
        <v/>
      </c>
      <c r="CE108" s="229"/>
      <c r="CF108" s="229"/>
      <c r="CG108" s="2"/>
      <c r="CH108" s="2"/>
      <c r="CI108" s="2"/>
      <c r="CJ108" s="2"/>
      <c r="CK108" s="2"/>
      <c r="CL108" s="2"/>
      <c r="CM108" s="2"/>
      <c r="CN108" s="230">
        <f t="shared" si="24"/>
        <v>0</v>
      </c>
      <c r="CO108" s="230">
        <f t="shared" si="25"/>
        <v>0</v>
      </c>
      <c r="CP108" s="230"/>
      <c r="CQ108" s="230"/>
    </row>
    <row r="109" spans="1:95" customFormat="1" x14ac:dyDescent="0.25">
      <c r="A109" s="235" t="s">
        <v>194</v>
      </c>
      <c r="B109" s="236">
        <v>0</v>
      </c>
      <c r="C109" s="237"/>
      <c r="D109" s="238"/>
      <c r="E109" s="238"/>
      <c r="F109" s="40" t="str">
        <f t="shared" si="21"/>
        <v/>
      </c>
      <c r="CA109" s="44"/>
      <c r="CB109" s="44"/>
      <c r="CC109" s="229" t="str">
        <f t="shared" si="22"/>
        <v/>
      </c>
      <c r="CD109" s="229" t="str">
        <f t="shared" si="23"/>
        <v/>
      </c>
      <c r="CE109" s="229"/>
      <c r="CF109" s="229"/>
      <c r="CG109" s="2"/>
      <c r="CH109" s="2"/>
      <c r="CI109" s="2"/>
      <c r="CJ109" s="2"/>
      <c r="CK109" s="2"/>
      <c r="CL109" s="2"/>
      <c r="CM109" s="2"/>
      <c r="CN109" s="230">
        <f t="shared" si="24"/>
        <v>0</v>
      </c>
      <c r="CO109" s="230">
        <f t="shared" si="25"/>
        <v>0</v>
      </c>
      <c r="CP109" s="230"/>
      <c r="CQ109" s="230"/>
    </row>
    <row r="110" spans="1:95" customFormat="1" ht="22.5" x14ac:dyDescent="0.25">
      <c r="A110" s="235" t="s">
        <v>195</v>
      </c>
      <c r="B110" s="236">
        <v>0</v>
      </c>
      <c r="C110" s="237"/>
      <c r="D110" s="238"/>
      <c r="E110" s="238"/>
      <c r="F110" s="40" t="str">
        <f t="shared" si="21"/>
        <v/>
      </c>
      <c r="CA110" s="44"/>
      <c r="CB110" s="44"/>
      <c r="CC110" s="229" t="str">
        <f t="shared" si="22"/>
        <v/>
      </c>
      <c r="CD110" s="229" t="str">
        <f t="shared" si="23"/>
        <v/>
      </c>
      <c r="CE110" s="229"/>
      <c r="CF110" s="229"/>
      <c r="CG110" s="2"/>
      <c r="CH110" s="2"/>
      <c r="CI110" s="2"/>
      <c r="CJ110" s="2"/>
      <c r="CK110" s="2"/>
      <c r="CL110" s="2"/>
      <c r="CM110" s="2"/>
      <c r="CN110" s="230">
        <f t="shared" si="24"/>
        <v>0</v>
      </c>
      <c r="CO110" s="230">
        <f t="shared" si="25"/>
        <v>0</v>
      </c>
      <c r="CP110" s="230"/>
      <c r="CQ110" s="230"/>
    </row>
    <row r="111" spans="1:95" customFormat="1" x14ac:dyDescent="0.25">
      <c r="A111" s="239" t="s">
        <v>196</v>
      </c>
      <c r="B111" s="355">
        <v>80</v>
      </c>
      <c r="C111" s="281">
        <v>5</v>
      </c>
      <c r="D111" s="240">
        <v>1</v>
      </c>
      <c r="E111" s="240">
        <v>1</v>
      </c>
      <c r="F111" s="40" t="str">
        <f t="shared" si="21"/>
        <v/>
      </c>
      <c r="CA111" s="229" t="str">
        <f>IF(B111&gt;B106," * Los egresados con lactancia materna exclusiva no puede ser mayor que el Total de Egresos en Maternidad.","")</f>
        <v/>
      </c>
      <c r="CB111" s="229" t="str">
        <f>IF(C111&gt;C106," * Los egresados con lactancia materna exclusiva no puede ser mayor que el Total de Egresos en Neonatología","")</f>
        <v/>
      </c>
      <c r="CC111" s="229" t="str">
        <f t="shared" si="22"/>
        <v/>
      </c>
      <c r="CD111" s="229" t="str">
        <f t="shared" si="23"/>
        <v/>
      </c>
      <c r="CE111" s="229"/>
      <c r="CF111" s="229"/>
      <c r="CG111" s="2"/>
      <c r="CH111" s="2"/>
      <c r="CI111" s="2"/>
      <c r="CJ111" s="2"/>
      <c r="CK111" s="2"/>
      <c r="CL111" s="230">
        <f>IF(B111&gt;B106,1,0)</f>
        <v>0</v>
      </c>
      <c r="CM111" s="230">
        <f>IF(C111&gt;C106,1,0)</f>
        <v>0</v>
      </c>
      <c r="CN111" s="230">
        <f t="shared" si="24"/>
        <v>0</v>
      </c>
      <c r="CO111" s="230">
        <f t="shared" si="25"/>
        <v>0</v>
      </c>
      <c r="CP111" s="230"/>
      <c r="CQ111" s="230"/>
    </row>
    <row r="112" spans="1:95" customFormat="1" ht="15" customHeight="1" x14ac:dyDescent="0.25">
      <c r="A112" s="622" t="s">
        <v>197</v>
      </c>
      <c r="B112" s="62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1:91" s="2" customFormat="1" ht="11.25" x14ac:dyDescent="0.15">
      <c r="A113" s="195" t="s">
        <v>198</v>
      </c>
      <c r="B113" s="195"/>
      <c r="C113" s="195"/>
    </row>
    <row r="114" spans="1:91" customFormat="1" x14ac:dyDescent="0.25">
      <c r="A114" s="623" t="s">
        <v>199</v>
      </c>
      <c r="B114" s="623"/>
      <c r="C114" s="331" t="s">
        <v>4</v>
      </c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1:91" customFormat="1" ht="33" x14ac:dyDescent="0.25">
      <c r="A115" s="624" t="s">
        <v>200</v>
      </c>
      <c r="B115" s="241" t="s">
        <v>201</v>
      </c>
      <c r="C115" s="226">
        <v>123</v>
      </c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1:91" customFormat="1" ht="22.5" x14ac:dyDescent="0.25">
      <c r="A116" s="698"/>
      <c r="B116" s="356" t="s">
        <v>202</v>
      </c>
      <c r="C116" s="357">
        <v>8</v>
      </c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1:91" customFormat="1" x14ac:dyDescent="0.25">
      <c r="A117" s="624" t="s">
        <v>203</v>
      </c>
      <c r="B117" s="244" t="s">
        <v>204</v>
      </c>
      <c r="C117" s="32">
        <v>4</v>
      </c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1:91" customFormat="1" x14ac:dyDescent="0.25">
      <c r="A118" s="626"/>
      <c r="B118" s="245" t="s">
        <v>205</v>
      </c>
      <c r="C118" s="52">
        <v>123</v>
      </c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1:91" customFormat="1" x14ac:dyDescent="0.25">
      <c r="A119" s="626"/>
      <c r="B119" s="245" t="s">
        <v>206</v>
      </c>
      <c r="C119" s="52">
        <v>0</v>
      </c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1:91" customFormat="1" x14ac:dyDescent="0.25">
      <c r="A120" s="698"/>
      <c r="B120" s="358" t="s">
        <v>207</v>
      </c>
      <c r="C120" s="355">
        <v>123</v>
      </c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1:91" s="2" customFormat="1" ht="11.25" x14ac:dyDescent="0.15">
      <c r="A121" s="248" t="s">
        <v>208</v>
      </c>
      <c r="B121" s="249"/>
      <c r="C121" s="249"/>
      <c r="D121" s="221"/>
      <c r="E121" s="5"/>
      <c r="F121" s="5"/>
      <c r="G121" s="5"/>
      <c r="H121" s="5"/>
      <c r="I121" s="5"/>
      <c r="J121" s="5"/>
      <c r="K121" s="5"/>
      <c r="L121" s="5"/>
      <c r="M121" s="5"/>
    </row>
    <row r="122" spans="1:91" customFormat="1" ht="15" customHeight="1" x14ac:dyDescent="0.25">
      <c r="A122" s="627" t="s">
        <v>209</v>
      </c>
      <c r="B122" s="629" t="s">
        <v>4</v>
      </c>
      <c r="C122" s="611" t="s">
        <v>104</v>
      </c>
      <c r="D122" s="612"/>
      <c r="E122" s="612"/>
      <c r="F122" s="612"/>
      <c r="G122" s="612"/>
      <c r="H122" s="612"/>
      <c r="I122" s="612"/>
      <c r="J122" s="612"/>
      <c r="K122" s="613"/>
      <c r="L122" s="614" t="s">
        <v>12</v>
      </c>
      <c r="M122" s="616" t="s">
        <v>13</v>
      </c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1:91" customFormat="1" x14ac:dyDescent="0.25">
      <c r="A123" s="628"/>
      <c r="B123" s="630"/>
      <c r="C123" s="250" t="s">
        <v>210</v>
      </c>
      <c r="D123" s="251" t="s">
        <v>16</v>
      </c>
      <c r="E123" s="251" t="s">
        <v>110</v>
      </c>
      <c r="F123" s="251" t="s">
        <v>111</v>
      </c>
      <c r="G123" s="251" t="s">
        <v>112</v>
      </c>
      <c r="H123" s="251" t="s">
        <v>113</v>
      </c>
      <c r="I123" s="251" t="s">
        <v>114</v>
      </c>
      <c r="J123" s="251" t="s">
        <v>115</v>
      </c>
      <c r="K123" s="252" t="s">
        <v>211</v>
      </c>
      <c r="L123" s="615"/>
      <c r="M123" s="743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1:91" customFormat="1" ht="21" x14ac:dyDescent="0.25">
      <c r="A124" s="253" t="s">
        <v>212</v>
      </c>
      <c r="B124" s="254">
        <v>38</v>
      </c>
      <c r="C124" s="282"/>
      <c r="D124" s="256"/>
      <c r="E124" s="256"/>
      <c r="F124" s="256"/>
      <c r="G124" s="256"/>
      <c r="H124" s="256"/>
      <c r="I124" s="256"/>
      <c r="J124" s="256"/>
      <c r="K124" s="257"/>
      <c r="L124" s="258"/>
      <c r="M124" s="359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1:91" customFormat="1" ht="21" x14ac:dyDescent="0.25">
      <c r="A125" s="188" t="s">
        <v>213</v>
      </c>
      <c r="B125" s="260">
        <f>SUM(C125:K125)</f>
        <v>38</v>
      </c>
      <c r="C125" s="302"/>
      <c r="D125" s="75">
        <v>3</v>
      </c>
      <c r="E125" s="75">
        <v>10</v>
      </c>
      <c r="F125" s="75">
        <v>14</v>
      </c>
      <c r="G125" s="75">
        <v>6</v>
      </c>
      <c r="H125" s="75">
        <v>3</v>
      </c>
      <c r="I125" s="75">
        <v>2</v>
      </c>
      <c r="J125" s="75">
        <v>0</v>
      </c>
      <c r="K125" s="81">
        <v>0</v>
      </c>
      <c r="L125" s="254">
        <v>0</v>
      </c>
      <c r="M125" s="357">
        <v>3</v>
      </c>
      <c r="N125" s="40" t="str">
        <f>$CA125&amp;CB125</f>
        <v/>
      </c>
      <c r="CA125" s="229" t="str">
        <f>IF(AND($B125&lt;&gt;0,L125=""),"* No olvide ingresar la variable Pueblos Originarios. Si no tiene digite CERO.  ",IF(L125&gt;$B125,"* La variable Pueblos Originarios no puede superar el Total. ",""))</f>
        <v/>
      </c>
      <c r="CB125" s="229" t="str">
        <f>IF(AND($B125&lt;&gt;0,M125=""),"* No olvide ingresar la variable Migrantes. Si no tiene digite CERO. ",IF(M125&gt;$B125,"* La variable Migrantes no puede superar el Total. ",""))</f>
        <v/>
      </c>
      <c r="CC125" s="2"/>
      <c r="CD125" s="2"/>
      <c r="CE125" s="2"/>
      <c r="CF125" s="2"/>
      <c r="CG125" s="2"/>
      <c r="CH125" s="2"/>
      <c r="CI125" s="2"/>
      <c r="CJ125" s="2"/>
      <c r="CK125" s="2"/>
      <c r="CL125" s="230">
        <f>IF(AND($B125&lt;&gt;0,L125=""),1,IF(L125&gt;$B125,1,0))</f>
        <v>0</v>
      </c>
      <c r="CM125" s="230">
        <f>IF(AND($B125&lt;&gt;0,M125=""),1,IF(M125&gt;$B125,1,0))</f>
        <v>0</v>
      </c>
    </row>
    <row r="126" spans="1:91" s="2" customFormat="1" ht="11.25" x14ac:dyDescent="0.15">
      <c r="A126" s="195" t="s">
        <v>214</v>
      </c>
      <c r="B126" s="195"/>
      <c r="C126" s="5"/>
      <c r="D126" s="5"/>
      <c r="E126" s="5"/>
      <c r="F126" s="5"/>
    </row>
    <row r="127" spans="1:91" s="2" customFormat="1" ht="11.25" x14ac:dyDescent="0.15">
      <c r="A127" s="195" t="s">
        <v>215</v>
      </c>
      <c r="B127" s="195"/>
      <c r="C127" s="5"/>
      <c r="D127" s="5"/>
      <c r="E127" s="5"/>
      <c r="F127" s="5"/>
    </row>
    <row r="128" spans="1:91" customFormat="1" ht="21" customHeight="1" x14ac:dyDescent="0.25">
      <c r="A128" s="618" t="s">
        <v>216</v>
      </c>
      <c r="B128" s="620" t="s">
        <v>217</v>
      </c>
      <c r="C128" s="621"/>
      <c r="D128" s="621"/>
      <c r="E128" s="621"/>
      <c r="F128" s="315" t="s">
        <v>218</v>
      </c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1:100" ht="21" x14ac:dyDescent="0.25">
      <c r="A129" s="744"/>
      <c r="B129" s="9" t="s">
        <v>219</v>
      </c>
      <c r="C129" s="148" t="s">
        <v>220</v>
      </c>
      <c r="D129" s="9" t="s">
        <v>221</v>
      </c>
      <c r="E129" s="320" t="s">
        <v>222</v>
      </c>
      <c r="F129" s="315" t="s">
        <v>223</v>
      </c>
      <c r="CN129"/>
      <c r="CO129"/>
      <c r="CP129"/>
      <c r="CQ129"/>
      <c r="CR129"/>
      <c r="CS129"/>
      <c r="CT129"/>
      <c r="CU129"/>
      <c r="CV129"/>
    </row>
    <row r="130" spans="1:100" x14ac:dyDescent="0.25">
      <c r="A130" s="261" t="s">
        <v>224</v>
      </c>
      <c r="B130" s="262">
        <v>1</v>
      </c>
      <c r="C130" s="196">
        <v>1</v>
      </c>
      <c r="D130" s="262">
        <v>5</v>
      </c>
      <c r="E130" s="198">
        <v>0</v>
      </c>
      <c r="F130" s="136">
        <v>0</v>
      </c>
      <c r="CN130"/>
      <c r="CO130"/>
      <c r="CP130"/>
      <c r="CQ130"/>
      <c r="CR130"/>
      <c r="CS130"/>
      <c r="CT130"/>
      <c r="CU130"/>
      <c r="CV130"/>
    </row>
    <row r="131" spans="1:100" s="2" customFormat="1" ht="11.25" x14ac:dyDescent="0.15">
      <c r="A131" s="195" t="s">
        <v>225</v>
      </c>
      <c r="B131" s="5"/>
      <c r="C131" s="5"/>
      <c r="D131" s="5"/>
      <c r="E131" s="5"/>
    </row>
    <row r="132" spans="1:100" ht="21" x14ac:dyDescent="0.25">
      <c r="A132" s="324" t="s">
        <v>226</v>
      </c>
      <c r="B132" s="331" t="s">
        <v>227</v>
      </c>
      <c r="C132" s="331" t="s">
        <v>228</v>
      </c>
      <c r="D132" s="224" t="s">
        <v>229</v>
      </c>
      <c r="E132" s="320" t="s">
        <v>12</v>
      </c>
      <c r="CN132"/>
      <c r="CO132"/>
      <c r="CP132"/>
      <c r="CQ132"/>
      <c r="CR132"/>
      <c r="CS132"/>
      <c r="CT132"/>
      <c r="CU132"/>
      <c r="CV132"/>
    </row>
    <row r="133" spans="1:100" x14ac:dyDescent="0.25">
      <c r="A133" s="127" t="s">
        <v>230</v>
      </c>
      <c r="B133" s="226">
        <v>120</v>
      </c>
      <c r="C133" s="226"/>
      <c r="D133" s="227">
        <v>14</v>
      </c>
      <c r="E133" s="228">
        <v>0</v>
      </c>
      <c r="F133" s="40" t="str">
        <f>$CA133</f>
        <v/>
      </c>
      <c r="CA133" s="229" t="str">
        <f>IF(AND($B133&lt;&gt;0,E133=""),"* No olvide ingresar la variable Pueblos Originarios. Si no tiene digite CERO. ",IF(E133&gt;$B133,"* La variable Pueblos Originarios no puede superar el Total de Tamizaje. ",""))</f>
        <v/>
      </c>
      <c r="CB133" s="44"/>
      <c r="CL133" s="230">
        <f>IF(AND($B133&lt;&gt;0,E133=""),1,IF(E133&gt;$B133,1,0))</f>
        <v>0</v>
      </c>
      <c r="CM133" s="44"/>
      <c r="CN133"/>
      <c r="CO133"/>
      <c r="CP133"/>
      <c r="CQ133"/>
      <c r="CR133"/>
      <c r="CS133"/>
      <c r="CT133"/>
      <c r="CU133"/>
      <c r="CV133"/>
    </row>
    <row r="134" spans="1:100" x14ac:dyDescent="0.25">
      <c r="A134" s="263" t="s">
        <v>231</v>
      </c>
      <c r="B134" s="52">
        <v>112</v>
      </c>
      <c r="C134" s="52"/>
      <c r="D134" s="264">
        <v>13</v>
      </c>
      <c r="E134" s="50">
        <v>0</v>
      </c>
      <c r="F134" s="40" t="str">
        <f t="shared" ref="F134:F135" si="26">$CO134&amp;CA134</f>
        <v/>
      </c>
      <c r="CA134" s="229" t="str">
        <f t="shared" ref="CA134:CA135" si="27">IF(AND($B134&lt;&gt;0,E134=""),"* No olvide ingresar la variable Pueblos Originarios. Si no tiene digite CERO. ",IF(E134&gt;$B134,"* La variable Pueblos Originarios no puede superar el Total de Tamizaje. ",""))</f>
        <v/>
      </c>
      <c r="CB134" s="44"/>
      <c r="CL134" s="230">
        <f t="shared" ref="CL134:CL135" si="28">IF(AND($B134&lt;&gt;0,E134=""),1,IF(E134&gt;$B134,1,0))</f>
        <v>0</v>
      </c>
      <c r="CN134"/>
      <c r="CO134"/>
      <c r="CP134"/>
      <c r="CQ134"/>
      <c r="CR134"/>
      <c r="CS134"/>
      <c r="CT134"/>
      <c r="CU134"/>
      <c r="CV134"/>
    </row>
    <row r="135" spans="1:100" x14ac:dyDescent="0.25">
      <c r="A135" s="265" t="s">
        <v>232</v>
      </c>
      <c r="B135" s="266">
        <v>8</v>
      </c>
      <c r="C135" s="266"/>
      <c r="D135" s="267">
        <v>1</v>
      </c>
      <c r="E135" s="268">
        <v>0</v>
      </c>
      <c r="F135" s="40" t="str">
        <f t="shared" si="26"/>
        <v/>
      </c>
      <c r="CA135" s="229" t="str">
        <f t="shared" si="27"/>
        <v/>
      </c>
      <c r="CB135" s="44"/>
      <c r="CL135" s="230">
        <f t="shared" si="28"/>
        <v>0</v>
      </c>
      <c r="CN135"/>
      <c r="CO135"/>
      <c r="CP135"/>
      <c r="CQ135"/>
      <c r="CR135"/>
      <c r="CS135"/>
      <c r="CT135"/>
      <c r="CU135"/>
      <c r="CV135"/>
    </row>
    <row r="136" spans="1:100" ht="21" x14ac:dyDescent="0.25">
      <c r="A136" s="318" t="s">
        <v>233</v>
      </c>
      <c r="B136" s="317" t="s">
        <v>234</v>
      </c>
      <c r="C136" s="313" t="s">
        <v>235</v>
      </c>
      <c r="D136" s="323" t="s">
        <v>12</v>
      </c>
      <c r="E136" s="202"/>
      <c r="CN136"/>
      <c r="CO136"/>
      <c r="CP136"/>
      <c r="CQ136"/>
      <c r="CR136"/>
      <c r="CS136"/>
      <c r="CT136"/>
      <c r="CU136"/>
      <c r="CV136"/>
    </row>
    <row r="137" spans="1:100" x14ac:dyDescent="0.25">
      <c r="A137" s="127" t="s">
        <v>188</v>
      </c>
      <c r="B137" s="226">
        <v>35</v>
      </c>
      <c r="C137" s="227"/>
      <c r="D137" s="228">
        <v>0</v>
      </c>
      <c r="E137" s="40" t="str">
        <f>$CA137</f>
        <v/>
      </c>
      <c r="CA137" s="229" t="str">
        <f>IF(AND($B137&lt;&gt;0,D137=""),"* No olvide ingresar la variable Pueblos Originarios. Si no tiene digite CERO. ",IF(D137&gt;$B137,"* La variable Pueblos Originarios no puede superar el Total de EOA. ",""))</f>
        <v/>
      </c>
      <c r="CB137" s="44"/>
      <c r="CL137" s="230">
        <f>IF(AND($B137&lt;&gt;0,D137=""),1,IF(D137&gt;$B137,1,0))</f>
        <v>0</v>
      </c>
      <c r="CN137"/>
      <c r="CO137"/>
      <c r="CP137"/>
      <c r="CQ137"/>
      <c r="CR137"/>
      <c r="CS137"/>
      <c r="CT137"/>
      <c r="CU137"/>
      <c r="CV137"/>
    </row>
    <row r="138" spans="1:100" x14ac:dyDescent="0.25">
      <c r="A138" s="263" t="s">
        <v>189</v>
      </c>
      <c r="B138" s="52">
        <v>24</v>
      </c>
      <c r="C138" s="264">
        <v>1</v>
      </c>
      <c r="D138" s="50">
        <v>0</v>
      </c>
      <c r="E138" s="40" t="str">
        <f t="shared" ref="E138:E139" si="29">$CA138</f>
        <v/>
      </c>
      <c r="CA138" s="229" t="str">
        <f t="shared" ref="CA138:CA139" si="30">IF(AND($B138&lt;&gt;0,D138=""),"* No olvide ingresar la variable Pueblos Originarios. Si no tiene digite CERO. ",IF(D138&gt;$B138,"* La variable Pueblos Originarios no puede superar el Total de EOA. ",""))</f>
        <v/>
      </c>
      <c r="CB138" s="44"/>
      <c r="CL138" s="230">
        <f t="shared" ref="CL138:CL139" si="31">IF(AND($B138&lt;&gt;0,D138=""),1,IF(D138&gt;$B138,1,0))</f>
        <v>0</v>
      </c>
      <c r="CN138"/>
      <c r="CO138"/>
      <c r="CP138"/>
      <c r="CQ138"/>
      <c r="CR138"/>
      <c r="CS138"/>
      <c r="CT138"/>
      <c r="CU138"/>
      <c r="CV138"/>
    </row>
    <row r="139" spans="1:100" ht="21" x14ac:dyDescent="0.25">
      <c r="A139" s="265" t="s">
        <v>236</v>
      </c>
      <c r="B139" s="266">
        <v>61</v>
      </c>
      <c r="C139" s="267">
        <v>6</v>
      </c>
      <c r="D139" s="268">
        <v>0</v>
      </c>
      <c r="E139" s="40" t="str">
        <f t="shared" si="29"/>
        <v/>
      </c>
      <c r="CA139" s="229" t="str">
        <f t="shared" si="30"/>
        <v/>
      </c>
      <c r="CB139" s="44"/>
      <c r="CL139" s="230">
        <f t="shared" si="31"/>
        <v>0</v>
      </c>
      <c r="CN139"/>
      <c r="CO139"/>
      <c r="CP139"/>
      <c r="CQ139"/>
      <c r="CR139"/>
      <c r="CS139"/>
      <c r="CT139"/>
      <c r="CU139"/>
      <c r="CV139"/>
    </row>
    <row r="140" spans="1:100" x14ac:dyDescent="0.25">
      <c r="A140" s="195" t="s">
        <v>237</v>
      </c>
      <c r="B140" s="273"/>
      <c r="C140" s="202"/>
      <c r="CN140"/>
      <c r="CO140"/>
      <c r="CP140"/>
      <c r="CQ140"/>
      <c r="CR140"/>
      <c r="CS140"/>
      <c r="CT140"/>
      <c r="CU140"/>
      <c r="CV140"/>
    </row>
    <row r="141" spans="1:100" ht="31.5" x14ac:dyDescent="0.25">
      <c r="A141" s="329" t="s">
        <v>233</v>
      </c>
      <c r="B141" s="319" t="s">
        <v>238</v>
      </c>
      <c r="C141" s="316" t="s">
        <v>239</v>
      </c>
      <c r="CN141"/>
      <c r="CO141"/>
      <c r="CP141"/>
      <c r="CQ141"/>
      <c r="CR141"/>
      <c r="CS141"/>
      <c r="CT141"/>
      <c r="CU141"/>
      <c r="CV141"/>
    </row>
    <row r="142" spans="1:100" x14ac:dyDescent="0.25">
      <c r="A142" s="276" t="s">
        <v>188</v>
      </c>
      <c r="B142" s="226">
        <v>129</v>
      </c>
      <c r="C142" s="228">
        <v>0</v>
      </c>
      <c r="CN142"/>
      <c r="CO142"/>
      <c r="CP142"/>
      <c r="CQ142"/>
      <c r="CR142"/>
      <c r="CS142"/>
      <c r="CT142"/>
      <c r="CU142"/>
      <c r="CV142"/>
    </row>
    <row r="143" spans="1:100" x14ac:dyDescent="0.25">
      <c r="A143" s="360" t="s">
        <v>189</v>
      </c>
      <c r="B143" s="355">
        <v>11</v>
      </c>
      <c r="C143" s="240">
        <v>7</v>
      </c>
      <c r="CN143"/>
      <c r="CO143"/>
      <c r="CP143"/>
      <c r="CQ143"/>
      <c r="CR143"/>
      <c r="CS143"/>
      <c r="CT143"/>
      <c r="CU143"/>
      <c r="CV143"/>
    </row>
    <row r="160" spans="1:100" x14ac:dyDescent="0.25">
      <c r="A160" s="278">
        <f>SUM(C13:X22,C25:C35,C39:D51,C54:D65,B70:O72,C76:I87,C93,C97:J97,B101:B103,B106:C111,C115:C120,B124:B125,B130:F130,B133:D135,B137:C139)</f>
        <v>3034</v>
      </c>
      <c r="B160" s="278">
        <f>SUM(CL13:CQ139)</f>
        <v>0</v>
      </c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</row>
  </sheetData>
  <mergeCells count="121">
    <mergeCell ref="A6:L6"/>
    <mergeCell ref="A9:B11"/>
    <mergeCell ref="C9:C11"/>
    <mergeCell ref="D9:G9"/>
    <mergeCell ref="H9:K9"/>
    <mergeCell ref="L9:L11"/>
    <mergeCell ref="R10:R11"/>
    <mergeCell ref="S10:T10"/>
    <mergeCell ref="U10:V10"/>
    <mergeCell ref="A13:B13"/>
    <mergeCell ref="A14:B14"/>
    <mergeCell ref="A15:B15"/>
    <mergeCell ref="AA9:AB10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M9:R9"/>
    <mergeCell ref="S9:V9"/>
    <mergeCell ref="W9:W11"/>
    <mergeCell ref="X9:X11"/>
    <mergeCell ref="Y9:Y11"/>
    <mergeCell ref="Z9:Z11"/>
    <mergeCell ref="N10:N11"/>
    <mergeCell ref="O10:O11"/>
    <mergeCell ref="P10:P11"/>
    <mergeCell ref="Q10:Q11"/>
    <mergeCell ref="A24:B24"/>
    <mergeCell ref="A25:B25"/>
    <mergeCell ref="A26:A27"/>
    <mergeCell ref="A28:B28"/>
    <mergeCell ref="A29:B29"/>
    <mergeCell ref="A30:B30"/>
    <mergeCell ref="A16:B16"/>
    <mergeCell ref="A17:B17"/>
    <mergeCell ref="A18:B18"/>
    <mergeCell ref="A19:B19"/>
    <mergeCell ref="A20:B20"/>
    <mergeCell ref="A21:A22"/>
    <mergeCell ref="A42:B42"/>
    <mergeCell ref="A43:B43"/>
    <mergeCell ref="A44:A45"/>
    <mergeCell ref="A46:B46"/>
    <mergeCell ref="A47:B47"/>
    <mergeCell ref="A48:B48"/>
    <mergeCell ref="A31:A32"/>
    <mergeCell ref="A33:B33"/>
    <mergeCell ref="A34:A35"/>
    <mergeCell ref="A38:B38"/>
    <mergeCell ref="A39:B39"/>
    <mergeCell ref="A40:A41"/>
    <mergeCell ref="A60:B60"/>
    <mergeCell ref="A61:B61"/>
    <mergeCell ref="A62:B62"/>
    <mergeCell ref="A63:B63"/>
    <mergeCell ref="A64:B64"/>
    <mergeCell ref="A65:B65"/>
    <mergeCell ref="A49:B49"/>
    <mergeCell ref="A50:B50"/>
    <mergeCell ref="A51:B51"/>
    <mergeCell ref="A53:B53"/>
    <mergeCell ref="A54:A58"/>
    <mergeCell ref="A59:B59"/>
    <mergeCell ref="R67:R68"/>
    <mergeCell ref="S67:T67"/>
    <mergeCell ref="A74:B75"/>
    <mergeCell ref="C74:C75"/>
    <mergeCell ref="D74:D75"/>
    <mergeCell ref="E74:E75"/>
    <mergeCell ref="F74:F75"/>
    <mergeCell ref="G74:I74"/>
    <mergeCell ref="A67:A68"/>
    <mergeCell ref="B67:J67"/>
    <mergeCell ref="K67:M67"/>
    <mergeCell ref="N67:O67"/>
    <mergeCell ref="P67:P68"/>
    <mergeCell ref="Q67:Q68"/>
    <mergeCell ref="A88:B88"/>
    <mergeCell ref="A89:G89"/>
    <mergeCell ref="A90:G90"/>
    <mergeCell ref="A91:B92"/>
    <mergeCell ref="C91:C92"/>
    <mergeCell ref="D91:K91"/>
    <mergeCell ref="A76:B76"/>
    <mergeCell ref="A77:B77"/>
    <mergeCell ref="A78:A84"/>
    <mergeCell ref="A85:B85"/>
    <mergeCell ref="A86:B86"/>
    <mergeCell ref="A87:B87"/>
    <mergeCell ref="M95:M96"/>
    <mergeCell ref="A97:B97"/>
    <mergeCell ref="A98:G98"/>
    <mergeCell ref="A99:A100"/>
    <mergeCell ref="B99:B100"/>
    <mergeCell ref="C99:J99"/>
    <mergeCell ref="K99:K100"/>
    <mergeCell ref="L99:O99"/>
    <mergeCell ref="L91:L92"/>
    <mergeCell ref="A93:B93"/>
    <mergeCell ref="A95:B96"/>
    <mergeCell ref="C95:D95"/>
    <mergeCell ref="E95:H95"/>
    <mergeCell ref="I95:J95"/>
    <mergeCell ref="K95:K96"/>
    <mergeCell ref="L95:L96"/>
    <mergeCell ref="C122:K122"/>
    <mergeCell ref="L122:L123"/>
    <mergeCell ref="M122:M123"/>
    <mergeCell ref="A128:A129"/>
    <mergeCell ref="B128:E128"/>
    <mergeCell ref="A112:B112"/>
    <mergeCell ref="A114:B114"/>
    <mergeCell ref="A115:A116"/>
    <mergeCell ref="A117:A120"/>
    <mergeCell ref="A122:A123"/>
    <mergeCell ref="B122:B123"/>
  </mergeCells>
  <dataValidations count="2">
    <dataValidation type="whole" operator="greaterThanOrEqual" allowBlank="1" showInputMessage="1" showErrorMessage="1" error="Valor no Permitido" sqref="C13:AB22 D25:F35 C39:D51 C54:D65 B70:T72 C76:C87 D86 E76:I87 D93:L93 C97:M97 C101:O103 B106:E111 C115:C120 B124 C125:M125 B130:F130 B133:E135 B137:D139">
      <formula1>0</formula1>
    </dataValidation>
    <dataValidation allowBlank="1" showInputMessage="1" showErrorMessage="1" error="Valor no Permitido" sqref="A6:L6 C9:C10 T11:T12 A9:A10 A12:A21 S9:S10 U10 W9:W10 M9 M10:R10 H9 H10:K10 C129:E129 X9:AA9 A8:AB8 B125 V11:V12 C12:S12 U12 W12:AB12 F24 A26 B26:B27 A33:A34 A28:A31 B34:B35 A23:F23 A42:A44 A39:A40 B44:B45 A46:A54 A37:D37 C25:C35 B52 M93:BZ93 C66:S66 C68:J69 K67:S69 T66:T69 A76:A78 A85:A91 F74:G74 H75:I75 E88:I88 F73:I73 B73 A93:A99 B89:L90 L91 D91:K92 B94:M94 K95:M95 E95 I95:J96 M100:O100 L99:L100 B98:O98 K99 D87:D88 C99:J100 C73:E74 C104:E105 A102:A112 D76:D85 B99:B104 C88 D121:M121 A121:A124 C121:C124 D123:K123 L122:M122 C91:C93 B128:B129 A160:B160 A126:F127 C52:D53 B66:B69 F128:F129 D124:M124 B121:B123 A131:A139 B131:E132 B136:E136 A59:A67 A69:A74 A140:C140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60"/>
  <sheetViews>
    <sheetView workbookViewId="0">
      <selection activeCell="A4" sqref="A4:A5"/>
    </sheetView>
  </sheetViews>
  <sheetFormatPr baseColWidth="10" defaultRowHeight="15" x14ac:dyDescent="0.25"/>
  <cols>
    <col min="1" max="1" width="53.5703125" customWidth="1"/>
    <col min="2" max="2" width="23.42578125" bestFit="1" customWidth="1"/>
    <col min="3" max="7" width="14" customWidth="1"/>
    <col min="8" max="8" width="15" customWidth="1"/>
    <col min="9" max="13" width="14" customWidth="1"/>
    <col min="14" max="14" width="15.28515625" customWidth="1"/>
    <col min="15" max="15" width="13" customWidth="1"/>
    <col min="16" max="16" width="12" customWidth="1"/>
    <col min="17" max="18" width="13.42578125" customWidth="1"/>
    <col min="19" max="19" width="11.28515625" customWidth="1"/>
    <col min="20" max="20" width="12.42578125" customWidth="1"/>
    <col min="22" max="22" width="12.85546875" customWidth="1"/>
    <col min="23" max="28" width="11.28515625" customWidth="1"/>
    <col min="55" max="55" width="20.28515625" bestFit="1" customWidth="1"/>
    <col min="65" max="65" width="20.28515625" bestFit="1" customWidth="1"/>
    <col min="78" max="78" width="11.42578125" customWidth="1"/>
    <col min="79" max="80" width="11.85546875" style="2" hidden="1" customWidth="1"/>
    <col min="81" max="90" width="11.42578125" style="2" hidden="1" customWidth="1"/>
    <col min="91" max="91" width="20.28515625" style="2" hidden="1" customWidth="1"/>
    <col min="92" max="94" width="11.42578125" style="2" hidden="1" customWidth="1"/>
    <col min="95" max="95" width="20.28515625" style="2" hidden="1" customWidth="1"/>
    <col min="96" max="96" width="11.42578125" style="2" customWidth="1"/>
    <col min="97" max="100" width="11.42578125" style="2"/>
  </cols>
  <sheetData>
    <row r="1" spans="1:100" x14ac:dyDescent="0.25">
      <c r="A1" s="1" t="s">
        <v>0</v>
      </c>
    </row>
    <row r="2" spans="1:100" x14ac:dyDescent="0.25">
      <c r="A2" s="1" t="str">
        <f>CONCATENATE("COMUNA: ",[3]NOMBRE!B2," - ","( ",[3]NOMBRE!C2,[3]NOMBRE!D2,[3]NOMBRE!E2,[3]NOMBRE!F2,[3]NOMBRE!G2," )")</f>
        <v>COMUNA: LINARES - ( 07401 )</v>
      </c>
    </row>
    <row r="3" spans="1:100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100" x14ac:dyDescent="0.25">
      <c r="A4" s="1" t="str">
        <f>CONCATENATE("MES: ",[3]NOMBRE!B6," - ","( ",[3]NOMBRE!C6,[3]NOMBRE!D6," )")</f>
        <v>MES: FEBRERO - ( 02 )</v>
      </c>
    </row>
    <row r="5" spans="1:100" x14ac:dyDescent="0.25">
      <c r="A5" s="1" t="str">
        <f>CONCATENATE("AÑO: ",[3]NOMBRE!B7)</f>
        <v>AÑO: 2024</v>
      </c>
    </row>
    <row r="6" spans="1:100" ht="15" customHeight="1" x14ac:dyDescent="0.25">
      <c r="A6" s="735" t="s">
        <v>1</v>
      </c>
      <c r="B6" s="735"/>
      <c r="C6" s="735"/>
      <c r="D6" s="735"/>
      <c r="E6" s="735"/>
      <c r="F6" s="735"/>
      <c r="G6" s="735"/>
      <c r="H6" s="735"/>
      <c r="I6" s="735"/>
      <c r="J6" s="735"/>
      <c r="K6" s="735"/>
      <c r="L6" s="735"/>
    </row>
    <row r="8" spans="1:100" s="2" customFormat="1" ht="11.25" x14ac:dyDescent="0.15">
      <c r="A8" s="3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</row>
    <row r="9" spans="1:100" ht="15" customHeight="1" x14ac:dyDescent="0.25">
      <c r="A9" s="661" t="s">
        <v>3</v>
      </c>
      <c r="B9" s="647"/>
      <c r="C9" s="736" t="s">
        <v>4</v>
      </c>
      <c r="D9" s="652" t="s">
        <v>5</v>
      </c>
      <c r="E9" s="739"/>
      <c r="F9" s="739"/>
      <c r="G9" s="620"/>
      <c r="H9" s="639" t="s">
        <v>6</v>
      </c>
      <c r="I9" s="640"/>
      <c r="J9" s="640"/>
      <c r="K9" s="641"/>
      <c r="L9" s="740" t="s">
        <v>7</v>
      </c>
      <c r="M9" s="639" t="s">
        <v>8</v>
      </c>
      <c r="N9" s="640"/>
      <c r="O9" s="640"/>
      <c r="P9" s="640"/>
      <c r="Q9" s="640"/>
      <c r="R9" s="640"/>
      <c r="S9" s="724" t="s">
        <v>9</v>
      </c>
      <c r="T9" s="645"/>
      <c r="U9" s="645"/>
      <c r="V9" s="725"/>
      <c r="W9" s="647" t="s">
        <v>10</v>
      </c>
      <c r="X9" s="661" t="s">
        <v>11</v>
      </c>
      <c r="Y9" s="727" t="s">
        <v>12</v>
      </c>
      <c r="Z9" s="730" t="s">
        <v>13</v>
      </c>
      <c r="AA9" s="711" t="s">
        <v>14</v>
      </c>
      <c r="AB9" s="647"/>
    </row>
    <row r="10" spans="1:100" ht="15" customHeight="1" x14ac:dyDescent="0.25">
      <c r="A10" s="726"/>
      <c r="B10" s="713"/>
      <c r="C10" s="737"/>
      <c r="D10" s="714" t="s">
        <v>15</v>
      </c>
      <c r="E10" s="716" t="s">
        <v>16</v>
      </c>
      <c r="F10" s="716" t="s">
        <v>17</v>
      </c>
      <c r="G10" s="718" t="s">
        <v>18</v>
      </c>
      <c r="H10" s="720" t="s">
        <v>19</v>
      </c>
      <c r="I10" s="716" t="s">
        <v>20</v>
      </c>
      <c r="J10" s="716" t="s">
        <v>21</v>
      </c>
      <c r="K10" s="722" t="s">
        <v>22</v>
      </c>
      <c r="L10" s="740"/>
      <c r="M10" s="714" t="s">
        <v>23</v>
      </c>
      <c r="N10" s="733" t="s">
        <v>24</v>
      </c>
      <c r="O10" s="733" t="s">
        <v>25</v>
      </c>
      <c r="P10" s="733" t="s">
        <v>26</v>
      </c>
      <c r="Q10" s="733" t="s">
        <v>27</v>
      </c>
      <c r="R10" s="741" t="s">
        <v>28</v>
      </c>
      <c r="S10" s="724" t="s">
        <v>29</v>
      </c>
      <c r="T10" s="646"/>
      <c r="U10" s="645" t="s">
        <v>30</v>
      </c>
      <c r="V10" s="725"/>
      <c r="W10" s="713"/>
      <c r="X10" s="726"/>
      <c r="Y10" s="728"/>
      <c r="Z10" s="731"/>
      <c r="AA10" s="712"/>
      <c r="AB10" s="713"/>
    </row>
    <row r="11" spans="1:100" ht="42" x14ac:dyDescent="0.25">
      <c r="A11" s="748"/>
      <c r="B11" s="648"/>
      <c r="C11" s="760"/>
      <c r="D11" s="757"/>
      <c r="E11" s="717"/>
      <c r="F11" s="717"/>
      <c r="G11" s="719"/>
      <c r="H11" s="758"/>
      <c r="I11" s="717"/>
      <c r="J11" s="717"/>
      <c r="K11" s="723"/>
      <c r="L11" s="740"/>
      <c r="M11" s="757"/>
      <c r="N11" s="734"/>
      <c r="O11" s="734"/>
      <c r="P11" s="734"/>
      <c r="Q11" s="734"/>
      <c r="R11" s="742"/>
      <c r="S11" s="7" t="s">
        <v>31</v>
      </c>
      <c r="T11" s="286" t="s">
        <v>32</v>
      </c>
      <c r="U11" s="9" t="s">
        <v>31</v>
      </c>
      <c r="V11" s="292" t="s">
        <v>32</v>
      </c>
      <c r="W11" s="648"/>
      <c r="X11" s="748"/>
      <c r="Y11" s="729"/>
      <c r="Z11" s="759"/>
      <c r="AA11" s="9" t="s">
        <v>33</v>
      </c>
      <c r="AB11" s="286" t="s">
        <v>34</v>
      </c>
    </row>
    <row r="12" spans="1:100" s="26" customFormat="1" ht="11.25" x14ac:dyDescent="0.15">
      <c r="A12" s="11" t="s">
        <v>35</v>
      </c>
      <c r="B12" s="12"/>
      <c r="C12" s="13">
        <f>SUM(C13:C16)</f>
        <v>111</v>
      </c>
      <c r="D12" s="14">
        <f t="shared" ref="D12:Z12" si="0">SUM(D13:D16)</f>
        <v>0</v>
      </c>
      <c r="E12" s="15">
        <f t="shared" si="0"/>
        <v>2</v>
      </c>
      <c r="F12" s="16">
        <f t="shared" si="0"/>
        <v>88</v>
      </c>
      <c r="G12" s="17">
        <f t="shared" si="0"/>
        <v>21</v>
      </c>
      <c r="H12" s="14">
        <f t="shared" si="0"/>
        <v>1</v>
      </c>
      <c r="I12" s="15">
        <f t="shared" si="0"/>
        <v>0</v>
      </c>
      <c r="J12" s="18">
        <f t="shared" si="0"/>
        <v>0</v>
      </c>
      <c r="K12" s="19">
        <f t="shared" si="0"/>
        <v>7</v>
      </c>
      <c r="L12" s="20">
        <f t="shared" si="0"/>
        <v>111</v>
      </c>
      <c r="M12" s="14">
        <f t="shared" si="0"/>
        <v>83</v>
      </c>
      <c r="N12" s="15">
        <f t="shared" si="0"/>
        <v>0</v>
      </c>
      <c r="O12" s="18">
        <f t="shared" si="0"/>
        <v>0</v>
      </c>
      <c r="P12" s="15">
        <f t="shared" si="0"/>
        <v>0</v>
      </c>
      <c r="Q12" s="18">
        <f t="shared" si="0"/>
        <v>20</v>
      </c>
      <c r="R12" s="18">
        <f t="shared" si="0"/>
        <v>48</v>
      </c>
      <c r="S12" s="21">
        <f t="shared" si="0"/>
        <v>4</v>
      </c>
      <c r="T12" s="17">
        <f t="shared" si="0"/>
        <v>104</v>
      </c>
      <c r="U12" s="14">
        <f t="shared" si="0"/>
        <v>3</v>
      </c>
      <c r="V12" s="22">
        <f t="shared" si="0"/>
        <v>98</v>
      </c>
      <c r="W12" s="17">
        <f t="shared" si="0"/>
        <v>44</v>
      </c>
      <c r="X12" s="13">
        <f t="shared" si="0"/>
        <v>0</v>
      </c>
      <c r="Y12" s="23">
        <f t="shared" si="0"/>
        <v>0</v>
      </c>
      <c r="Z12" s="24">
        <f t="shared" si="0"/>
        <v>13</v>
      </c>
      <c r="AA12" s="16">
        <f>SUM(AA13:AA16)</f>
        <v>0</v>
      </c>
      <c r="AB12" s="25">
        <f>SUM(AB13:AB16)</f>
        <v>0</v>
      </c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</row>
    <row r="13" spans="1:100" s="26" customFormat="1" x14ac:dyDescent="0.25">
      <c r="A13" s="666" t="s">
        <v>36</v>
      </c>
      <c r="B13" s="667"/>
      <c r="C13" s="27">
        <v>48</v>
      </c>
      <c r="D13" s="28"/>
      <c r="E13" s="29">
        <v>1</v>
      </c>
      <c r="F13" s="29">
        <v>41</v>
      </c>
      <c r="G13" s="30">
        <v>6</v>
      </c>
      <c r="H13" s="28">
        <v>1</v>
      </c>
      <c r="I13" s="31">
        <v>0</v>
      </c>
      <c r="J13" s="31">
        <v>0</v>
      </c>
      <c r="K13" s="30">
        <v>6</v>
      </c>
      <c r="L13" s="32">
        <v>48</v>
      </c>
      <c r="M13" s="31">
        <v>0</v>
      </c>
      <c r="N13" s="31">
        <v>0</v>
      </c>
      <c r="O13" s="31">
        <v>0</v>
      </c>
      <c r="P13" s="31">
        <v>0</v>
      </c>
      <c r="Q13" s="31">
        <v>20</v>
      </c>
      <c r="R13" s="33">
        <v>48</v>
      </c>
      <c r="S13" s="34">
        <v>2</v>
      </c>
      <c r="T13" s="35">
        <v>43</v>
      </c>
      <c r="U13" s="29">
        <v>1</v>
      </c>
      <c r="V13" s="36">
        <v>37</v>
      </c>
      <c r="W13" s="30">
        <v>44</v>
      </c>
      <c r="X13" s="33">
        <v>0</v>
      </c>
      <c r="Y13" s="37">
        <v>0</v>
      </c>
      <c r="Z13" s="38">
        <v>5</v>
      </c>
      <c r="AA13" s="29">
        <v>0</v>
      </c>
      <c r="AB13" s="39"/>
      <c r="AC13" s="40" t="str">
        <f>$CA13&amp;CB13&amp;CC13&amp;CD13&amp;CE13&amp;CF13</f>
        <v/>
      </c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 s="41" t="str">
        <f>IF(AND(C13&gt;0,Y13="")," * No olvide digitar la variable Pueblos originarios. Digite Cero si no tiene.",IF(Y13&gt;C13," * La variable Pueblos originarios no puede ser mayor al Total.",""))</f>
        <v/>
      </c>
      <c r="CB13" s="41" t="str">
        <f>IF(AND(C13&gt;0,Z13="")," * No olvide digitar la variable Migrantes. Digite Cero si no tiene.",IF(Z13&gt;C13," * La variable Migrantes no puede ser mayor al Total.",""))</f>
        <v/>
      </c>
      <c r="CC13" s="41" t="str">
        <f>IF(AND(C13&gt;0,OR(AA13=""))," * No olvide digitar la variable Trans Masculino . Digite Cero si no tiene.",IF(OR(AA13&gt;C13)," * La variable Trans Masculino no puede ser mayor al Total.",""))</f>
        <v/>
      </c>
      <c r="CD13" s="42"/>
      <c r="CE13" s="43"/>
      <c r="CF13" s="42"/>
      <c r="CG13" s="44"/>
      <c r="CH13" s="44"/>
      <c r="CI13" s="44"/>
      <c r="CJ13" s="44"/>
      <c r="CK13" s="44"/>
      <c r="CL13" s="45">
        <f>IF(AND(C13&gt;0,Y13=""),1,IF(Y13&gt;C13,1,0))</f>
        <v>0</v>
      </c>
      <c r="CM13" s="45">
        <f>IF(AND(C13&gt;0,Z13=""),1,IF(Z13&gt;C13,1,0))</f>
        <v>0</v>
      </c>
      <c r="CN13" s="45">
        <f>IF(AND(C13&gt;0,OR(AA13="")),1,IF(OR(AA13&gt;C13),1,0))</f>
        <v>0</v>
      </c>
      <c r="CO13"/>
      <c r="CP13" s="46"/>
      <c r="CQ13" s="2"/>
      <c r="CR13" s="2"/>
      <c r="CS13" s="2"/>
      <c r="CT13" s="2"/>
      <c r="CU13" s="2"/>
      <c r="CV13" s="2"/>
    </row>
    <row r="14" spans="1:100" s="26" customFormat="1" x14ac:dyDescent="0.25">
      <c r="A14" s="683" t="s">
        <v>37</v>
      </c>
      <c r="B14" s="684"/>
      <c r="C14" s="47">
        <v>0</v>
      </c>
      <c r="D14" s="48">
        <v>0</v>
      </c>
      <c r="E14" s="49">
        <v>0</v>
      </c>
      <c r="F14" s="49">
        <v>0</v>
      </c>
      <c r="G14" s="50">
        <v>0</v>
      </c>
      <c r="H14" s="48">
        <v>0</v>
      </c>
      <c r="I14" s="51">
        <v>0</v>
      </c>
      <c r="J14" s="51">
        <v>0</v>
      </c>
      <c r="K14" s="50">
        <v>0</v>
      </c>
      <c r="L14" s="52">
        <v>0</v>
      </c>
      <c r="M14" s="51">
        <v>64</v>
      </c>
      <c r="N14" s="51">
        <v>0</v>
      </c>
      <c r="O14" s="51">
        <v>0</v>
      </c>
      <c r="P14" s="51">
        <v>0</v>
      </c>
      <c r="Q14" s="51">
        <v>0</v>
      </c>
      <c r="R14" s="53">
        <v>0</v>
      </c>
      <c r="S14" s="54">
        <v>1</v>
      </c>
      <c r="T14" s="55">
        <v>0</v>
      </c>
      <c r="U14" s="49">
        <v>1</v>
      </c>
      <c r="V14" s="56">
        <v>0</v>
      </c>
      <c r="W14" s="50">
        <v>0</v>
      </c>
      <c r="X14" s="53">
        <v>0</v>
      </c>
      <c r="Y14" s="57">
        <v>0</v>
      </c>
      <c r="Z14" s="58">
        <v>0</v>
      </c>
      <c r="AA14" s="49">
        <v>0</v>
      </c>
      <c r="AB14" s="59"/>
      <c r="AC14" s="40" t="str">
        <f t="shared" ref="AC14:AC22" si="1">$CA14&amp;CB14&amp;CC14&amp;CD14&amp;CE14&amp;CF14</f>
        <v/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 s="41" t="str">
        <f t="shared" ref="CA14:CA22" si="2">IF(AND(C14&gt;0,Y14="")," * No olvide digitar la variable Pueblos originarios. Digite Cero si no tiene.",IF(Y14&gt;C14," * La variable Pueblos originarios no puede ser mayor al Total.",""))</f>
        <v/>
      </c>
      <c r="CB14" s="41" t="str">
        <f>IF(AND(C14&gt;0,Z14="")," * No olvide digitar la variable Migrantes. Digite Cero si no tiene.",IF(Z14&gt;C14," * La variable Migrantes no puede ser mayor al Total.",""))</f>
        <v/>
      </c>
      <c r="CC14" s="41" t="str">
        <f t="shared" ref="CC14:CC22" si="3">IF(AND(C14&gt;0,OR(AA14=""))," * No olvide digitar la variable Trans Masculino . Digite Cero si no tiene.",IF(OR(AA14&gt;C14)," * La variable Trans Masculino no puede ser mayor al Total.",""))</f>
        <v/>
      </c>
      <c r="CD14" s="42"/>
      <c r="CE14" s="43"/>
      <c r="CF14" s="42"/>
      <c r="CG14" s="44"/>
      <c r="CH14" s="44"/>
      <c r="CI14" s="44"/>
      <c r="CJ14" s="44"/>
      <c r="CK14" s="44"/>
      <c r="CL14" s="45">
        <f t="shared" ref="CL14:CL22" si="4">IF(AND(C14&gt;0,Y14=""),1,IF(Y14&gt;C14,1,0))</f>
        <v>0</v>
      </c>
      <c r="CM14" s="45">
        <f>IF(AND(C14&gt;0,Z14=""),1,IF(Z14&gt;C14,1,0))</f>
        <v>0</v>
      </c>
      <c r="CN14" s="45">
        <f t="shared" ref="CN14:CN22" si="5">IF(AND(C14&gt;0,OR(AA14="")),1,IF(OR(AA14&gt;C14),1,0))</f>
        <v>0</v>
      </c>
      <c r="CO14"/>
      <c r="CP14" s="46"/>
      <c r="CQ14" s="2"/>
      <c r="CR14" s="2"/>
      <c r="CS14" s="2"/>
      <c r="CT14" s="2"/>
      <c r="CU14" s="2"/>
      <c r="CV14" s="2"/>
    </row>
    <row r="15" spans="1:100" s="26" customFormat="1" x14ac:dyDescent="0.25">
      <c r="A15" s="683" t="s">
        <v>38</v>
      </c>
      <c r="B15" s="684"/>
      <c r="C15" s="47">
        <v>37</v>
      </c>
      <c r="D15" s="48">
        <v>0</v>
      </c>
      <c r="E15" s="49">
        <v>0</v>
      </c>
      <c r="F15" s="49">
        <v>30</v>
      </c>
      <c r="G15" s="50">
        <v>7</v>
      </c>
      <c r="H15" s="48">
        <v>0</v>
      </c>
      <c r="I15" s="51">
        <v>0</v>
      </c>
      <c r="J15" s="51">
        <v>0</v>
      </c>
      <c r="K15" s="50">
        <v>0</v>
      </c>
      <c r="L15" s="52">
        <v>37</v>
      </c>
      <c r="M15" s="51">
        <v>19</v>
      </c>
      <c r="N15" s="51">
        <v>0</v>
      </c>
      <c r="O15" s="51">
        <v>0</v>
      </c>
      <c r="P15" s="51">
        <v>0</v>
      </c>
      <c r="Q15" s="51">
        <v>0</v>
      </c>
      <c r="R15" s="53">
        <v>0</v>
      </c>
      <c r="S15" s="54">
        <v>0</v>
      </c>
      <c r="T15" s="55">
        <v>38</v>
      </c>
      <c r="U15" s="49">
        <v>0</v>
      </c>
      <c r="V15" s="56">
        <v>39</v>
      </c>
      <c r="W15" s="50">
        <v>0</v>
      </c>
      <c r="X15" s="53">
        <v>0</v>
      </c>
      <c r="Y15" s="57">
        <v>0</v>
      </c>
      <c r="Z15" s="58">
        <v>6</v>
      </c>
      <c r="AA15" s="49">
        <v>0</v>
      </c>
      <c r="AB15" s="59"/>
      <c r="AC15" s="40" t="str">
        <f t="shared" si="1"/>
        <v/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 s="41" t="str">
        <f t="shared" si="2"/>
        <v/>
      </c>
      <c r="CB15" s="41" t="str">
        <f>IF(AND(C15&gt;0,Z15="")," * No olvide digitar la variable Migrantes. Digite Cero si no tiene.",IF(Z15&gt;C15," * La variable Migrantes no puede ser mayor al Total.",""))</f>
        <v/>
      </c>
      <c r="CC15" s="41" t="str">
        <f t="shared" si="3"/>
        <v/>
      </c>
      <c r="CD15" s="42"/>
      <c r="CE15" s="43"/>
      <c r="CF15" s="42"/>
      <c r="CG15" s="44"/>
      <c r="CH15" s="44"/>
      <c r="CI15" s="44"/>
      <c r="CJ15" s="44"/>
      <c r="CK15" s="44"/>
      <c r="CL15" s="45">
        <f t="shared" si="4"/>
        <v>0</v>
      </c>
      <c r="CM15" s="45">
        <f>IF(AND(C15&gt;0,Z15=""),1,IF(Z15&gt;C15,1,0))</f>
        <v>0</v>
      </c>
      <c r="CN15" s="45">
        <f t="shared" si="5"/>
        <v>0</v>
      </c>
      <c r="CO15"/>
      <c r="CP15" s="46"/>
      <c r="CQ15" s="2"/>
      <c r="CR15" s="2"/>
      <c r="CS15" s="2"/>
      <c r="CT15" s="2"/>
      <c r="CU15" s="2"/>
      <c r="CV15" s="2"/>
    </row>
    <row r="16" spans="1:100" s="26" customFormat="1" x14ac:dyDescent="0.25">
      <c r="A16" s="689" t="s">
        <v>39</v>
      </c>
      <c r="B16" s="690"/>
      <c r="C16" s="60">
        <v>26</v>
      </c>
      <c r="D16" s="61">
        <v>0</v>
      </c>
      <c r="E16" s="62">
        <v>1</v>
      </c>
      <c r="F16" s="62">
        <v>17</v>
      </c>
      <c r="G16" s="63">
        <v>8</v>
      </c>
      <c r="H16" s="61">
        <v>0</v>
      </c>
      <c r="I16" s="64">
        <v>0</v>
      </c>
      <c r="J16" s="64">
        <v>0</v>
      </c>
      <c r="K16" s="63">
        <v>1</v>
      </c>
      <c r="L16" s="65">
        <v>26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6">
        <v>0</v>
      </c>
      <c r="S16" s="67">
        <v>1</v>
      </c>
      <c r="T16" s="68">
        <v>23</v>
      </c>
      <c r="U16" s="62">
        <v>1</v>
      </c>
      <c r="V16" s="69">
        <v>22</v>
      </c>
      <c r="W16" s="63">
        <v>0</v>
      </c>
      <c r="X16" s="66">
        <v>0</v>
      </c>
      <c r="Y16" s="70">
        <v>0</v>
      </c>
      <c r="Z16" s="71">
        <v>2</v>
      </c>
      <c r="AA16" s="62">
        <v>0</v>
      </c>
      <c r="AB16" s="72"/>
      <c r="AC16" s="40" t="str">
        <f t="shared" si="1"/>
        <v/>
      </c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 s="41" t="str">
        <f t="shared" si="2"/>
        <v/>
      </c>
      <c r="CB16" s="41" t="str">
        <f t="shared" ref="CB16:CB22" si="6">IF(AND(C16&gt;0,Z16="")," * No olvide digitar la variable Migrantes. Digite Cero si no tiene.",IF(Z16&gt;C16," * La variable Migrantes no puede ser mayor al Total.",""))</f>
        <v/>
      </c>
      <c r="CC16" s="41" t="str">
        <f t="shared" si="3"/>
        <v/>
      </c>
      <c r="CD16" s="42"/>
      <c r="CE16" s="43"/>
      <c r="CF16" s="42"/>
      <c r="CG16" s="44"/>
      <c r="CH16" s="44"/>
      <c r="CI16" s="44"/>
      <c r="CJ16" s="44"/>
      <c r="CK16" s="44"/>
      <c r="CL16" s="45">
        <f t="shared" si="4"/>
        <v>0</v>
      </c>
      <c r="CM16" s="45">
        <f t="shared" ref="CM16:CM22" si="7">IF(AND(C16&gt;0,Z16=""),1,IF(Z16&gt;C16,1,0))</f>
        <v>0</v>
      </c>
      <c r="CN16" s="45">
        <f t="shared" si="5"/>
        <v>0</v>
      </c>
      <c r="CO16"/>
      <c r="CP16" s="46"/>
      <c r="CQ16" s="2"/>
      <c r="CR16" s="2"/>
      <c r="CS16" s="2"/>
      <c r="CT16" s="2"/>
      <c r="CU16" s="2"/>
      <c r="CV16" s="2"/>
    </row>
    <row r="17" spans="1:100" s="26" customFormat="1" ht="15" customHeight="1" x14ac:dyDescent="0.25">
      <c r="A17" s="706" t="s">
        <v>40</v>
      </c>
      <c r="B17" s="707"/>
      <c r="C17" s="27">
        <v>0</v>
      </c>
      <c r="D17" s="28">
        <v>0</v>
      </c>
      <c r="E17" s="29">
        <v>0</v>
      </c>
      <c r="F17" s="29">
        <v>0</v>
      </c>
      <c r="G17" s="30">
        <v>0</v>
      </c>
      <c r="H17" s="28">
        <v>0</v>
      </c>
      <c r="I17" s="31">
        <v>0</v>
      </c>
      <c r="J17" s="31">
        <v>0</v>
      </c>
      <c r="K17" s="30">
        <v>0</v>
      </c>
      <c r="L17" s="32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3">
        <v>0</v>
      </c>
      <c r="S17" s="34">
        <v>0</v>
      </c>
      <c r="T17" s="35">
        <v>0</v>
      </c>
      <c r="U17" s="29">
        <v>0</v>
      </c>
      <c r="V17" s="36">
        <v>0</v>
      </c>
      <c r="W17" s="30">
        <v>0</v>
      </c>
      <c r="X17" s="33">
        <v>0</v>
      </c>
      <c r="Y17" s="37">
        <v>0</v>
      </c>
      <c r="Z17" s="38">
        <v>0</v>
      </c>
      <c r="AA17" s="29">
        <v>0</v>
      </c>
      <c r="AB17" s="39"/>
      <c r="AC17" s="40" t="str">
        <f t="shared" si="1"/>
        <v/>
      </c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 s="41" t="str">
        <f t="shared" si="2"/>
        <v/>
      </c>
      <c r="CB17" s="41" t="str">
        <f t="shared" si="6"/>
        <v/>
      </c>
      <c r="CC17" s="41" t="str">
        <f t="shared" si="3"/>
        <v/>
      </c>
      <c r="CD17" s="42"/>
      <c r="CE17" s="43"/>
      <c r="CF17" s="42"/>
      <c r="CG17" s="44"/>
      <c r="CH17" s="44"/>
      <c r="CI17" s="44"/>
      <c r="CJ17" s="44"/>
      <c r="CK17" s="44"/>
      <c r="CL17" s="45">
        <f t="shared" si="4"/>
        <v>0</v>
      </c>
      <c r="CM17" s="45">
        <f t="shared" si="7"/>
        <v>0</v>
      </c>
      <c r="CN17" s="45">
        <f t="shared" si="5"/>
        <v>0</v>
      </c>
      <c r="CO17"/>
      <c r="CP17" s="46"/>
      <c r="CQ17" s="2"/>
      <c r="CR17" s="2"/>
      <c r="CS17" s="2"/>
      <c r="CT17" s="2"/>
      <c r="CU17" s="2"/>
      <c r="CV17" s="2"/>
    </row>
    <row r="18" spans="1:100" s="26" customFormat="1" x14ac:dyDescent="0.25">
      <c r="A18" s="708" t="s">
        <v>41</v>
      </c>
      <c r="B18" s="709"/>
      <c r="C18" s="301">
        <v>0</v>
      </c>
      <c r="D18" s="302">
        <v>0</v>
      </c>
      <c r="E18" s="73">
        <v>0</v>
      </c>
      <c r="F18" s="73">
        <v>0</v>
      </c>
      <c r="G18" s="74">
        <v>0</v>
      </c>
      <c r="H18" s="302">
        <v>0</v>
      </c>
      <c r="I18" s="75">
        <v>0</v>
      </c>
      <c r="J18" s="75">
        <v>0</v>
      </c>
      <c r="K18" s="74">
        <v>0</v>
      </c>
      <c r="L18" s="303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6">
        <v>0</v>
      </c>
      <c r="S18" s="77">
        <v>0</v>
      </c>
      <c r="T18" s="78">
        <v>0</v>
      </c>
      <c r="U18" s="73">
        <v>0</v>
      </c>
      <c r="V18" s="79">
        <v>0</v>
      </c>
      <c r="W18" s="74">
        <v>0</v>
      </c>
      <c r="X18" s="76">
        <v>0</v>
      </c>
      <c r="Y18" s="80">
        <v>0</v>
      </c>
      <c r="Z18" s="81">
        <v>0</v>
      </c>
      <c r="AA18" s="73">
        <v>0</v>
      </c>
      <c r="AB18" s="82"/>
      <c r="AC18" s="40" t="str">
        <f t="shared" si="1"/>
        <v/>
      </c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 s="41" t="str">
        <f t="shared" si="2"/>
        <v/>
      </c>
      <c r="CB18" s="41" t="str">
        <f t="shared" si="6"/>
        <v/>
      </c>
      <c r="CC18" s="41" t="str">
        <f t="shared" si="3"/>
        <v/>
      </c>
      <c r="CD18" s="42"/>
      <c r="CE18" s="43"/>
      <c r="CF18" s="42"/>
      <c r="CG18" s="44"/>
      <c r="CH18" s="44"/>
      <c r="CI18" s="44"/>
      <c r="CJ18" s="44"/>
      <c r="CK18" s="44"/>
      <c r="CL18" s="45">
        <f t="shared" si="4"/>
        <v>0</v>
      </c>
      <c r="CM18" s="45">
        <f t="shared" si="7"/>
        <v>0</v>
      </c>
      <c r="CN18" s="45">
        <f t="shared" si="5"/>
        <v>0</v>
      </c>
      <c r="CO18"/>
      <c r="CP18" s="46"/>
      <c r="CQ18" s="2"/>
      <c r="CR18" s="2"/>
      <c r="CS18" s="2"/>
      <c r="CT18" s="2"/>
      <c r="CU18" s="2"/>
      <c r="CV18" s="2"/>
    </row>
    <row r="19" spans="1:100" s="26" customFormat="1" x14ac:dyDescent="0.25">
      <c r="A19" s="666" t="s">
        <v>42</v>
      </c>
      <c r="B19" s="667"/>
      <c r="C19" s="27">
        <v>0</v>
      </c>
      <c r="D19" s="28">
        <v>0</v>
      </c>
      <c r="E19" s="31">
        <v>0</v>
      </c>
      <c r="F19" s="31">
        <v>0</v>
      </c>
      <c r="G19" s="35">
        <v>0</v>
      </c>
      <c r="H19" s="83">
        <v>0</v>
      </c>
      <c r="I19" s="84">
        <v>0</v>
      </c>
      <c r="J19" s="84">
        <v>0</v>
      </c>
      <c r="K19" s="85">
        <v>0</v>
      </c>
      <c r="L19" s="86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7">
        <v>0</v>
      </c>
      <c r="S19" s="88">
        <v>0</v>
      </c>
      <c r="T19" s="89">
        <v>0</v>
      </c>
      <c r="U19" s="90">
        <v>0</v>
      </c>
      <c r="V19" s="91">
        <v>0</v>
      </c>
      <c r="W19" s="85">
        <v>0</v>
      </c>
      <c r="X19" s="87">
        <v>0</v>
      </c>
      <c r="Y19" s="92">
        <v>0</v>
      </c>
      <c r="Z19" s="93">
        <v>0</v>
      </c>
      <c r="AA19" s="90">
        <v>0</v>
      </c>
      <c r="AB19" s="94"/>
      <c r="AC19" s="40" t="str">
        <f t="shared" si="1"/>
        <v/>
      </c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 s="41" t="str">
        <f t="shared" si="2"/>
        <v/>
      </c>
      <c r="CB19" s="41" t="str">
        <f t="shared" si="6"/>
        <v/>
      </c>
      <c r="CC19" s="41" t="str">
        <f t="shared" si="3"/>
        <v/>
      </c>
      <c r="CD19" s="42"/>
      <c r="CE19" s="43"/>
      <c r="CF19" s="42"/>
      <c r="CG19" s="44"/>
      <c r="CH19" s="44"/>
      <c r="CI19" s="44"/>
      <c r="CJ19" s="44"/>
      <c r="CK19" s="44"/>
      <c r="CL19" s="45">
        <f t="shared" si="4"/>
        <v>0</v>
      </c>
      <c r="CM19" s="45">
        <f t="shared" si="7"/>
        <v>0</v>
      </c>
      <c r="CN19" s="45">
        <f t="shared" si="5"/>
        <v>0</v>
      </c>
      <c r="CO19"/>
      <c r="CP19" s="46"/>
      <c r="CQ19" s="2"/>
      <c r="CR19" s="2"/>
      <c r="CS19" s="2"/>
      <c r="CT19" s="2"/>
      <c r="CU19" s="2"/>
      <c r="CV19" s="2"/>
    </row>
    <row r="20" spans="1:100" s="26" customFormat="1" x14ac:dyDescent="0.25">
      <c r="A20" s="689" t="s">
        <v>43</v>
      </c>
      <c r="B20" s="690"/>
      <c r="C20" s="60">
        <v>0</v>
      </c>
      <c r="D20" s="61">
        <v>0</v>
      </c>
      <c r="E20" s="64">
        <v>0</v>
      </c>
      <c r="F20" s="64">
        <v>0</v>
      </c>
      <c r="G20" s="68">
        <v>0</v>
      </c>
      <c r="H20" s="61">
        <v>0</v>
      </c>
      <c r="I20" s="64">
        <v>0</v>
      </c>
      <c r="J20" s="64">
        <v>0</v>
      </c>
      <c r="K20" s="63">
        <v>0</v>
      </c>
      <c r="L20" s="65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6">
        <v>0</v>
      </c>
      <c r="S20" s="67">
        <v>0</v>
      </c>
      <c r="T20" s="68">
        <v>0</v>
      </c>
      <c r="U20" s="62">
        <v>0</v>
      </c>
      <c r="V20" s="69">
        <v>0</v>
      </c>
      <c r="W20" s="63">
        <v>0</v>
      </c>
      <c r="X20" s="66">
        <v>0</v>
      </c>
      <c r="Y20" s="70">
        <v>0</v>
      </c>
      <c r="Z20" s="71">
        <v>0</v>
      </c>
      <c r="AA20" s="62">
        <v>0</v>
      </c>
      <c r="AB20" s="72"/>
      <c r="AC20" s="40" t="str">
        <f t="shared" si="1"/>
        <v/>
      </c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 s="41" t="str">
        <f t="shared" si="2"/>
        <v/>
      </c>
      <c r="CB20" s="41" t="str">
        <f t="shared" si="6"/>
        <v/>
      </c>
      <c r="CC20" s="41" t="str">
        <f t="shared" si="3"/>
        <v/>
      </c>
      <c r="CD20" s="42"/>
      <c r="CE20" s="43"/>
      <c r="CF20" s="42"/>
      <c r="CG20" s="44"/>
      <c r="CH20" s="44"/>
      <c r="CI20" s="44"/>
      <c r="CJ20" s="44"/>
      <c r="CK20" s="44"/>
      <c r="CL20" s="45">
        <f t="shared" si="4"/>
        <v>0</v>
      </c>
      <c r="CM20" s="45">
        <f t="shared" si="7"/>
        <v>0</v>
      </c>
      <c r="CN20" s="45">
        <f t="shared" si="5"/>
        <v>0</v>
      </c>
      <c r="CO20"/>
      <c r="CP20" s="46"/>
      <c r="CQ20" s="2"/>
      <c r="CR20" s="2"/>
      <c r="CS20" s="2"/>
      <c r="CT20" s="2"/>
      <c r="CU20" s="2"/>
      <c r="CV20" s="2"/>
    </row>
    <row r="21" spans="1:100" s="26" customFormat="1" x14ac:dyDescent="0.25">
      <c r="A21" s="710" t="s">
        <v>44</v>
      </c>
      <c r="B21" s="95" t="s">
        <v>45</v>
      </c>
      <c r="C21" s="96">
        <v>0</v>
      </c>
      <c r="D21" s="97">
        <v>0</v>
      </c>
      <c r="E21" s="98">
        <v>0</v>
      </c>
      <c r="F21" s="98">
        <v>0</v>
      </c>
      <c r="G21" s="99">
        <v>0</v>
      </c>
      <c r="H21" s="97">
        <v>0</v>
      </c>
      <c r="I21" s="100">
        <v>0</v>
      </c>
      <c r="J21" s="100">
        <v>0</v>
      </c>
      <c r="K21" s="99">
        <v>0</v>
      </c>
      <c r="L21" s="101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2">
        <v>0</v>
      </c>
      <c r="S21" s="103">
        <v>0</v>
      </c>
      <c r="T21" s="104">
        <v>0</v>
      </c>
      <c r="U21" s="98">
        <v>0</v>
      </c>
      <c r="V21" s="105">
        <v>0</v>
      </c>
      <c r="W21" s="99">
        <v>0</v>
      </c>
      <c r="X21" s="102">
        <v>0</v>
      </c>
      <c r="Y21" s="106">
        <v>0</v>
      </c>
      <c r="Z21" s="107">
        <v>0</v>
      </c>
      <c r="AA21" s="98">
        <v>0</v>
      </c>
      <c r="AB21" s="108"/>
      <c r="AC21" s="40" t="str">
        <f t="shared" si="1"/>
        <v/>
      </c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 s="41" t="str">
        <f t="shared" si="2"/>
        <v/>
      </c>
      <c r="CB21" s="41" t="str">
        <f t="shared" si="6"/>
        <v/>
      </c>
      <c r="CC21" s="41" t="str">
        <f t="shared" si="3"/>
        <v/>
      </c>
      <c r="CD21" s="42"/>
      <c r="CE21" s="43"/>
      <c r="CF21" s="42"/>
      <c r="CG21" s="44"/>
      <c r="CH21" s="44"/>
      <c r="CI21" s="44"/>
      <c r="CJ21" s="44"/>
      <c r="CK21" s="44"/>
      <c r="CL21" s="45">
        <f t="shared" si="4"/>
        <v>0</v>
      </c>
      <c r="CM21" s="45">
        <f t="shared" si="7"/>
        <v>0</v>
      </c>
      <c r="CN21" s="45">
        <f t="shared" si="5"/>
        <v>0</v>
      </c>
      <c r="CO21"/>
      <c r="CP21" s="46"/>
      <c r="CQ21" s="2"/>
      <c r="CR21" s="2"/>
      <c r="CS21" s="2"/>
      <c r="CT21" s="2"/>
      <c r="CU21" s="2"/>
      <c r="CV21" s="2"/>
    </row>
    <row r="22" spans="1:100" s="26" customFormat="1" x14ac:dyDescent="0.25">
      <c r="A22" s="756"/>
      <c r="B22" s="109" t="s">
        <v>46</v>
      </c>
      <c r="C22" s="60">
        <v>0</v>
      </c>
      <c r="D22" s="60">
        <v>0</v>
      </c>
      <c r="E22" s="64">
        <v>0</v>
      </c>
      <c r="F22" s="64">
        <v>0</v>
      </c>
      <c r="G22" s="63">
        <v>0</v>
      </c>
      <c r="H22" s="61">
        <v>0</v>
      </c>
      <c r="I22" s="64">
        <v>0</v>
      </c>
      <c r="J22" s="64">
        <v>0</v>
      </c>
      <c r="K22" s="63">
        <v>0</v>
      </c>
      <c r="L22" s="65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6">
        <v>0</v>
      </c>
      <c r="S22" s="67">
        <v>0</v>
      </c>
      <c r="T22" s="68">
        <v>0</v>
      </c>
      <c r="U22" s="62">
        <v>0</v>
      </c>
      <c r="V22" s="69">
        <v>0</v>
      </c>
      <c r="W22" s="63">
        <v>0</v>
      </c>
      <c r="X22" s="66">
        <v>0</v>
      </c>
      <c r="Y22" s="70">
        <v>0</v>
      </c>
      <c r="Z22" s="71">
        <v>0</v>
      </c>
      <c r="AA22" s="62">
        <v>0</v>
      </c>
      <c r="AB22" s="72"/>
      <c r="AC22" s="40" t="str">
        <f t="shared" si="1"/>
        <v/>
      </c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 s="41" t="str">
        <f t="shared" si="2"/>
        <v/>
      </c>
      <c r="CB22" s="41" t="str">
        <f t="shared" si="6"/>
        <v/>
      </c>
      <c r="CC22" s="41" t="str">
        <f t="shared" si="3"/>
        <v/>
      </c>
      <c r="CD22" s="42"/>
      <c r="CE22" s="43"/>
      <c r="CF22" s="42"/>
      <c r="CG22" s="44"/>
      <c r="CH22" s="44"/>
      <c r="CI22" s="44"/>
      <c r="CJ22" s="44"/>
      <c r="CK22" s="44"/>
      <c r="CL22" s="45">
        <f t="shared" si="4"/>
        <v>0</v>
      </c>
      <c r="CM22" s="45">
        <f t="shared" si="7"/>
        <v>0</v>
      </c>
      <c r="CN22" s="45">
        <f t="shared" si="5"/>
        <v>0</v>
      </c>
      <c r="CO22"/>
      <c r="CP22" s="46"/>
      <c r="CQ22" s="2"/>
      <c r="CR22" s="2"/>
      <c r="CS22" s="2"/>
      <c r="CT22" s="2"/>
      <c r="CU22" s="2"/>
      <c r="CV22" s="2"/>
    </row>
    <row r="23" spans="1:100" s="2" customFormat="1" ht="11.25" x14ac:dyDescent="0.15">
      <c r="A23" s="4" t="s">
        <v>47</v>
      </c>
      <c r="B23" s="4"/>
      <c r="C23" s="110"/>
      <c r="D23" s="111"/>
      <c r="E23" s="111"/>
      <c r="F23" s="112"/>
    </row>
    <row r="24" spans="1:100" s="26" customFormat="1" ht="21" x14ac:dyDescent="0.15">
      <c r="A24" s="680" t="s">
        <v>48</v>
      </c>
      <c r="B24" s="703"/>
      <c r="C24" s="291" t="s">
        <v>4</v>
      </c>
      <c r="D24" s="283" t="s">
        <v>49</v>
      </c>
      <c r="E24" s="283" t="s">
        <v>50</v>
      </c>
      <c r="F24" s="283" t="s">
        <v>51</v>
      </c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spans="1:100" s="26" customFormat="1" ht="11.25" x14ac:dyDescent="0.15">
      <c r="A25" s="704" t="s">
        <v>52</v>
      </c>
      <c r="B25" s="705"/>
      <c r="C25" s="115">
        <f t="shared" ref="C25:C35" si="8">SUM(D25:F25)</f>
        <v>25</v>
      </c>
      <c r="D25" s="116">
        <v>1</v>
      </c>
      <c r="E25" s="116">
        <v>9</v>
      </c>
      <c r="F25" s="116">
        <v>15</v>
      </c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spans="1:100" s="26" customFormat="1" ht="11.25" x14ac:dyDescent="0.15">
      <c r="A26" s="695" t="s">
        <v>53</v>
      </c>
      <c r="B26" s="117" t="s">
        <v>54</v>
      </c>
      <c r="C26" s="118">
        <f t="shared" si="8"/>
        <v>1</v>
      </c>
      <c r="D26" s="119">
        <v>0</v>
      </c>
      <c r="E26" s="119">
        <v>0</v>
      </c>
      <c r="F26" s="119">
        <v>1</v>
      </c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spans="1:100" s="26" customFormat="1" ht="11.25" x14ac:dyDescent="0.15">
      <c r="A27" s="754"/>
      <c r="B27" s="304" t="s">
        <v>55</v>
      </c>
      <c r="C27" s="121">
        <f t="shared" si="8"/>
        <v>4</v>
      </c>
      <c r="D27" s="305">
        <v>0</v>
      </c>
      <c r="E27" s="305">
        <v>0</v>
      </c>
      <c r="F27" s="305">
        <v>4</v>
      </c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spans="1:100" s="26" customFormat="1" ht="11.25" x14ac:dyDescent="0.15">
      <c r="A28" s="666" t="s">
        <v>56</v>
      </c>
      <c r="B28" s="667"/>
      <c r="C28" s="118">
        <f t="shared" si="8"/>
        <v>18</v>
      </c>
      <c r="D28" s="119">
        <v>0</v>
      </c>
      <c r="E28" s="119">
        <v>4</v>
      </c>
      <c r="F28" s="119">
        <v>14</v>
      </c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spans="1:100" s="26" customFormat="1" ht="11.25" x14ac:dyDescent="0.15">
      <c r="A29" s="683" t="s">
        <v>57</v>
      </c>
      <c r="B29" s="684"/>
      <c r="C29" s="122">
        <f t="shared" si="8"/>
        <v>48</v>
      </c>
      <c r="D29" s="123">
        <v>1</v>
      </c>
      <c r="E29" s="123">
        <v>13</v>
      </c>
      <c r="F29" s="123">
        <v>34</v>
      </c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spans="1:100" s="26" customFormat="1" ht="11.25" x14ac:dyDescent="0.15">
      <c r="A30" s="689" t="s">
        <v>58</v>
      </c>
      <c r="B30" s="690"/>
      <c r="C30" s="121">
        <f t="shared" si="8"/>
        <v>48</v>
      </c>
      <c r="D30" s="305">
        <v>1</v>
      </c>
      <c r="E30" s="305">
        <v>13</v>
      </c>
      <c r="F30" s="305">
        <v>34</v>
      </c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spans="1:100" s="26" customFormat="1" ht="11.25" x14ac:dyDescent="0.15">
      <c r="A31" s="699" t="s">
        <v>59</v>
      </c>
      <c r="B31" s="124" t="s">
        <v>60</v>
      </c>
      <c r="C31" s="118">
        <f t="shared" si="8"/>
        <v>48</v>
      </c>
      <c r="D31" s="119">
        <v>1</v>
      </c>
      <c r="E31" s="119">
        <v>13</v>
      </c>
      <c r="F31" s="119">
        <v>34</v>
      </c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spans="1:100" s="26" customFormat="1" ht="11.25" x14ac:dyDescent="0.15">
      <c r="A32" s="756"/>
      <c r="B32" s="294" t="s">
        <v>61</v>
      </c>
      <c r="C32" s="121">
        <f t="shared" si="8"/>
        <v>0</v>
      </c>
      <c r="D32" s="305">
        <v>0</v>
      </c>
      <c r="E32" s="305">
        <v>0</v>
      </c>
      <c r="F32" s="305">
        <v>0</v>
      </c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spans="1:100" s="26" customFormat="1" ht="11.25" x14ac:dyDescent="0.15">
      <c r="A33" s="701" t="s">
        <v>62</v>
      </c>
      <c r="B33" s="702"/>
      <c r="C33" s="126">
        <f t="shared" si="8"/>
        <v>4</v>
      </c>
      <c r="D33" s="116">
        <v>0</v>
      </c>
      <c r="E33" s="116">
        <v>0</v>
      </c>
      <c r="F33" s="116">
        <v>4</v>
      </c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spans="1:100" s="26" customFormat="1" ht="21" x14ac:dyDescent="0.15">
      <c r="A34" s="699" t="s">
        <v>63</v>
      </c>
      <c r="B34" s="127" t="s">
        <v>64</v>
      </c>
      <c r="C34" s="128">
        <f t="shared" si="8"/>
        <v>42</v>
      </c>
      <c r="D34" s="119">
        <v>1</v>
      </c>
      <c r="E34" s="119">
        <v>9</v>
      </c>
      <c r="F34" s="119">
        <v>32</v>
      </c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spans="1:100" s="26" customFormat="1" ht="11.25" x14ac:dyDescent="0.15">
      <c r="A35" s="756"/>
      <c r="B35" s="304" t="s">
        <v>65</v>
      </c>
      <c r="C35" s="121">
        <f t="shared" si="8"/>
        <v>0</v>
      </c>
      <c r="D35" s="305">
        <v>0</v>
      </c>
      <c r="E35" s="305">
        <v>0</v>
      </c>
      <c r="F35" s="305">
        <v>0</v>
      </c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spans="1:100" s="130" customFormat="1" ht="12" x14ac:dyDescent="0.2">
      <c r="A36" s="129" t="s">
        <v>66</v>
      </c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spans="1:100" s="2" customFormat="1" ht="11.25" x14ac:dyDescent="0.15">
      <c r="A37" s="131" t="s">
        <v>67</v>
      </c>
      <c r="B37" s="132"/>
      <c r="C37" s="133"/>
      <c r="D37" s="134"/>
    </row>
    <row r="38" spans="1:100" x14ac:dyDescent="0.25">
      <c r="A38" s="693" t="s">
        <v>68</v>
      </c>
      <c r="B38" s="694"/>
      <c r="C38" s="135" t="s">
        <v>69</v>
      </c>
      <c r="D38" s="135" t="s">
        <v>70</v>
      </c>
    </row>
    <row r="39" spans="1:100" ht="15" customHeight="1" x14ac:dyDescent="0.25">
      <c r="A39" s="691" t="s">
        <v>71</v>
      </c>
      <c r="B39" s="692"/>
      <c r="C39" s="136">
        <v>5</v>
      </c>
      <c r="D39" s="136">
        <v>8</v>
      </c>
    </row>
    <row r="40" spans="1:100" ht="15" customHeight="1" x14ac:dyDescent="0.25">
      <c r="A40" s="624" t="s">
        <v>72</v>
      </c>
      <c r="B40" s="137" t="s">
        <v>73</v>
      </c>
      <c r="C40" s="104">
        <v>15</v>
      </c>
      <c r="D40" s="104">
        <v>6</v>
      </c>
    </row>
    <row r="41" spans="1:100" x14ac:dyDescent="0.25">
      <c r="A41" s="755"/>
      <c r="B41" s="138" t="s">
        <v>74</v>
      </c>
      <c r="C41" s="68">
        <v>15</v>
      </c>
      <c r="D41" s="68">
        <v>0</v>
      </c>
    </row>
    <row r="42" spans="1:100" ht="15" customHeight="1" x14ac:dyDescent="0.25">
      <c r="A42" s="691" t="s">
        <v>75</v>
      </c>
      <c r="B42" s="692"/>
      <c r="C42" s="136">
        <v>1</v>
      </c>
      <c r="D42" s="136">
        <v>3</v>
      </c>
    </row>
    <row r="43" spans="1:100" ht="15" customHeight="1" x14ac:dyDescent="0.25">
      <c r="A43" s="691" t="s">
        <v>76</v>
      </c>
      <c r="B43" s="692"/>
      <c r="C43" s="303">
        <v>1</v>
      </c>
      <c r="D43" s="78">
        <v>2</v>
      </c>
    </row>
    <row r="44" spans="1:100" ht="15" customHeight="1" x14ac:dyDescent="0.25">
      <c r="A44" s="624" t="s">
        <v>77</v>
      </c>
      <c r="B44" s="139" t="s">
        <v>78</v>
      </c>
      <c r="C44" s="104">
        <v>6</v>
      </c>
      <c r="D44" s="104">
        <v>3</v>
      </c>
    </row>
    <row r="45" spans="1:100" ht="21" x14ac:dyDescent="0.25">
      <c r="A45" s="755"/>
      <c r="B45" s="306" t="s">
        <v>79</v>
      </c>
      <c r="C45" s="65">
        <v>5</v>
      </c>
      <c r="D45" s="68">
        <v>1</v>
      </c>
    </row>
    <row r="46" spans="1:100" x14ac:dyDescent="0.25">
      <c r="A46" s="691" t="s">
        <v>80</v>
      </c>
      <c r="B46" s="692"/>
      <c r="C46" s="136">
        <v>2</v>
      </c>
      <c r="D46" s="136">
        <v>1</v>
      </c>
    </row>
    <row r="47" spans="1:100" ht="15" customHeight="1" x14ac:dyDescent="0.25">
      <c r="A47" s="691" t="s">
        <v>81</v>
      </c>
      <c r="B47" s="692"/>
      <c r="C47" s="136">
        <v>2</v>
      </c>
      <c r="D47" s="136">
        <v>0</v>
      </c>
    </row>
    <row r="48" spans="1:100" ht="15" customHeight="1" x14ac:dyDescent="0.25">
      <c r="A48" s="691" t="s">
        <v>82</v>
      </c>
      <c r="B48" s="692"/>
      <c r="C48" s="136">
        <v>0</v>
      </c>
      <c r="D48" s="136">
        <v>0</v>
      </c>
    </row>
    <row r="49" spans="1:4" customFormat="1" ht="15" customHeight="1" x14ac:dyDescent="0.25">
      <c r="A49" s="691" t="s">
        <v>83</v>
      </c>
      <c r="B49" s="692"/>
      <c r="C49" s="136">
        <v>0</v>
      </c>
      <c r="D49" s="136">
        <v>0</v>
      </c>
    </row>
    <row r="50" spans="1:4" customFormat="1" ht="15" customHeight="1" x14ac:dyDescent="0.25">
      <c r="A50" s="691" t="s">
        <v>84</v>
      </c>
      <c r="B50" s="692"/>
      <c r="C50" s="136">
        <v>0</v>
      </c>
      <c r="D50" s="136">
        <v>2</v>
      </c>
    </row>
    <row r="51" spans="1:4" customFormat="1" x14ac:dyDescent="0.25">
      <c r="A51" s="751" t="s">
        <v>85</v>
      </c>
      <c r="B51" s="751"/>
      <c r="C51" s="303">
        <v>37</v>
      </c>
      <c r="D51" s="78">
        <v>11</v>
      </c>
    </row>
    <row r="52" spans="1:4" s="2" customFormat="1" ht="11.25" x14ac:dyDescent="0.15">
      <c r="A52" s="131" t="s">
        <v>86</v>
      </c>
      <c r="B52" s="132"/>
      <c r="C52" s="133"/>
      <c r="D52" s="134"/>
    </row>
    <row r="53" spans="1:4" customFormat="1" ht="21" x14ac:dyDescent="0.25">
      <c r="A53" s="693" t="s">
        <v>87</v>
      </c>
      <c r="B53" s="694"/>
      <c r="C53" s="135" t="s">
        <v>88</v>
      </c>
      <c r="D53" s="288" t="s">
        <v>44</v>
      </c>
    </row>
    <row r="54" spans="1:4" customFormat="1" x14ac:dyDescent="0.25">
      <c r="A54" s="695" t="s">
        <v>89</v>
      </c>
      <c r="B54" s="142" t="s">
        <v>90</v>
      </c>
      <c r="C54" s="143">
        <v>1</v>
      </c>
      <c r="D54" s="143">
        <v>0</v>
      </c>
    </row>
    <row r="55" spans="1:4" customFormat="1" x14ac:dyDescent="0.25">
      <c r="A55" s="696"/>
      <c r="B55" s="144" t="s">
        <v>91</v>
      </c>
      <c r="C55" s="143">
        <v>3</v>
      </c>
      <c r="D55" s="143">
        <v>0</v>
      </c>
    </row>
    <row r="56" spans="1:4" customFormat="1" x14ac:dyDescent="0.25">
      <c r="A56" s="696"/>
      <c r="B56" s="144" t="s">
        <v>92</v>
      </c>
      <c r="C56" s="143">
        <v>1</v>
      </c>
      <c r="D56" s="143">
        <v>0</v>
      </c>
    </row>
    <row r="57" spans="1:4" customFormat="1" x14ac:dyDescent="0.25">
      <c r="A57" s="696"/>
      <c r="B57" s="144" t="s">
        <v>93</v>
      </c>
      <c r="C57" s="143">
        <v>0</v>
      </c>
      <c r="D57" s="143">
        <v>0</v>
      </c>
    </row>
    <row r="58" spans="1:4" customFormat="1" ht="21" x14ac:dyDescent="0.25">
      <c r="A58" s="754"/>
      <c r="B58" s="145" t="s">
        <v>94</v>
      </c>
      <c r="C58" s="303">
        <v>0</v>
      </c>
      <c r="D58" s="303">
        <v>0</v>
      </c>
    </row>
    <row r="59" spans="1:4" customFormat="1" x14ac:dyDescent="0.25">
      <c r="A59" s="666" t="s">
        <v>95</v>
      </c>
      <c r="B59" s="667"/>
      <c r="C59" s="143">
        <v>1</v>
      </c>
      <c r="D59" s="143">
        <v>0</v>
      </c>
    </row>
    <row r="60" spans="1:4" customFormat="1" x14ac:dyDescent="0.25">
      <c r="A60" s="683" t="s">
        <v>96</v>
      </c>
      <c r="B60" s="684"/>
      <c r="C60" s="143">
        <v>0</v>
      </c>
      <c r="D60" s="143">
        <v>0</v>
      </c>
    </row>
    <row r="61" spans="1:4" customFormat="1" x14ac:dyDescent="0.25">
      <c r="A61" s="683" t="s">
        <v>97</v>
      </c>
      <c r="B61" s="684"/>
      <c r="C61" s="143">
        <v>0</v>
      </c>
      <c r="D61" s="143">
        <v>0</v>
      </c>
    </row>
    <row r="62" spans="1:4" customFormat="1" x14ac:dyDescent="0.25">
      <c r="A62" s="685" t="s">
        <v>98</v>
      </c>
      <c r="B62" s="686"/>
      <c r="C62" s="65">
        <v>0</v>
      </c>
      <c r="D62" s="65">
        <v>0</v>
      </c>
    </row>
    <row r="63" spans="1:4" customFormat="1" x14ac:dyDescent="0.25">
      <c r="A63" s="687" t="s">
        <v>99</v>
      </c>
      <c r="B63" s="688"/>
      <c r="C63" s="143">
        <v>0</v>
      </c>
      <c r="D63" s="143">
        <v>0</v>
      </c>
    </row>
    <row r="64" spans="1:4" customFormat="1" x14ac:dyDescent="0.25">
      <c r="A64" s="683" t="s">
        <v>100</v>
      </c>
      <c r="B64" s="684"/>
      <c r="C64" s="143">
        <v>0</v>
      </c>
      <c r="D64" s="143">
        <v>0</v>
      </c>
    </row>
    <row r="65" spans="1:102" ht="15" customHeight="1" x14ac:dyDescent="0.25">
      <c r="A65" s="689" t="s">
        <v>101</v>
      </c>
      <c r="B65" s="690"/>
      <c r="C65" s="65">
        <v>0</v>
      </c>
      <c r="D65" s="65">
        <v>0</v>
      </c>
    </row>
    <row r="66" spans="1:102" s="2" customFormat="1" ht="18" customHeight="1" x14ac:dyDescent="0.15">
      <c r="A66" s="132" t="s">
        <v>102</v>
      </c>
      <c r="B66" s="110"/>
      <c r="C66" s="111"/>
      <c r="D66" s="111"/>
      <c r="E66" s="112"/>
      <c r="F66" s="111"/>
      <c r="G66" s="111"/>
      <c r="H66" s="111"/>
      <c r="I66" s="111"/>
      <c r="J66" s="112"/>
      <c r="K66" s="111"/>
      <c r="L66" s="111"/>
      <c r="M66" s="146"/>
      <c r="N66" s="5"/>
      <c r="O66" s="5"/>
      <c r="P66" s="5"/>
      <c r="Q66" s="5"/>
      <c r="R66" s="5"/>
      <c r="S66" s="5"/>
      <c r="T66" s="5"/>
    </row>
    <row r="67" spans="1:102" x14ac:dyDescent="0.25">
      <c r="A67" s="629" t="s">
        <v>103</v>
      </c>
      <c r="B67" s="680" t="s">
        <v>104</v>
      </c>
      <c r="C67" s="681"/>
      <c r="D67" s="681"/>
      <c r="E67" s="681"/>
      <c r="F67" s="681"/>
      <c r="G67" s="681"/>
      <c r="H67" s="681"/>
      <c r="I67" s="681"/>
      <c r="J67" s="682"/>
      <c r="K67" s="640" t="s">
        <v>105</v>
      </c>
      <c r="L67" s="640"/>
      <c r="M67" s="641"/>
      <c r="N67" s="639" t="s">
        <v>106</v>
      </c>
      <c r="O67" s="665"/>
      <c r="P67" s="647" t="s">
        <v>107</v>
      </c>
      <c r="Q67" s="629" t="s">
        <v>12</v>
      </c>
      <c r="R67" s="627" t="s">
        <v>13</v>
      </c>
      <c r="S67" s="639" t="s">
        <v>14</v>
      </c>
      <c r="T67" s="641" t="s">
        <v>14</v>
      </c>
    </row>
    <row r="68" spans="1:102" ht="42" x14ac:dyDescent="0.25">
      <c r="A68" s="745"/>
      <c r="B68" s="147" t="s">
        <v>108</v>
      </c>
      <c r="C68" s="148" t="s">
        <v>109</v>
      </c>
      <c r="D68" s="148" t="s">
        <v>110</v>
      </c>
      <c r="E68" s="9" t="s">
        <v>111</v>
      </c>
      <c r="F68" s="148" t="s">
        <v>112</v>
      </c>
      <c r="G68" s="148" t="s">
        <v>113</v>
      </c>
      <c r="H68" s="9" t="s">
        <v>114</v>
      </c>
      <c r="I68" s="148" t="s">
        <v>115</v>
      </c>
      <c r="J68" s="292" t="s">
        <v>116</v>
      </c>
      <c r="K68" s="9" t="s">
        <v>117</v>
      </c>
      <c r="L68" s="148" t="s">
        <v>118</v>
      </c>
      <c r="M68" s="149" t="s">
        <v>119</v>
      </c>
      <c r="N68" s="299" t="s">
        <v>120</v>
      </c>
      <c r="O68" s="151" t="s">
        <v>121</v>
      </c>
      <c r="P68" s="648"/>
      <c r="Q68" s="745"/>
      <c r="R68" s="673"/>
      <c r="S68" s="147" t="s">
        <v>33</v>
      </c>
      <c r="T68" s="286" t="s">
        <v>34</v>
      </c>
    </row>
    <row r="69" spans="1:102" x14ac:dyDescent="0.25">
      <c r="A69" s="297" t="s">
        <v>4</v>
      </c>
      <c r="B69" s="153">
        <f t="shared" ref="B69:L69" si="9">SUM(B70:B72)</f>
        <v>0</v>
      </c>
      <c r="C69" s="154">
        <f t="shared" si="9"/>
        <v>0</v>
      </c>
      <c r="D69" s="154">
        <f t="shared" si="9"/>
        <v>0</v>
      </c>
      <c r="E69" s="154">
        <f t="shared" si="9"/>
        <v>0</v>
      </c>
      <c r="F69" s="154">
        <f t="shared" si="9"/>
        <v>0</v>
      </c>
      <c r="G69" s="154">
        <f t="shared" si="9"/>
        <v>0</v>
      </c>
      <c r="H69" s="154">
        <f t="shared" si="9"/>
        <v>0</v>
      </c>
      <c r="I69" s="154">
        <f t="shared" si="9"/>
        <v>0</v>
      </c>
      <c r="J69" s="155">
        <f t="shared" si="9"/>
        <v>0</v>
      </c>
      <c r="K69" s="156">
        <f t="shared" si="9"/>
        <v>0</v>
      </c>
      <c r="L69" s="154">
        <f t="shared" si="9"/>
        <v>0</v>
      </c>
      <c r="M69" s="157">
        <f>SUM(M70:M71)</f>
        <v>0</v>
      </c>
      <c r="N69" s="158">
        <f>SUM(N70:N71)</f>
        <v>0</v>
      </c>
      <c r="O69" s="155">
        <f>SUM(O70:O71)</f>
        <v>0</v>
      </c>
      <c r="P69" s="159">
        <f t="shared" ref="P69:T69" si="10">SUM(P70:P72)</f>
        <v>0</v>
      </c>
      <c r="Q69" s="160">
        <f t="shared" si="10"/>
        <v>0</v>
      </c>
      <c r="R69" s="161">
        <f t="shared" si="10"/>
        <v>0</v>
      </c>
      <c r="S69" s="153">
        <f t="shared" si="10"/>
        <v>0</v>
      </c>
      <c r="T69" s="162">
        <f t="shared" si="10"/>
        <v>0</v>
      </c>
    </row>
    <row r="70" spans="1:102" ht="15" customHeight="1" x14ac:dyDescent="0.25">
      <c r="A70" s="117" t="s">
        <v>122</v>
      </c>
      <c r="B70" s="28"/>
      <c r="C70" s="29"/>
      <c r="D70" s="31"/>
      <c r="E70" s="29"/>
      <c r="F70" s="31"/>
      <c r="G70" s="31"/>
      <c r="H70" s="29"/>
      <c r="I70" s="31"/>
      <c r="J70" s="36"/>
      <c r="K70" s="29"/>
      <c r="L70" s="31"/>
      <c r="M70" s="35"/>
      <c r="N70" s="28"/>
      <c r="O70" s="38"/>
      <c r="P70" s="30"/>
      <c r="Q70" s="32"/>
      <c r="R70" s="30"/>
      <c r="S70" s="28"/>
      <c r="T70" s="39"/>
      <c r="U70" s="40" t="str">
        <f>$CA70&amp;CB70&amp;CC70&amp;CD70&amp;CE70</f>
        <v/>
      </c>
      <c r="CA70" s="41" t="str">
        <f>IF(AND(SUM(B70:J70)&gt;0,P70="")," * No olvide digitar la variable Beneficiarias. Digite cero si tiene.",IF(P70&gt;SUM(B70:J70)," * La variable Beneficiarias no puede ser mayor al total.",""))</f>
        <v/>
      </c>
      <c r="CB70" s="41" t="str">
        <f>IF(AND(SUM(B70:J70)&gt;0,Q70="")," * No olvide digitar la variable Pueblos originarios. Digite cero si tiene.",IF(Q70&gt;SUM(B70:J70)," * La variable Pueblos originarios no puede ser mayor al total.",""))</f>
        <v/>
      </c>
      <c r="CC70" s="41" t="str">
        <f>IF(AND(SUM(B70:J70)&gt;0,R70="")," * No olvide digitar la variable  Migrantes. Digite cero si tiene.",IF(R70&gt;SUM(B70:J70)," * La variable Migrantes no puede ser mayor al total.",""))</f>
        <v/>
      </c>
      <c r="CD70" s="41" t="str">
        <f>IF(AND(SUM(B70:J70)&gt;0,OR(S70=""))," * No olvide digitar la variable Trans Masculino . Digite Cero si no tiene.",IF(S70&gt;SUM(B70:J70)," * La variable Trans Masculino no puede ser mayor al Total por rango etario.",""))</f>
        <v/>
      </c>
      <c r="CE70" s="42"/>
      <c r="CF70" s="42"/>
      <c r="CG70" s="42"/>
      <c r="CH70" s="42"/>
      <c r="CI70" s="42"/>
      <c r="CJ70" s="44"/>
      <c r="CK70" s="44"/>
      <c r="CL70" s="45">
        <f>IF(AND(SUM(B70:J70)&gt;0,P70=""),1,IF(P70&gt;SUM(B70:J70),1,0))</f>
        <v>0</v>
      </c>
      <c r="CM70" s="45">
        <f>IF(AND(SUM(B70:J70)&gt;0,Q70=""),1,IF(Q70&gt;SUM(B70:J70),1,0))</f>
        <v>0</v>
      </c>
      <c r="CN70" s="45">
        <f>IF(AND(SUM(B70:J70)&gt;0,R70=""),1,IF(R70&gt;SUM(B70:J70),1,0))</f>
        <v>0</v>
      </c>
      <c r="CO70" s="45">
        <f>IF(AND(SUM(B70:J70)&gt;0,OR(S70="")),1,IF(S70&gt;SUM(B70:J70),1,0))</f>
        <v>0</v>
      </c>
      <c r="CP70"/>
      <c r="CW70" s="2"/>
      <c r="CX70" s="2"/>
    </row>
    <row r="71" spans="1:102" ht="15" customHeight="1" x14ac:dyDescent="0.25">
      <c r="A71" s="163" t="s">
        <v>123</v>
      </c>
      <c r="B71" s="164"/>
      <c r="C71" s="165"/>
      <c r="D71" s="166"/>
      <c r="E71" s="165"/>
      <c r="F71" s="166"/>
      <c r="G71" s="166"/>
      <c r="H71" s="165"/>
      <c r="I71" s="166"/>
      <c r="J71" s="167"/>
      <c r="K71" s="54"/>
      <c r="L71" s="166"/>
      <c r="M71" s="104"/>
      <c r="N71" s="164"/>
      <c r="O71" s="168"/>
      <c r="P71" s="169"/>
      <c r="Q71" s="143"/>
      <c r="R71" s="169"/>
      <c r="S71" s="164"/>
      <c r="T71" s="170"/>
      <c r="U71" s="40" t="str">
        <f t="shared" ref="U71:U72" si="11">$CA71&amp;CB71&amp;CC71&amp;CD71&amp;CE71</f>
        <v/>
      </c>
      <c r="CA71" s="41" t="str">
        <f t="shared" ref="CA71:CA72" si="12">IF(AND(SUM(B71:J71)&gt;0,P71="")," * No olvide digitar la variable Beneficiarias. Digite cero si tiene.",IF(P71&gt;SUM(B71:J71)," * La variable Beneficiarias no puede ser mayor al total.",""))</f>
        <v/>
      </c>
      <c r="CB71" s="41" t="str">
        <f t="shared" ref="CB71:CB72" si="13">IF(AND(SUM(B71:J71)&gt;0,Q71="")," * No olvide digitar la variable Pueblos originarios. Digite cero si tiene.",IF(Q71&gt;SUM(B71:J71)," * La variable Pueblos originarios no puede ser mayor al total.",""))</f>
        <v/>
      </c>
      <c r="CC71" s="41" t="str">
        <f t="shared" ref="CC71:CC72" si="14">IF(AND(SUM(B71:J71)&gt;0,R71="")," * No olvide digitar la variable  Migrantes. Digite cero si tiene.",IF(R71&gt;SUM(B71:J71)," * La variable Migrantes no puede ser mayor al total.",""))</f>
        <v/>
      </c>
      <c r="CD71" s="41" t="str">
        <f t="shared" ref="CD71:CD72" si="15">IF(AND(SUM(B71:J71)&gt;0,OR(S71=""))," * No olvide digitar la variable Trans Masculino . Digite Cero si no tiene.",IF(S71&gt;SUM(B71:J71)," * La variable Trans Masculino no puede ser mayor al Total por rango etario.",""))</f>
        <v/>
      </c>
      <c r="CE71" s="42"/>
      <c r="CF71" s="42"/>
      <c r="CG71" s="42"/>
      <c r="CH71" s="42"/>
      <c r="CI71" s="42"/>
      <c r="CJ71" s="44"/>
      <c r="CK71" s="44"/>
      <c r="CL71" s="45">
        <f t="shared" ref="CL71:CL72" si="16">IF(AND(SUM(B71:J71)&gt;0,P71=""),1,IF(P71&gt;SUM(B71:J71),1,0))</f>
        <v>0</v>
      </c>
      <c r="CM71" s="45">
        <f t="shared" ref="CM71:CM72" si="17">IF(AND(SUM(B71:J71)&gt;0,Q71=""),1,IF(Q71&gt;SUM(B71:J71),1,0))</f>
        <v>0</v>
      </c>
      <c r="CN71" s="45">
        <f t="shared" ref="CN71:CN72" si="18">IF(AND(SUM(B71:J71)&gt;0,R71=""),1,IF(R71&gt;SUM(B71:J71),1,0))</f>
        <v>0</v>
      </c>
      <c r="CO71" s="45">
        <f t="shared" ref="CO71:CO72" si="19">IF(AND(SUM(B71:J71)&gt;0,OR(S71="")),1,IF(S71&gt;SUM(B71:J71),1,0))</f>
        <v>0</v>
      </c>
      <c r="CP71"/>
    </row>
    <row r="72" spans="1:102" ht="15" customHeight="1" x14ac:dyDescent="0.25">
      <c r="A72" s="171" t="s">
        <v>124</v>
      </c>
      <c r="B72" s="302"/>
      <c r="C72" s="73"/>
      <c r="D72" s="75"/>
      <c r="E72" s="73"/>
      <c r="F72" s="75"/>
      <c r="G72" s="75"/>
      <c r="H72" s="73"/>
      <c r="I72" s="75"/>
      <c r="J72" s="79"/>
      <c r="K72" s="67"/>
      <c r="L72" s="64"/>
      <c r="M72" s="172"/>
      <c r="N72" s="173"/>
      <c r="O72" s="174"/>
      <c r="P72" s="63"/>
      <c r="Q72" s="65"/>
      <c r="R72" s="63"/>
      <c r="S72" s="61"/>
      <c r="T72" s="72"/>
      <c r="U72" s="40" t="str">
        <f t="shared" si="11"/>
        <v/>
      </c>
      <c r="CA72" s="41" t="str">
        <f t="shared" si="12"/>
        <v/>
      </c>
      <c r="CB72" s="41" t="str">
        <f t="shared" si="13"/>
        <v/>
      </c>
      <c r="CC72" s="41" t="str">
        <f t="shared" si="14"/>
        <v/>
      </c>
      <c r="CD72" s="41" t="str">
        <f t="shared" si="15"/>
        <v/>
      </c>
      <c r="CE72" s="42"/>
      <c r="CF72" s="42"/>
      <c r="CG72" s="42"/>
      <c r="CH72" s="42"/>
      <c r="CI72" s="42"/>
      <c r="CJ72" s="44"/>
      <c r="CK72" s="44"/>
      <c r="CL72" s="45">
        <f t="shared" si="16"/>
        <v>0</v>
      </c>
      <c r="CM72" s="45">
        <f t="shared" si="17"/>
        <v>0</v>
      </c>
      <c r="CN72" s="45">
        <f t="shared" si="18"/>
        <v>0</v>
      </c>
      <c r="CO72" s="45">
        <f t="shared" si="19"/>
        <v>0</v>
      </c>
      <c r="CP72"/>
    </row>
    <row r="73" spans="1:102" s="2" customFormat="1" ht="18" customHeight="1" x14ac:dyDescent="0.15">
      <c r="A73" s="131" t="s">
        <v>125</v>
      </c>
      <c r="B73" s="132"/>
      <c r="C73" s="6"/>
      <c r="D73" s="6"/>
      <c r="E73" s="6"/>
      <c r="F73" s="175"/>
      <c r="G73" s="176"/>
      <c r="H73" s="6"/>
      <c r="I73" s="177"/>
    </row>
    <row r="74" spans="1:102" ht="15" customHeight="1" x14ac:dyDescent="0.25">
      <c r="A74" s="674" t="s">
        <v>126</v>
      </c>
      <c r="B74" s="675"/>
      <c r="C74" s="678" t="s">
        <v>127</v>
      </c>
      <c r="D74" s="678" t="s">
        <v>128</v>
      </c>
      <c r="E74" s="678" t="s">
        <v>129</v>
      </c>
      <c r="F74" s="678" t="s">
        <v>130</v>
      </c>
      <c r="G74" s="644" t="s">
        <v>104</v>
      </c>
      <c r="H74" s="645"/>
      <c r="I74" s="646"/>
    </row>
    <row r="75" spans="1:102" ht="15" customHeight="1" x14ac:dyDescent="0.25">
      <c r="A75" s="752"/>
      <c r="B75" s="677"/>
      <c r="C75" s="753"/>
      <c r="D75" s="753"/>
      <c r="E75" s="753"/>
      <c r="F75" s="753"/>
      <c r="G75" s="296" t="s">
        <v>15</v>
      </c>
      <c r="H75" s="135" t="s">
        <v>131</v>
      </c>
      <c r="I75" s="135" t="s">
        <v>132</v>
      </c>
    </row>
    <row r="76" spans="1:102" ht="15" customHeight="1" x14ac:dyDescent="0.25">
      <c r="A76" s="666" t="s">
        <v>133</v>
      </c>
      <c r="B76" s="667"/>
      <c r="C76" s="27"/>
      <c r="D76" s="179"/>
      <c r="E76" s="28"/>
      <c r="F76" s="28"/>
      <c r="G76" s="28"/>
      <c r="H76" s="28"/>
      <c r="I76" s="32"/>
    </row>
    <row r="77" spans="1:102" ht="15" customHeight="1" x14ac:dyDescent="0.25">
      <c r="A77" s="750" t="s">
        <v>134</v>
      </c>
      <c r="B77" s="669"/>
      <c r="C77" s="301"/>
      <c r="D77" s="180"/>
      <c r="E77" s="302"/>
      <c r="F77" s="302"/>
      <c r="G77" s="302"/>
      <c r="H77" s="302"/>
      <c r="I77" s="303"/>
    </row>
    <row r="78" spans="1:102" ht="15" customHeight="1" x14ac:dyDescent="0.25">
      <c r="A78" s="670" t="s">
        <v>135</v>
      </c>
      <c r="B78" s="293" t="s">
        <v>136</v>
      </c>
      <c r="C78" s="182"/>
      <c r="D78" s="183"/>
      <c r="E78" s="164"/>
      <c r="F78" s="164"/>
      <c r="G78" s="164"/>
      <c r="H78" s="164"/>
      <c r="I78" s="143"/>
    </row>
    <row r="79" spans="1:102" ht="15" customHeight="1" x14ac:dyDescent="0.25">
      <c r="A79" s="671"/>
      <c r="B79" s="142" t="s">
        <v>137</v>
      </c>
      <c r="C79" s="47"/>
      <c r="D79" s="184"/>
      <c r="E79" s="48"/>
      <c r="F79" s="48"/>
      <c r="G79" s="48"/>
      <c r="H79" s="48"/>
      <c r="I79" s="52"/>
    </row>
    <row r="80" spans="1:102" ht="15" customHeight="1" x14ac:dyDescent="0.25">
      <c r="A80" s="671"/>
      <c r="B80" s="185" t="s">
        <v>138</v>
      </c>
      <c r="C80" s="47"/>
      <c r="D80" s="184"/>
      <c r="E80" s="48"/>
      <c r="F80" s="48"/>
      <c r="G80" s="48"/>
      <c r="H80" s="48"/>
      <c r="I80" s="52"/>
    </row>
    <row r="81" spans="1:90" customFormat="1" x14ac:dyDescent="0.25">
      <c r="A81" s="671"/>
      <c r="B81" s="186" t="s">
        <v>139</v>
      </c>
      <c r="C81" s="47"/>
      <c r="D81" s="184"/>
      <c r="E81" s="48"/>
      <c r="F81" s="48"/>
      <c r="G81" s="48"/>
      <c r="H81" s="48"/>
      <c r="I81" s="5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</row>
    <row r="82" spans="1:90" customFormat="1" ht="21" x14ac:dyDescent="0.25">
      <c r="A82" s="671"/>
      <c r="B82" s="187" t="s">
        <v>140</v>
      </c>
      <c r="C82" s="47"/>
      <c r="D82" s="184"/>
      <c r="E82" s="48">
        <v>4</v>
      </c>
      <c r="F82" s="48"/>
      <c r="G82" s="48"/>
      <c r="H82" s="48">
        <v>1</v>
      </c>
      <c r="I82" s="52">
        <v>3</v>
      </c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</row>
    <row r="83" spans="1:90" customFormat="1" ht="21" x14ac:dyDescent="0.25">
      <c r="A83" s="671"/>
      <c r="B83" s="187" t="s">
        <v>141</v>
      </c>
      <c r="C83" s="47"/>
      <c r="D83" s="184"/>
      <c r="E83" s="48"/>
      <c r="F83" s="48"/>
      <c r="G83" s="48"/>
      <c r="H83" s="48"/>
      <c r="I83" s="5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</row>
    <row r="84" spans="1:90" customFormat="1" x14ac:dyDescent="0.25">
      <c r="A84" s="751"/>
      <c r="B84" s="188" t="s">
        <v>142</v>
      </c>
      <c r="C84" s="60"/>
      <c r="D84" s="180"/>
      <c r="E84" s="61"/>
      <c r="F84" s="61"/>
      <c r="G84" s="61"/>
      <c r="H84" s="61"/>
      <c r="I84" s="65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</row>
    <row r="85" spans="1:90" customFormat="1" x14ac:dyDescent="0.25">
      <c r="A85" s="750" t="s">
        <v>143</v>
      </c>
      <c r="B85" s="669"/>
      <c r="C85" s="301"/>
      <c r="D85" s="307"/>
      <c r="E85" s="302"/>
      <c r="F85" s="302"/>
      <c r="G85" s="302"/>
      <c r="H85" s="302"/>
      <c r="I85" s="303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</row>
    <row r="86" spans="1:90" customFormat="1" x14ac:dyDescent="0.25">
      <c r="A86" s="655" t="s">
        <v>144</v>
      </c>
      <c r="B86" s="656"/>
      <c r="C86" s="164"/>
      <c r="D86" s="164">
        <v>19</v>
      </c>
      <c r="E86" s="164"/>
      <c r="F86" s="164"/>
      <c r="G86" s="164">
        <v>0</v>
      </c>
      <c r="H86" s="164">
        <v>0</v>
      </c>
      <c r="I86" s="143">
        <v>19</v>
      </c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</row>
    <row r="87" spans="1:90" customFormat="1" x14ac:dyDescent="0.25">
      <c r="A87" s="655" t="s">
        <v>145</v>
      </c>
      <c r="B87" s="656"/>
      <c r="C87" s="189"/>
      <c r="D87" s="190"/>
      <c r="E87" s="189">
        <v>84</v>
      </c>
      <c r="F87" s="189"/>
      <c r="G87" s="189"/>
      <c r="H87" s="189">
        <v>1</v>
      </c>
      <c r="I87" s="191">
        <v>83</v>
      </c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</row>
    <row r="88" spans="1:90" customFormat="1" x14ac:dyDescent="0.25">
      <c r="A88" s="655" t="s">
        <v>146</v>
      </c>
      <c r="B88" s="656"/>
      <c r="C88" s="308">
        <f>SUM(C76:C87)</f>
        <v>0</v>
      </c>
      <c r="D88" s="308">
        <f>SUM(D86)</f>
        <v>19</v>
      </c>
      <c r="E88" s="308">
        <f t="shared" ref="E88:I88" si="20">SUM(E76:E87)</f>
        <v>88</v>
      </c>
      <c r="F88" s="308">
        <f t="shared" si="20"/>
        <v>0</v>
      </c>
      <c r="G88" s="308">
        <f t="shared" si="20"/>
        <v>0</v>
      </c>
      <c r="H88" s="308">
        <f t="shared" si="20"/>
        <v>2</v>
      </c>
      <c r="I88" s="193">
        <f t="shared" si="20"/>
        <v>105</v>
      </c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</row>
    <row r="89" spans="1:90" s="2" customFormat="1" ht="11.25" x14ac:dyDescent="0.15">
      <c r="A89" s="657" t="s">
        <v>147</v>
      </c>
      <c r="B89" s="658"/>
      <c r="C89" s="658"/>
      <c r="D89" s="658"/>
      <c r="E89" s="658"/>
      <c r="F89" s="658"/>
      <c r="G89" s="658"/>
      <c r="H89" s="194"/>
      <c r="I89" s="194"/>
      <c r="J89" s="194"/>
      <c r="K89" s="194"/>
      <c r="L89" s="195"/>
    </row>
    <row r="90" spans="1:90" s="2" customFormat="1" ht="11.25" customHeight="1" x14ac:dyDescent="0.15">
      <c r="A90" s="659" t="s">
        <v>148</v>
      </c>
      <c r="B90" s="660"/>
      <c r="C90" s="660"/>
      <c r="D90" s="660"/>
      <c r="E90" s="660"/>
      <c r="F90" s="660"/>
      <c r="G90" s="660"/>
      <c r="H90" s="5"/>
      <c r="I90" s="5"/>
      <c r="J90" s="5"/>
      <c r="K90" s="5"/>
      <c r="L90" s="5"/>
    </row>
    <row r="91" spans="1:90" customFormat="1" ht="15" customHeight="1" x14ac:dyDescent="0.25">
      <c r="A91" s="661" t="s">
        <v>149</v>
      </c>
      <c r="B91" s="647"/>
      <c r="C91" s="663" t="s">
        <v>4</v>
      </c>
      <c r="D91" s="639" t="s">
        <v>150</v>
      </c>
      <c r="E91" s="640"/>
      <c r="F91" s="640"/>
      <c r="G91" s="640"/>
      <c r="H91" s="640"/>
      <c r="I91" s="640"/>
      <c r="J91" s="640"/>
      <c r="K91" s="665"/>
      <c r="L91" s="647" t="s">
        <v>151</v>
      </c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</row>
    <row r="92" spans="1:90" customFormat="1" ht="21" x14ac:dyDescent="0.25">
      <c r="A92" s="748"/>
      <c r="B92" s="648"/>
      <c r="C92" s="749"/>
      <c r="D92" s="147" t="s">
        <v>152</v>
      </c>
      <c r="E92" s="147" t="s">
        <v>153</v>
      </c>
      <c r="F92" s="148" t="s">
        <v>154</v>
      </c>
      <c r="G92" s="148" t="s">
        <v>155</v>
      </c>
      <c r="H92" s="148" t="s">
        <v>156</v>
      </c>
      <c r="I92" s="148" t="s">
        <v>157</v>
      </c>
      <c r="J92" s="148" t="s">
        <v>158</v>
      </c>
      <c r="K92" s="151" t="s">
        <v>159</v>
      </c>
      <c r="L92" s="648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</row>
    <row r="93" spans="1:90" customFormat="1" x14ac:dyDescent="0.25">
      <c r="A93" s="649" t="s">
        <v>160</v>
      </c>
      <c r="B93" s="650"/>
      <c r="C93" s="20">
        <f>SUM(D93:K93)</f>
        <v>111</v>
      </c>
      <c r="D93" s="189"/>
      <c r="E93" s="189">
        <v>1</v>
      </c>
      <c r="F93" s="196">
        <v>0</v>
      </c>
      <c r="G93" s="196">
        <v>0</v>
      </c>
      <c r="H93" s="196">
        <v>5</v>
      </c>
      <c r="I93" s="196">
        <v>22</v>
      </c>
      <c r="J93" s="196">
        <v>72</v>
      </c>
      <c r="K93" s="197">
        <v>11</v>
      </c>
      <c r="L93" s="198">
        <v>0</v>
      </c>
      <c r="M93" s="199" t="str">
        <f>CA93</f>
        <v/>
      </c>
      <c r="N93" s="200"/>
      <c r="O93" s="199"/>
      <c r="P93" s="201"/>
      <c r="Q93" s="201"/>
      <c r="R93" s="201"/>
      <c r="S93" s="202"/>
      <c r="T93" s="202"/>
      <c r="U93" s="202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4"/>
      <c r="CA93" s="205" t="str">
        <f>IF(AND($C93&lt;&gt;0,L93=""),"* No olvide ingresar la variable  "&amp;L$91&amp;""&amp;" . Si no tiene digite CERO.  ",IF(L93&gt;$C93,"* El Número de Anomalía Congenita no puede superar el Total. ",""))</f>
        <v/>
      </c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45">
        <f>IF(AND($C93&lt;&gt;0,L93=""),1,IF(L93&gt;$C93,1,0))</f>
        <v>0</v>
      </c>
    </row>
    <row r="94" spans="1:90" s="2" customFormat="1" ht="11.25" x14ac:dyDescent="0.15">
      <c r="A94" s="4" t="s">
        <v>161</v>
      </c>
      <c r="B94" s="4"/>
      <c r="C94" s="5"/>
      <c r="D94" s="5"/>
      <c r="E94" s="5"/>
      <c r="F94" s="5"/>
      <c r="G94" s="206"/>
      <c r="H94" s="5"/>
      <c r="I94" s="5"/>
      <c r="J94" s="5"/>
      <c r="K94" s="5"/>
      <c r="L94" s="207"/>
      <c r="M94" s="5"/>
    </row>
    <row r="95" spans="1:90" customFormat="1" ht="15" customHeight="1" x14ac:dyDescent="0.25">
      <c r="A95" s="651" t="s">
        <v>149</v>
      </c>
      <c r="B95" s="651"/>
      <c r="C95" s="652" t="s">
        <v>162</v>
      </c>
      <c r="D95" s="620"/>
      <c r="E95" s="639" t="s">
        <v>163</v>
      </c>
      <c r="F95" s="640"/>
      <c r="G95" s="640"/>
      <c r="H95" s="641"/>
      <c r="I95" s="653" t="s">
        <v>164</v>
      </c>
      <c r="J95" s="653"/>
      <c r="K95" s="642" t="s">
        <v>165</v>
      </c>
      <c r="L95" s="642" t="s">
        <v>166</v>
      </c>
      <c r="M95" s="629" t="s">
        <v>167</v>
      </c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</row>
    <row r="96" spans="1:90" customFormat="1" ht="31.5" x14ac:dyDescent="0.25">
      <c r="A96" s="651"/>
      <c r="B96" s="651"/>
      <c r="C96" s="283" t="s">
        <v>168</v>
      </c>
      <c r="D96" s="283" t="s">
        <v>169</v>
      </c>
      <c r="E96" s="283" t="s">
        <v>170</v>
      </c>
      <c r="F96" s="283" t="s">
        <v>171</v>
      </c>
      <c r="G96" s="283" t="s">
        <v>172</v>
      </c>
      <c r="H96" s="283" t="s">
        <v>173</v>
      </c>
      <c r="I96" s="284" t="s">
        <v>174</v>
      </c>
      <c r="J96" s="286" t="s">
        <v>175</v>
      </c>
      <c r="K96" s="746"/>
      <c r="L96" s="746"/>
      <c r="M96" s="745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</row>
    <row r="97" spans="1:95" customFormat="1" x14ac:dyDescent="0.25">
      <c r="A97" s="632" t="s">
        <v>160</v>
      </c>
      <c r="B97" s="633"/>
      <c r="C97" s="209">
        <v>115</v>
      </c>
      <c r="D97" s="209">
        <v>111</v>
      </c>
      <c r="E97" s="209">
        <v>48</v>
      </c>
      <c r="F97" s="209">
        <v>0</v>
      </c>
      <c r="G97" s="209">
        <v>63</v>
      </c>
      <c r="H97" s="209">
        <v>0</v>
      </c>
      <c r="I97" s="210">
        <v>1</v>
      </c>
      <c r="J97" s="209">
        <v>1</v>
      </c>
      <c r="K97" s="209">
        <v>4</v>
      </c>
      <c r="L97" s="209">
        <v>1</v>
      </c>
      <c r="M97" s="209">
        <v>0</v>
      </c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</row>
    <row r="98" spans="1:95" s="2" customFormat="1" ht="11.25" x14ac:dyDescent="0.15">
      <c r="A98" s="634" t="s">
        <v>176</v>
      </c>
      <c r="B98" s="635"/>
      <c r="C98" s="635"/>
      <c r="D98" s="635"/>
      <c r="E98" s="635"/>
      <c r="F98" s="635"/>
      <c r="G98" s="635"/>
      <c r="H98" s="5"/>
      <c r="I98" s="5"/>
      <c r="J98" s="5"/>
      <c r="K98" s="5"/>
      <c r="L98" s="5"/>
      <c r="M98" s="5"/>
      <c r="N98" s="5"/>
      <c r="O98" s="5"/>
    </row>
    <row r="99" spans="1:95" customFormat="1" ht="15" customHeight="1" x14ac:dyDescent="0.25">
      <c r="A99" s="629" t="s">
        <v>149</v>
      </c>
      <c r="B99" s="637" t="s">
        <v>4</v>
      </c>
      <c r="C99" s="639" t="s">
        <v>150</v>
      </c>
      <c r="D99" s="640"/>
      <c r="E99" s="640"/>
      <c r="F99" s="640"/>
      <c r="G99" s="640"/>
      <c r="H99" s="640"/>
      <c r="I99" s="640"/>
      <c r="J99" s="641"/>
      <c r="K99" s="642" t="s">
        <v>177</v>
      </c>
      <c r="L99" s="644" t="s">
        <v>178</v>
      </c>
      <c r="M99" s="645"/>
      <c r="N99" s="645"/>
      <c r="O99" s="646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</row>
    <row r="100" spans="1:95" customFormat="1" ht="42" x14ac:dyDescent="0.25">
      <c r="A100" s="636"/>
      <c r="B100" s="638"/>
      <c r="C100" s="147" t="s">
        <v>152</v>
      </c>
      <c r="D100" s="9" t="s">
        <v>153</v>
      </c>
      <c r="E100" s="148" t="s">
        <v>154</v>
      </c>
      <c r="F100" s="148" t="s">
        <v>155</v>
      </c>
      <c r="G100" s="148" t="s">
        <v>156</v>
      </c>
      <c r="H100" s="148" t="s">
        <v>157</v>
      </c>
      <c r="I100" s="148" t="s">
        <v>158</v>
      </c>
      <c r="J100" s="149" t="s">
        <v>159</v>
      </c>
      <c r="K100" s="643"/>
      <c r="L100" s="135" t="s">
        <v>179</v>
      </c>
      <c r="M100" s="287" t="s">
        <v>180</v>
      </c>
      <c r="N100" s="135" t="s">
        <v>181</v>
      </c>
      <c r="O100" s="288" t="s">
        <v>182</v>
      </c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</row>
    <row r="101" spans="1:95" customFormat="1" x14ac:dyDescent="0.25">
      <c r="A101" s="212" t="s">
        <v>183</v>
      </c>
      <c r="B101" s="213">
        <f>SUM(C101)</f>
        <v>23</v>
      </c>
      <c r="C101" s="164">
        <v>23</v>
      </c>
      <c r="D101" s="214"/>
      <c r="E101" s="214"/>
      <c r="F101" s="214"/>
      <c r="G101" s="214"/>
      <c r="H101" s="214"/>
      <c r="I101" s="214"/>
      <c r="J101" s="215"/>
      <c r="K101" s="104"/>
      <c r="L101" s="104">
        <v>21</v>
      </c>
      <c r="M101" s="104">
        <v>14</v>
      </c>
      <c r="N101" s="104">
        <v>20</v>
      </c>
      <c r="O101" s="104">
        <v>19</v>
      </c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</row>
    <row r="102" spans="1:95" customFormat="1" x14ac:dyDescent="0.25">
      <c r="A102" s="216" t="s">
        <v>184</v>
      </c>
      <c r="B102" s="217">
        <f>SUM(D102:J102)</f>
        <v>0</v>
      </c>
      <c r="C102" s="218"/>
      <c r="D102" s="166"/>
      <c r="E102" s="166"/>
      <c r="F102" s="166"/>
      <c r="G102" s="166"/>
      <c r="H102" s="166"/>
      <c r="I102" s="166"/>
      <c r="J102" s="169"/>
      <c r="K102" s="104"/>
      <c r="L102" s="104"/>
      <c r="M102" s="104"/>
      <c r="N102" s="104"/>
      <c r="O102" s="104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1:95" customFormat="1" x14ac:dyDescent="0.25">
      <c r="A103" s="219" t="s">
        <v>185</v>
      </c>
      <c r="B103" s="220">
        <f>SUM(D103:J103)</f>
        <v>1</v>
      </c>
      <c r="C103" s="173"/>
      <c r="D103" s="64">
        <v>1</v>
      </c>
      <c r="E103" s="64"/>
      <c r="F103" s="64"/>
      <c r="G103" s="64"/>
      <c r="H103" s="64"/>
      <c r="I103" s="64"/>
      <c r="J103" s="63"/>
      <c r="K103" s="63"/>
      <c r="L103" s="63"/>
      <c r="M103" s="63"/>
      <c r="N103" s="63"/>
      <c r="O103" s="65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1:95" s="2" customFormat="1" ht="11.25" x14ac:dyDescent="0.15">
      <c r="A104" s="221" t="s">
        <v>186</v>
      </c>
      <c r="B104" s="5"/>
      <c r="C104" s="5"/>
      <c r="D104" s="5"/>
      <c r="E104" s="5"/>
    </row>
    <row r="105" spans="1:95" customFormat="1" ht="21" x14ac:dyDescent="0.25">
      <c r="A105" s="290" t="s">
        <v>187</v>
      </c>
      <c r="B105" s="223" t="s">
        <v>188</v>
      </c>
      <c r="C105" s="224" t="s">
        <v>189</v>
      </c>
      <c r="D105" s="286" t="s">
        <v>190</v>
      </c>
      <c r="E105" s="297" t="s">
        <v>13</v>
      </c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1:95" customFormat="1" x14ac:dyDescent="0.25">
      <c r="A106" s="225" t="s">
        <v>191</v>
      </c>
      <c r="B106" s="226">
        <v>99</v>
      </c>
      <c r="C106" s="227">
        <v>22</v>
      </c>
      <c r="D106" s="228">
        <v>0</v>
      </c>
      <c r="E106" s="228">
        <v>6</v>
      </c>
      <c r="F106" s="40" t="str">
        <f>CA106&amp;CB106&amp;CC106&amp;CD106&amp;CE106</f>
        <v/>
      </c>
      <c r="CA106" s="44"/>
      <c r="CB106" s="44"/>
      <c r="CC106" s="229" t="str">
        <f>IF(AND(OR(B106&gt;0,C106&gt;0),D106="")," * No olvide digitar la variable Pueblos originarios. Digite cero si no tiene.",IF(D106&gt;(B106+C106)," * La variable pueblos originarios No puede ser mayor a los egresados en Maternidad y Neonatología..",""))</f>
        <v/>
      </c>
      <c r="CD106" s="229" t="str">
        <f>IF(AND(OR(B106&gt;0,C106&gt;0),E106="")," * No olvide digitar la variable Migrantes. Digite cero si no tiene.",IF(E106&gt;(B106+C106)," * La variable Migrantes No puede ser mayor a los egresados en Maternidad y Neonatología.",""))</f>
        <v/>
      </c>
      <c r="CE106" s="229"/>
      <c r="CF106" s="229"/>
      <c r="CG106" s="2"/>
      <c r="CH106" s="2"/>
      <c r="CI106" s="2"/>
      <c r="CJ106" s="2"/>
      <c r="CK106" s="2"/>
      <c r="CL106" s="2"/>
      <c r="CM106" s="2"/>
      <c r="CN106" s="230">
        <f>IF(AND(OR(B106&gt;0,C106&gt;0),D106=""),1,IF(D106&gt;(B106+C106),1,0))</f>
        <v>0</v>
      </c>
      <c r="CO106" s="230">
        <f>IF(AND(OR(B106&gt;0,C106&gt;0),E106=""),1,IF(E106&gt;(B106+C106),1,0))</f>
        <v>0</v>
      </c>
      <c r="CP106" s="230"/>
      <c r="CQ106" s="230"/>
    </row>
    <row r="107" spans="1:95" customFormat="1" ht="21" x14ac:dyDescent="0.25">
      <c r="A107" s="231" t="s">
        <v>192</v>
      </c>
      <c r="B107" s="232">
        <v>75</v>
      </c>
      <c r="C107" s="233">
        <v>0</v>
      </c>
      <c r="D107" s="234">
        <v>0</v>
      </c>
      <c r="E107" s="234">
        <v>0</v>
      </c>
      <c r="F107" s="40" t="str">
        <f t="shared" ref="F107:F111" si="21">CA107&amp;CB107&amp;CC107&amp;CD107&amp;CE107</f>
        <v/>
      </c>
      <c r="CA107" s="229" t="str">
        <f>IF(B107&gt;B111," * Los "&amp;A107&amp;" en Maternidad No pueden ser mayores que los "&amp;A111&amp;" en Maternidad.","")</f>
        <v/>
      </c>
      <c r="CB107" s="229" t="str">
        <f>IF(C107&gt;C111," * Los "&amp;A107&amp;" en Neonatología No pueden ser mayores que los "&amp;A111&amp;" en Neonatología.","")</f>
        <v/>
      </c>
      <c r="CC107" s="229" t="str">
        <f t="shared" ref="CC107:CC111" si="22">IF(AND(OR(B107&gt;0,C107&gt;0),D107="")," * No olvide digitar la variable Pueblos originarios. Digite cero si no tiene.",IF(D107&gt;(B107+C107)," * La variable pueblos originarios No puede ser mayor a los egresados en Maternidad y Neonatología..",""))</f>
        <v/>
      </c>
      <c r="CD107" s="229" t="str">
        <f t="shared" ref="CD107:CD111" si="23">IF(AND(OR(B107&gt;0,C107&gt;0),E107="")," * No olvide digitar la variable Migrantes. Digite cero si no tiene.",IF(E107&gt;(B107+C107)," * La variable Migrantes No puede ser mayor a los egresados en Maternidad y Neonatología.",""))</f>
        <v/>
      </c>
      <c r="CE107" s="229"/>
      <c r="CF107" s="229"/>
      <c r="CG107" s="2"/>
      <c r="CH107" s="2"/>
      <c r="CI107" s="2"/>
      <c r="CJ107" s="2"/>
      <c r="CK107" s="2"/>
      <c r="CL107" s="230">
        <f>IF(B107&gt;B111,1,0)</f>
        <v>0</v>
      </c>
      <c r="CM107" s="230">
        <f>IF(C107&gt;C111,1,0)</f>
        <v>0</v>
      </c>
      <c r="CN107" s="230">
        <f t="shared" ref="CN107:CN111" si="24">IF(AND(OR(B107&gt;0,C107&gt;0),D107=""),1,IF(D107&gt;(B107+C107),1,0))</f>
        <v>0</v>
      </c>
      <c r="CO107" s="230">
        <f t="shared" ref="CO107:CO111" si="25">IF(AND(OR(B107&gt;0,C107&gt;0),E107=""),1,IF(E107&gt;(B107+C107),1,0))</f>
        <v>0</v>
      </c>
      <c r="CP107" s="230"/>
      <c r="CQ107" s="230"/>
    </row>
    <row r="108" spans="1:95" customFormat="1" x14ac:dyDescent="0.25">
      <c r="A108" s="235" t="s">
        <v>193</v>
      </c>
      <c r="B108" s="236">
        <v>0</v>
      </c>
      <c r="C108" s="237"/>
      <c r="D108" s="238"/>
      <c r="E108" s="238"/>
      <c r="F108" s="40" t="str">
        <f t="shared" si="21"/>
        <v/>
      </c>
      <c r="CA108" s="44"/>
      <c r="CB108" s="44"/>
      <c r="CC108" s="229" t="str">
        <f t="shared" si="22"/>
        <v/>
      </c>
      <c r="CD108" s="229" t="str">
        <f t="shared" si="23"/>
        <v/>
      </c>
      <c r="CE108" s="229"/>
      <c r="CF108" s="229"/>
      <c r="CG108" s="2"/>
      <c r="CH108" s="2"/>
      <c r="CI108" s="2"/>
      <c r="CJ108" s="2"/>
      <c r="CK108" s="2"/>
      <c r="CL108" s="2"/>
      <c r="CM108" s="2"/>
      <c r="CN108" s="230">
        <f t="shared" si="24"/>
        <v>0</v>
      </c>
      <c r="CO108" s="230">
        <f t="shared" si="25"/>
        <v>0</v>
      </c>
      <c r="CP108" s="230"/>
      <c r="CQ108" s="230"/>
    </row>
    <row r="109" spans="1:95" customFormat="1" x14ac:dyDescent="0.25">
      <c r="A109" s="235" t="s">
        <v>194</v>
      </c>
      <c r="B109" s="236">
        <v>0</v>
      </c>
      <c r="C109" s="237"/>
      <c r="D109" s="238"/>
      <c r="E109" s="238"/>
      <c r="F109" s="40" t="str">
        <f t="shared" si="21"/>
        <v/>
      </c>
      <c r="CA109" s="44"/>
      <c r="CB109" s="44"/>
      <c r="CC109" s="229" t="str">
        <f t="shared" si="22"/>
        <v/>
      </c>
      <c r="CD109" s="229" t="str">
        <f t="shared" si="23"/>
        <v/>
      </c>
      <c r="CE109" s="229"/>
      <c r="CF109" s="229"/>
      <c r="CG109" s="2"/>
      <c r="CH109" s="2"/>
      <c r="CI109" s="2"/>
      <c r="CJ109" s="2"/>
      <c r="CK109" s="2"/>
      <c r="CL109" s="2"/>
      <c r="CM109" s="2"/>
      <c r="CN109" s="230">
        <f t="shared" si="24"/>
        <v>0</v>
      </c>
      <c r="CO109" s="230">
        <f t="shared" si="25"/>
        <v>0</v>
      </c>
      <c r="CP109" s="230"/>
      <c r="CQ109" s="230"/>
    </row>
    <row r="110" spans="1:95" customFormat="1" ht="22.5" x14ac:dyDescent="0.25">
      <c r="A110" s="235" t="s">
        <v>195</v>
      </c>
      <c r="B110" s="236">
        <v>0</v>
      </c>
      <c r="C110" s="237"/>
      <c r="D110" s="238"/>
      <c r="E110" s="238"/>
      <c r="F110" s="40" t="str">
        <f t="shared" si="21"/>
        <v/>
      </c>
      <c r="CA110" s="44"/>
      <c r="CB110" s="44"/>
      <c r="CC110" s="229" t="str">
        <f t="shared" si="22"/>
        <v/>
      </c>
      <c r="CD110" s="229" t="str">
        <f t="shared" si="23"/>
        <v/>
      </c>
      <c r="CE110" s="229"/>
      <c r="CF110" s="229"/>
      <c r="CG110" s="2"/>
      <c r="CH110" s="2"/>
      <c r="CI110" s="2"/>
      <c r="CJ110" s="2"/>
      <c r="CK110" s="2"/>
      <c r="CL110" s="2"/>
      <c r="CM110" s="2"/>
      <c r="CN110" s="230">
        <f t="shared" si="24"/>
        <v>0</v>
      </c>
      <c r="CO110" s="230">
        <f t="shared" si="25"/>
        <v>0</v>
      </c>
      <c r="CP110" s="230"/>
      <c r="CQ110" s="230"/>
    </row>
    <row r="111" spans="1:95" customFormat="1" x14ac:dyDescent="0.25">
      <c r="A111" s="239" t="s">
        <v>196</v>
      </c>
      <c r="B111" s="309">
        <v>75</v>
      </c>
      <c r="C111" s="281">
        <v>4</v>
      </c>
      <c r="D111" s="240">
        <v>1</v>
      </c>
      <c r="E111" s="240">
        <v>6</v>
      </c>
      <c r="F111" s="40" t="str">
        <f t="shared" si="21"/>
        <v/>
      </c>
      <c r="CA111" s="229" t="str">
        <f>IF(B111&gt;B106," * Los egresados con lactancia materna exclusiva no puede ser mayor que el Total de Egresos en Maternidad.","")</f>
        <v/>
      </c>
      <c r="CB111" s="229" t="str">
        <f>IF(C111&gt;C106," * Los egresados con lactancia materna exclusiva no puede ser mayor que el Total de Egresos en Neonatología","")</f>
        <v/>
      </c>
      <c r="CC111" s="229" t="str">
        <f t="shared" si="22"/>
        <v/>
      </c>
      <c r="CD111" s="229" t="str">
        <f t="shared" si="23"/>
        <v/>
      </c>
      <c r="CE111" s="229"/>
      <c r="CF111" s="229"/>
      <c r="CG111" s="2"/>
      <c r="CH111" s="2"/>
      <c r="CI111" s="2"/>
      <c r="CJ111" s="2"/>
      <c r="CK111" s="2"/>
      <c r="CL111" s="230">
        <f>IF(B111&gt;B106,1,0)</f>
        <v>0</v>
      </c>
      <c r="CM111" s="230">
        <f>IF(C111&gt;C106,1,0)</f>
        <v>0</v>
      </c>
      <c r="CN111" s="230">
        <f t="shared" si="24"/>
        <v>0</v>
      </c>
      <c r="CO111" s="230">
        <f t="shared" si="25"/>
        <v>0</v>
      </c>
      <c r="CP111" s="230"/>
      <c r="CQ111" s="230"/>
    </row>
    <row r="112" spans="1:95" customFormat="1" ht="15" customHeight="1" x14ac:dyDescent="0.25">
      <c r="A112" s="622" t="s">
        <v>197</v>
      </c>
      <c r="B112" s="62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1:91" s="2" customFormat="1" ht="11.25" x14ac:dyDescent="0.15">
      <c r="A113" s="195" t="s">
        <v>198</v>
      </c>
      <c r="B113" s="195"/>
      <c r="C113" s="195"/>
    </row>
    <row r="114" spans="1:91" customFormat="1" x14ac:dyDescent="0.25">
      <c r="A114" s="623" t="s">
        <v>199</v>
      </c>
      <c r="B114" s="623"/>
      <c r="C114" s="297" t="s">
        <v>4</v>
      </c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1:91" customFormat="1" ht="33" x14ac:dyDescent="0.25">
      <c r="A115" s="624" t="s">
        <v>200</v>
      </c>
      <c r="B115" s="241" t="s">
        <v>201</v>
      </c>
      <c r="C115" s="226">
        <v>104</v>
      </c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1:91" customFormat="1" ht="22.5" x14ac:dyDescent="0.25">
      <c r="A116" s="755"/>
      <c r="B116" s="310" t="s">
        <v>202</v>
      </c>
      <c r="C116" s="303">
        <v>10</v>
      </c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1:91" customFormat="1" x14ac:dyDescent="0.25">
      <c r="A117" s="624" t="s">
        <v>203</v>
      </c>
      <c r="B117" s="244" t="s">
        <v>204</v>
      </c>
      <c r="C117" s="3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1:91" customFormat="1" x14ac:dyDescent="0.25">
      <c r="A118" s="626"/>
      <c r="B118" s="245" t="s">
        <v>205</v>
      </c>
      <c r="C118" s="52">
        <v>1</v>
      </c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1:91" customFormat="1" x14ac:dyDescent="0.25">
      <c r="A119" s="626"/>
      <c r="B119" s="245" t="s">
        <v>206</v>
      </c>
      <c r="C119" s="52">
        <v>104</v>
      </c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1:91" customFormat="1" x14ac:dyDescent="0.25">
      <c r="A120" s="755"/>
      <c r="B120" s="311" t="s">
        <v>207</v>
      </c>
      <c r="C120" s="309">
        <v>104</v>
      </c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1:91" s="2" customFormat="1" ht="11.25" x14ac:dyDescent="0.15">
      <c r="A121" s="248" t="s">
        <v>208</v>
      </c>
      <c r="B121" s="249"/>
      <c r="C121" s="249"/>
      <c r="D121" s="221"/>
      <c r="E121" s="5"/>
      <c r="F121" s="5"/>
      <c r="G121" s="5"/>
      <c r="H121" s="5"/>
      <c r="I121" s="5"/>
      <c r="J121" s="5"/>
      <c r="K121" s="5"/>
      <c r="L121" s="5"/>
      <c r="M121" s="5"/>
    </row>
    <row r="122" spans="1:91" customFormat="1" ht="15" customHeight="1" x14ac:dyDescent="0.25">
      <c r="A122" s="627" t="s">
        <v>209</v>
      </c>
      <c r="B122" s="629" t="s">
        <v>4</v>
      </c>
      <c r="C122" s="611" t="s">
        <v>104</v>
      </c>
      <c r="D122" s="612"/>
      <c r="E122" s="612"/>
      <c r="F122" s="612"/>
      <c r="G122" s="612"/>
      <c r="H122" s="612"/>
      <c r="I122" s="612"/>
      <c r="J122" s="612"/>
      <c r="K122" s="613"/>
      <c r="L122" s="614" t="s">
        <v>12</v>
      </c>
      <c r="M122" s="616" t="s">
        <v>13</v>
      </c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1:91" customFormat="1" x14ac:dyDescent="0.25">
      <c r="A123" s="628"/>
      <c r="B123" s="630"/>
      <c r="C123" s="250" t="s">
        <v>210</v>
      </c>
      <c r="D123" s="251" t="s">
        <v>16</v>
      </c>
      <c r="E123" s="251" t="s">
        <v>110</v>
      </c>
      <c r="F123" s="251" t="s">
        <v>111</v>
      </c>
      <c r="G123" s="251" t="s">
        <v>112</v>
      </c>
      <c r="H123" s="251" t="s">
        <v>113</v>
      </c>
      <c r="I123" s="251" t="s">
        <v>114</v>
      </c>
      <c r="J123" s="251" t="s">
        <v>115</v>
      </c>
      <c r="K123" s="252" t="s">
        <v>211</v>
      </c>
      <c r="L123" s="615"/>
      <c r="M123" s="761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1:91" customFormat="1" ht="21" x14ac:dyDescent="0.25">
      <c r="A124" s="253" t="s">
        <v>212</v>
      </c>
      <c r="B124" s="254">
        <v>36</v>
      </c>
      <c r="C124" s="282"/>
      <c r="D124" s="256"/>
      <c r="E124" s="256"/>
      <c r="F124" s="256"/>
      <c r="G124" s="256"/>
      <c r="H124" s="256"/>
      <c r="I124" s="256"/>
      <c r="J124" s="256"/>
      <c r="K124" s="257"/>
      <c r="L124" s="258"/>
      <c r="M124" s="31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1:91" customFormat="1" ht="21" x14ac:dyDescent="0.25">
      <c r="A125" s="188" t="s">
        <v>213</v>
      </c>
      <c r="B125" s="260">
        <f>SUM(C125:K125)</f>
        <v>36</v>
      </c>
      <c r="C125" s="302"/>
      <c r="D125" s="75">
        <v>2</v>
      </c>
      <c r="E125" s="75">
        <v>8</v>
      </c>
      <c r="F125" s="75">
        <v>15</v>
      </c>
      <c r="G125" s="75">
        <v>8</v>
      </c>
      <c r="H125" s="75">
        <v>2</v>
      </c>
      <c r="I125" s="75">
        <v>1</v>
      </c>
      <c r="J125" s="75"/>
      <c r="K125" s="81"/>
      <c r="L125" s="254">
        <v>1</v>
      </c>
      <c r="M125" s="303">
        <v>3</v>
      </c>
      <c r="N125" s="40" t="str">
        <f>$CA125&amp;CB125</f>
        <v/>
      </c>
      <c r="CA125" s="229" t="str">
        <f>IF(AND($B125&lt;&gt;0,L125=""),"* No olvide ingresar la variable Pueblos Originarios. Si no tiene digite CERO.  ",IF(L125&gt;$B125,"* La variable Pueblos Originarios no puede superar el Total. ",""))</f>
        <v/>
      </c>
      <c r="CB125" s="229" t="str">
        <f>IF(AND($B125&lt;&gt;0,M125=""),"* No olvide ingresar la variable Migrantes. Si no tiene digite CERO. ",IF(M125&gt;$B125,"* La variable Migrantes no puede superar el Total. ",""))</f>
        <v/>
      </c>
      <c r="CC125" s="2"/>
      <c r="CD125" s="2"/>
      <c r="CE125" s="2"/>
      <c r="CF125" s="2"/>
      <c r="CG125" s="2"/>
      <c r="CH125" s="2"/>
      <c r="CI125" s="2"/>
      <c r="CJ125" s="2"/>
      <c r="CK125" s="2"/>
      <c r="CL125" s="230">
        <f>IF(AND($B125&lt;&gt;0,L125=""),1,IF(L125&gt;$B125,1,0))</f>
        <v>0</v>
      </c>
      <c r="CM125" s="230">
        <f>IF(AND($B125&lt;&gt;0,M125=""),1,IF(M125&gt;$B125,1,0))</f>
        <v>0</v>
      </c>
    </row>
    <row r="126" spans="1:91" s="2" customFormat="1" ht="11.25" x14ac:dyDescent="0.15">
      <c r="A126" s="195" t="s">
        <v>214</v>
      </c>
      <c r="B126" s="195"/>
      <c r="C126" s="5"/>
      <c r="D126" s="5"/>
      <c r="E126" s="5"/>
      <c r="F126" s="5"/>
    </row>
    <row r="127" spans="1:91" s="2" customFormat="1" ht="11.25" x14ac:dyDescent="0.15">
      <c r="A127" s="195" t="s">
        <v>215</v>
      </c>
      <c r="B127" s="195"/>
      <c r="C127" s="5"/>
      <c r="D127" s="5"/>
      <c r="E127" s="5"/>
      <c r="F127" s="5"/>
    </row>
    <row r="128" spans="1:91" customFormat="1" ht="21" customHeight="1" x14ac:dyDescent="0.25">
      <c r="A128" s="618" t="s">
        <v>216</v>
      </c>
      <c r="B128" s="620" t="s">
        <v>217</v>
      </c>
      <c r="C128" s="621"/>
      <c r="D128" s="621"/>
      <c r="E128" s="621"/>
      <c r="F128" s="283" t="s">
        <v>218</v>
      </c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1:100" ht="21" x14ac:dyDescent="0.25">
      <c r="A129" s="762"/>
      <c r="B129" s="9" t="s">
        <v>219</v>
      </c>
      <c r="C129" s="148" t="s">
        <v>220</v>
      </c>
      <c r="D129" s="9" t="s">
        <v>221</v>
      </c>
      <c r="E129" s="286" t="s">
        <v>222</v>
      </c>
      <c r="F129" s="283" t="s">
        <v>223</v>
      </c>
      <c r="CN129"/>
      <c r="CO129"/>
      <c r="CP129"/>
      <c r="CQ129"/>
      <c r="CR129"/>
      <c r="CS129"/>
      <c r="CT129"/>
      <c r="CU129"/>
      <c r="CV129"/>
    </row>
    <row r="130" spans="1:100" x14ac:dyDescent="0.25">
      <c r="A130" s="261" t="s">
        <v>224</v>
      </c>
      <c r="B130" s="262">
        <v>110</v>
      </c>
      <c r="C130" s="196">
        <v>1</v>
      </c>
      <c r="D130" s="262">
        <v>2</v>
      </c>
      <c r="E130" s="198">
        <v>1</v>
      </c>
      <c r="F130" s="136">
        <v>0</v>
      </c>
      <c r="CN130"/>
      <c r="CO130"/>
      <c r="CP130"/>
      <c r="CQ130"/>
      <c r="CR130"/>
      <c r="CS130"/>
      <c r="CT130"/>
      <c r="CU130"/>
      <c r="CV130"/>
    </row>
    <row r="131" spans="1:100" s="2" customFormat="1" ht="11.25" x14ac:dyDescent="0.15">
      <c r="A131" s="195" t="s">
        <v>225</v>
      </c>
      <c r="B131" s="5"/>
      <c r="C131" s="5"/>
      <c r="D131" s="5"/>
      <c r="E131" s="5"/>
    </row>
    <row r="132" spans="1:100" ht="21" x14ac:dyDescent="0.25">
      <c r="A132" s="290" t="s">
        <v>226</v>
      </c>
      <c r="B132" s="297" t="s">
        <v>227</v>
      </c>
      <c r="C132" s="297" t="s">
        <v>228</v>
      </c>
      <c r="D132" s="224" t="s">
        <v>229</v>
      </c>
      <c r="E132" s="286" t="s">
        <v>12</v>
      </c>
      <c r="CN132"/>
      <c r="CO132"/>
      <c r="CP132"/>
      <c r="CQ132"/>
      <c r="CR132"/>
      <c r="CS132"/>
      <c r="CT132"/>
      <c r="CU132"/>
      <c r="CV132"/>
    </row>
    <row r="133" spans="1:100" x14ac:dyDescent="0.25">
      <c r="A133" s="127" t="s">
        <v>230</v>
      </c>
      <c r="B133" s="226">
        <v>125</v>
      </c>
      <c r="C133" s="226">
        <v>0</v>
      </c>
      <c r="D133" s="227">
        <v>15</v>
      </c>
      <c r="E133" s="228">
        <v>0</v>
      </c>
      <c r="F133" s="40" t="str">
        <f>$CA133</f>
        <v/>
      </c>
      <c r="CA133" s="229" t="str">
        <f>IF(AND($B133&lt;&gt;0,E133=""),"* No olvide ingresar la variable Pueblos Originarios. Si no tiene digite CERO. ",IF(E133&gt;$B133,"* La variable Pueblos Originarios no puede superar el Total de Tamizaje. ",""))</f>
        <v/>
      </c>
      <c r="CB133" s="44"/>
      <c r="CL133" s="230">
        <f>IF(AND($B133&lt;&gt;0,E133=""),1,IF(E133&gt;$B133,1,0))</f>
        <v>0</v>
      </c>
      <c r="CM133" s="44"/>
      <c r="CN133"/>
      <c r="CO133"/>
      <c r="CP133"/>
      <c r="CQ133"/>
      <c r="CR133"/>
      <c r="CS133"/>
      <c r="CT133"/>
      <c r="CU133"/>
      <c r="CV133"/>
    </row>
    <row r="134" spans="1:100" x14ac:dyDescent="0.25">
      <c r="A134" s="263" t="s">
        <v>231</v>
      </c>
      <c r="B134" s="52">
        <v>116</v>
      </c>
      <c r="C134" s="52">
        <v>0</v>
      </c>
      <c r="D134" s="264">
        <v>15</v>
      </c>
      <c r="E134" s="50">
        <v>0</v>
      </c>
      <c r="F134" s="40" t="str">
        <f t="shared" ref="F134:F135" si="26">$CO134&amp;CA134</f>
        <v/>
      </c>
      <c r="CA134" s="229" t="str">
        <f t="shared" ref="CA134:CA135" si="27">IF(AND($B134&lt;&gt;0,E134=""),"* No olvide ingresar la variable Pueblos Originarios. Si no tiene digite CERO. ",IF(E134&gt;$B134,"* La variable Pueblos Originarios no puede superar el Total de Tamizaje. ",""))</f>
        <v/>
      </c>
      <c r="CB134" s="44"/>
      <c r="CL134" s="230">
        <f t="shared" ref="CL134:CL135" si="28">IF(AND($B134&lt;&gt;0,E134=""),1,IF(E134&gt;$B134,1,0))</f>
        <v>0</v>
      </c>
      <c r="CN134"/>
      <c r="CO134"/>
      <c r="CP134"/>
      <c r="CQ134"/>
      <c r="CR134"/>
      <c r="CS134"/>
      <c r="CT134"/>
      <c r="CU134"/>
      <c r="CV134"/>
    </row>
    <row r="135" spans="1:100" x14ac:dyDescent="0.25">
      <c r="A135" s="265" t="s">
        <v>232</v>
      </c>
      <c r="B135" s="266">
        <v>9</v>
      </c>
      <c r="C135" s="266">
        <v>0</v>
      </c>
      <c r="D135" s="267">
        <v>15</v>
      </c>
      <c r="E135" s="268">
        <v>0</v>
      </c>
      <c r="F135" s="40" t="str">
        <f t="shared" si="26"/>
        <v/>
      </c>
      <c r="CA135" s="229" t="str">
        <f t="shared" si="27"/>
        <v/>
      </c>
      <c r="CB135" s="44"/>
      <c r="CL135" s="230">
        <f t="shared" si="28"/>
        <v>0</v>
      </c>
      <c r="CN135"/>
      <c r="CO135"/>
      <c r="CP135"/>
      <c r="CQ135"/>
      <c r="CR135"/>
      <c r="CS135"/>
      <c r="CT135"/>
      <c r="CU135"/>
      <c r="CV135"/>
    </row>
    <row r="136" spans="1:100" ht="21" x14ac:dyDescent="0.25">
      <c r="A136" s="300" t="s">
        <v>233</v>
      </c>
      <c r="B136" s="298" t="s">
        <v>234</v>
      </c>
      <c r="C136" s="313" t="s">
        <v>235</v>
      </c>
      <c r="D136" s="289" t="s">
        <v>12</v>
      </c>
      <c r="E136" s="202"/>
      <c r="CN136"/>
      <c r="CO136"/>
      <c r="CP136"/>
      <c r="CQ136"/>
      <c r="CR136"/>
      <c r="CS136"/>
      <c r="CT136"/>
      <c r="CU136"/>
      <c r="CV136"/>
    </row>
    <row r="137" spans="1:100" x14ac:dyDescent="0.25">
      <c r="A137" s="127" t="s">
        <v>188</v>
      </c>
      <c r="B137" s="226">
        <v>31</v>
      </c>
      <c r="C137" s="227">
        <v>0</v>
      </c>
      <c r="D137" s="228">
        <v>0</v>
      </c>
      <c r="E137" s="40" t="str">
        <f>$CA137</f>
        <v/>
      </c>
      <c r="CA137" s="229" t="str">
        <f>IF(AND($B137&lt;&gt;0,D137=""),"* No olvide ingresar la variable Pueblos Originarios. Si no tiene digite CERO. ",IF(D137&gt;$B137,"* La variable Pueblos Originarios no puede superar el Total de EOA. ",""))</f>
        <v/>
      </c>
      <c r="CB137" s="44"/>
      <c r="CL137" s="230">
        <f>IF(AND($B137&lt;&gt;0,D137=""),1,IF(D137&gt;$B137,1,0))</f>
        <v>0</v>
      </c>
      <c r="CN137"/>
      <c r="CO137"/>
      <c r="CP137"/>
      <c r="CQ137"/>
      <c r="CR137"/>
      <c r="CS137"/>
      <c r="CT137"/>
      <c r="CU137"/>
      <c r="CV137"/>
    </row>
    <row r="138" spans="1:100" x14ac:dyDescent="0.25">
      <c r="A138" s="263" t="s">
        <v>189</v>
      </c>
      <c r="B138" s="52">
        <v>16</v>
      </c>
      <c r="C138" s="264">
        <v>0</v>
      </c>
      <c r="D138" s="50">
        <v>0</v>
      </c>
      <c r="E138" s="40" t="str">
        <f t="shared" ref="E138:E139" si="29">$CA138</f>
        <v/>
      </c>
      <c r="CA138" s="229" t="str">
        <f t="shared" ref="CA138:CA139" si="30">IF(AND($B138&lt;&gt;0,D138=""),"* No olvide ingresar la variable Pueblos Originarios. Si no tiene digite CERO. ",IF(D138&gt;$B138,"* La variable Pueblos Originarios no puede superar el Total de EOA. ",""))</f>
        <v/>
      </c>
      <c r="CB138" s="44"/>
      <c r="CL138" s="230">
        <f t="shared" ref="CL138:CL139" si="31">IF(AND($B138&lt;&gt;0,D138=""),1,IF(D138&gt;$B138,1,0))</f>
        <v>0</v>
      </c>
      <c r="CN138"/>
      <c r="CO138"/>
      <c r="CP138"/>
      <c r="CQ138"/>
      <c r="CR138"/>
      <c r="CS138"/>
      <c r="CT138"/>
      <c r="CU138"/>
      <c r="CV138"/>
    </row>
    <row r="139" spans="1:100" ht="21" x14ac:dyDescent="0.25">
      <c r="A139" s="265" t="s">
        <v>236</v>
      </c>
      <c r="B139" s="266">
        <v>78</v>
      </c>
      <c r="C139" s="267">
        <v>4</v>
      </c>
      <c r="D139" s="268">
        <v>0</v>
      </c>
      <c r="E139" s="40" t="str">
        <f t="shared" si="29"/>
        <v/>
      </c>
      <c r="CA139" s="229" t="str">
        <f t="shared" si="30"/>
        <v/>
      </c>
      <c r="CB139" s="44"/>
      <c r="CL139" s="230">
        <f t="shared" si="31"/>
        <v>0</v>
      </c>
      <c r="CN139"/>
      <c r="CO139"/>
      <c r="CP139"/>
      <c r="CQ139"/>
      <c r="CR139"/>
      <c r="CS139"/>
      <c r="CT139"/>
      <c r="CU139"/>
      <c r="CV139"/>
    </row>
    <row r="140" spans="1:100" x14ac:dyDescent="0.25">
      <c r="A140" s="195" t="s">
        <v>237</v>
      </c>
      <c r="B140" s="273"/>
      <c r="C140" s="202"/>
      <c r="CN140"/>
      <c r="CO140"/>
      <c r="CP140"/>
      <c r="CQ140"/>
      <c r="CR140"/>
      <c r="CS140"/>
      <c r="CT140"/>
      <c r="CU140"/>
      <c r="CV140"/>
    </row>
    <row r="141" spans="1:100" ht="31.5" x14ac:dyDescent="0.25">
      <c r="A141" s="295" t="s">
        <v>233</v>
      </c>
      <c r="B141" s="285" t="s">
        <v>238</v>
      </c>
      <c r="C141" s="284" t="s">
        <v>239</v>
      </c>
      <c r="CN141"/>
      <c r="CO141"/>
      <c r="CP141"/>
      <c r="CQ141"/>
      <c r="CR141"/>
      <c r="CS141"/>
      <c r="CT141"/>
      <c r="CU141"/>
      <c r="CV141"/>
    </row>
    <row r="142" spans="1:100" x14ac:dyDescent="0.25">
      <c r="A142" s="276" t="s">
        <v>188</v>
      </c>
      <c r="B142" s="226">
        <v>110</v>
      </c>
      <c r="C142" s="228">
        <v>0</v>
      </c>
      <c r="CN142"/>
      <c r="CO142"/>
      <c r="CP142"/>
      <c r="CQ142"/>
      <c r="CR142"/>
      <c r="CS142"/>
      <c r="CT142"/>
      <c r="CU142"/>
      <c r="CV142"/>
    </row>
    <row r="143" spans="1:100" x14ac:dyDescent="0.25">
      <c r="A143" s="314" t="s">
        <v>189</v>
      </c>
      <c r="B143" s="309">
        <v>8</v>
      </c>
      <c r="C143" s="240">
        <v>4</v>
      </c>
      <c r="CN143"/>
      <c r="CO143"/>
      <c r="CP143"/>
      <c r="CQ143"/>
      <c r="CR143"/>
      <c r="CS143"/>
      <c r="CT143"/>
      <c r="CU143"/>
      <c r="CV143"/>
    </row>
    <row r="160" spans="1:100" x14ac:dyDescent="0.25">
      <c r="A160" s="278">
        <f>SUM(C13:X22,C25:C35,C39:D51,C54:D65,B70:O72,C76:I87,C93,C97:J97,B101:B103,B106:C111,C115:C120,B124:B125,B130:F130,B133:D135,B137:C139)</f>
        <v>3011</v>
      </c>
      <c r="B160" s="278">
        <f>SUM(CL13:CQ139)</f>
        <v>0</v>
      </c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</row>
  </sheetData>
  <mergeCells count="121">
    <mergeCell ref="A6:L6"/>
    <mergeCell ref="A9:B11"/>
    <mergeCell ref="C9:C11"/>
    <mergeCell ref="D9:G9"/>
    <mergeCell ref="H9:K9"/>
    <mergeCell ref="L9:L11"/>
    <mergeCell ref="R10:R11"/>
    <mergeCell ref="S10:T10"/>
    <mergeCell ref="U10:V10"/>
    <mergeCell ref="A13:B13"/>
    <mergeCell ref="A14:B14"/>
    <mergeCell ref="A15:B15"/>
    <mergeCell ref="AA9:AB10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M9:R9"/>
    <mergeCell ref="S9:V9"/>
    <mergeCell ref="W9:W11"/>
    <mergeCell ref="X9:X11"/>
    <mergeCell ref="Y9:Y11"/>
    <mergeCell ref="Z9:Z11"/>
    <mergeCell ref="N10:N11"/>
    <mergeCell ref="O10:O11"/>
    <mergeCell ref="P10:P11"/>
    <mergeCell ref="Q10:Q11"/>
    <mergeCell ref="A24:B24"/>
    <mergeCell ref="A25:B25"/>
    <mergeCell ref="A26:A27"/>
    <mergeCell ref="A28:B28"/>
    <mergeCell ref="A29:B29"/>
    <mergeCell ref="A30:B30"/>
    <mergeCell ref="A16:B16"/>
    <mergeCell ref="A17:B17"/>
    <mergeCell ref="A18:B18"/>
    <mergeCell ref="A19:B19"/>
    <mergeCell ref="A20:B20"/>
    <mergeCell ref="A21:A22"/>
    <mergeCell ref="A42:B42"/>
    <mergeCell ref="A43:B43"/>
    <mergeCell ref="A44:A45"/>
    <mergeCell ref="A46:B46"/>
    <mergeCell ref="A47:B47"/>
    <mergeCell ref="A48:B48"/>
    <mergeCell ref="A31:A32"/>
    <mergeCell ref="A33:B33"/>
    <mergeCell ref="A34:A35"/>
    <mergeCell ref="A38:B38"/>
    <mergeCell ref="A39:B39"/>
    <mergeCell ref="A40:A41"/>
    <mergeCell ref="A60:B60"/>
    <mergeCell ref="A61:B61"/>
    <mergeCell ref="A62:B62"/>
    <mergeCell ref="A63:B63"/>
    <mergeCell ref="A64:B64"/>
    <mergeCell ref="A65:B65"/>
    <mergeCell ref="A49:B49"/>
    <mergeCell ref="A50:B50"/>
    <mergeCell ref="A51:B51"/>
    <mergeCell ref="A53:B53"/>
    <mergeCell ref="A54:A58"/>
    <mergeCell ref="A59:B59"/>
    <mergeCell ref="R67:R68"/>
    <mergeCell ref="S67:T67"/>
    <mergeCell ref="A74:B75"/>
    <mergeCell ref="C74:C75"/>
    <mergeCell ref="D74:D75"/>
    <mergeCell ref="E74:E75"/>
    <mergeCell ref="F74:F75"/>
    <mergeCell ref="G74:I74"/>
    <mergeCell ref="A67:A68"/>
    <mergeCell ref="B67:J67"/>
    <mergeCell ref="K67:M67"/>
    <mergeCell ref="N67:O67"/>
    <mergeCell ref="P67:P68"/>
    <mergeCell ref="Q67:Q68"/>
    <mergeCell ref="A88:B88"/>
    <mergeCell ref="A89:G89"/>
    <mergeCell ref="A90:G90"/>
    <mergeCell ref="A91:B92"/>
    <mergeCell ref="C91:C92"/>
    <mergeCell ref="D91:K91"/>
    <mergeCell ref="A76:B76"/>
    <mergeCell ref="A77:B77"/>
    <mergeCell ref="A78:A84"/>
    <mergeCell ref="A85:B85"/>
    <mergeCell ref="A86:B86"/>
    <mergeCell ref="A87:B87"/>
    <mergeCell ref="M95:M96"/>
    <mergeCell ref="A97:B97"/>
    <mergeCell ref="A98:G98"/>
    <mergeCell ref="A99:A100"/>
    <mergeCell ref="B99:B100"/>
    <mergeCell ref="C99:J99"/>
    <mergeCell ref="K99:K100"/>
    <mergeCell ref="L99:O99"/>
    <mergeCell ref="L91:L92"/>
    <mergeCell ref="A93:B93"/>
    <mergeCell ref="A95:B96"/>
    <mergeCell ref="C95:D95"/>
    <mergeCell ref="E95:H95"/>
    <mergeCell ref="I95:J95"/>
    <mergeCell ref="K95:K96"/>
    <mergeCell ref="L95:L96"/>
    <mergeCell ref="C122:K122"/>
    <mergeCell ref="L122:L123"/>
    <mergeCell ref="M122:M123"/>
    <mergeCell ref="A128:A129"/>
    <mergeCell ref="B128:E128"/>
    <mergeCell ref="A112:B112"/>
    <mergeCell ref="A114:B114"/>
    <mergeCell ref="A115:A116"/>
    <mergeCell ref="A117:A120"/>
    <mergeCell ref="A122:A123"/>
    <mergeCell ref="B122:B123"/>
  </mergeCells>
  <dataValidations count="2">
    <dataValidation type="whole" operator="greaterThanOrEqual" allowBlank="1" showInputMessage="1" showErrorMessage="1" error="Valor no Permitido" sqref="C13:AB22 D25:F35 C39:D51 C54:D65 B70:T72 C76:C87 D86 E76:I87 D93:L93 C97:M97 C101:O103 B106:E111 C115:C120 B124 C125:M125 B130:F130 B133:E135 B137:D139">
      <formula1>0</formula1>
    </dataValidation>
    <dataValidation allowBlank="1" showInputMessage="1" showErrorMessage="1" error="Valor no Permitido" sqref="A6:L6 C9:C10 T11:T12 A9:A10 A12:A21 S9:S10 U10 W9:W10 M9 M10:R10 H9 H10:K10 C129:E129 X9:AA9 A8:AB8 B125 V11:V12 C12:S12 U12 W12:AB12 F24 A26 B26:B27 A33:A34 A28:A31 B34:B35 A23:F23 A42:A44 A39:A40 B44:B45 A46:A54 A37:D37 C25:C35 B52 M93:BZ93 C66:S66 C68:J69 K67:S69 T66:T69 A76:A78 A85:A91 F74:G74 H75:I75 E88:I88 F73:I73 B73 A93:A99 B89:L90 L91 D91:K92 B94:M94 K95:M95 E95 I95:J96 M100:O100 L99:L100 B98:O98 K99 D87:D88 C99:J100 C73:E74 C104:E105 A102:A112 D76:D85 B99:B104 C88 D121:M121 A121:A124 C121:C124 D123:K123 L122:M122 C91:C93 B128:B129 A160:B160 A126:F127 C52:D53 B66:B69 F128:F129 D124:M124 B121:B123 A131:A139 B131:E132 B136:E136 A59:A67 A69:A74 A140:C140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60"/>
  <sheetViews>
    <sheetView workbookViewId="0">
      <selection activeCell="A4" sqref="A4"/>
    </sheetView>
  </sheetViews>
  <sheetFormatPr baseColWidth="10" defaultRowHeight="15" x14ac:dyDescent="0.25"/>
  <cols>
    <col min="1" max="1" width="53.5703125" customWidth="1"/>
    <col min="2" max="2" width="23.42578125" bestFit="1" customWidth="1"/>
    <col min="3" max="7" width="14" customWidth="1"/>
    <col min="8" max="8" width="15" customWidth="1"/>
    <col min="9" max="13" width="14" customWidth="1"/>
    <col min="14" max="14" width="15.28515625" customWidth="1"/>
    <col min="15" max="15" width="13" customWidth="1"/>
    <col min="16" max="16" width="12" customWidth="1"/>
    <col min="17" max="18" width="13.42578125" customWidth="1"/>
    <col min="19" max="19" width="11.28515625" customWidth="1"/>
    <col min="20" max="20" width="12.42578125" customWidth="1"/>
    <col min="22" max="22" width="12.85546875" customWidth="1"/>
    <col min="23" max="28" width="11.28515625" customWidth="1"/>
    <col min="55" max="55" width="20.28515625" bestFit="1" customWidth="1"/>
    <col min="65" max="65" width="20.28515625" bestFit="1" customWidth="1"/>
    <col min="78" max="78" width="11.42578125" customWidth="1"/>
    <col min="79" max="80" width="11.85546875" style="2" hidden="1" customWidth="1"/>
    <col min="81" max="90" width="11.42578125" style="2" hidden="1" customWidth="1"/>
    <col min="91" max="91" width="20.28515625" style="2" hidden="1" customWidth="1"/>
    <col min="92" max="94" width="11.42578125" style="2" hidden="1" customWidth="1"/>
    <col min="95" max="95" width="20.28515625" style="2" hidden="1" customWidth="1"/>
    <col min="96" max="96" width="11.42578125" style="2" customWidth="1"/>
    <col min="97" max="100" width="11.42578125" style="2"/>
  </cols>
  <sheetData>
    <row r="1" spans="1:100" x14ac:dyDescent="0.25">
      <c r="A1" s="1" t="s">
        <v>0</v>
      </c>
    </row>
    <row r="2" spans="1:100" x14ac:dyDescent="0.25">
      <c r="A2" s="1" t="str">
        <f>CONCATENATE("COMUNA: ",[4]NOMBRE!B2," - ","( ",[4]NOMBRE!C2,[4]NOMBRE!D2,[4]NOMBRE!E2,[4]NOMBRE!F2,[4]NOMBRE!G2," )")</f>
        <v>COMUNA: LINARES - ( 07401 )</v>
      </c>
    </row>
    <row r="3" spans="1:100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100" x14ac:dyDescent="0.25">
      <c r="A4" s="1" t="str">
        <f>CONCATENATE("MES: ",[4]NOMBRE!B6," - ","( ",[4]NOMBRE!C6,[4]NOMBRE!D6," )")</f>
        <v>MES: MARZO - ( 03 )</v>
      </c>
    </row>
    <row r="5" spans="1:100" x14ac:dyDescent="0.25">
      <c r="A5" s="1" t="str">
        <f>CONCATENATE("AÑO: ",[4]NOMBRE!B7)</f>
        <v>AÑO: 2024</v>
      </c>
    </row>
    <row r="6" spans="1:100" ht="15" customHeight="1" x14ac:dyDescent="0.25">
      <c r="A6" s="735" t="s">
        <v>1</v>
      </c>
      <c r="B6" s="735"/>
      <c r="C6" s="735"/>
      <c r="D6" s="735"/>
      <c r="E6" s="735"/>
      <c r="F6" s="735"/>
      <c r="G6" s="735"/>
      <c r="H6" s="735"/>
      <c r="I6" s="735"/>
      <c r="J6" s="735"/>
      <c r="K6" s="735"/>
      <c r="L6" s="735"/>
    </row>
    <row r="8" spans="1:100" s="2" customFormat="1" ht="11.25" x14ac:dyDescent="0.15">
      <c r="A8" s="3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</row>
    <row r="9" spans="1:100" ht="15" customHeight="1" x14ac:dyDescent="0.25">
      <c r="A9" s="661" t="s">
        <v>3</v>
      </c>
      <c r="B9" s="647"/>
      <c r="C9" s="736" t="s">
        <v>4</v>
      </c>
      <c r="D9" s="652" t="s">
        <v>5</v>
      </c>
      <c r="E9" s="739"/>
      <c r="F9" s="739"/>
      <c r="G9" s="620"/>
      <c r="H9" s="639" t="s">
        <v>6</v>
      </c>
      <c r="I9" s="640"/>
      <c r="J9" s="640"/>
      <c r="K9" s="641"/>
      <c r="L9" s="740" t="s">
        <v>7</v>
      </c>
      <c r="M9" s="639" t="s">
        <v>8</v>
      </c>
      <c r="N9" s="640"/>
      <c r="O9" s="640"/>
      <c r="P9" s="640"/>
      <c r="Q9" s="640"/>
      <c r="R9" s="640"/>
      <c r="S9" s="724" t="s">
        <v>9</v>
      </c>
      <c r="T9" s="645"/>
      <c r="U9" s="645"/>
      <c r="V9" s="725"/>
      <c r="W9" s="647" t="s">
        <v>10</v>
      </c>
      <c r="X9" s="661" t="s">
        <v>11</v>
      </c>
      <c r="Y9" s="727" t="s">
        <v>12</v>
      </c>
      <c r="Z9" s="730" t="s">
        <v>13</v>
      </c>
      <c r="AA9" s="711" t="s">
        <v>14</v>
      </c>
      <c r="AB9" s="647"/>
    </row>
    <row r="10" spans="1:100" ht="15" customHeight="1" x14ac:dyDescent="0.25">
      <c r="A10" s="726"/>
      <c r="B10" s="713"/>
      <c r="C10" s="737"/>
      <c r="D10" s="714" t="s">
        <v>15</v>
      </c>
      <c r="E10" s="716" t="s">
        <v>16</v>
      </c>
      <c r="F10" s="716" t="s">
        <v>17</v>
      </c>
      <c r="G10" s="718" t="s">
        <v>18</v>
      </c>
      <c r="H10" s="720" t="s">
        <v>19</v>
      </c>
      <c r="I10" s="716" t="s">
        <v>20</v>
      </c>
      <c r="J10" s="716" t="s">
        <v>21</v>
      </c>
      <c r="K10" s="722" t="s">
        <v>22</v>
      </c>
      <c r="L10" s="740"/>
      <c r="M10" s="714" t="s">
        <v>23</v>
      </c>
      <c r="N10" s="733" t="s">
        <v>24</v>
      </c>
      <c r="O10" s="733" t="s">
        <v>25</v>
      </c>
      <c r="P10" s="733" t="s">
        <v>26</v>
      </c>
      <c r="Q10" s="733" t="s">
        <v>27</v>
      </c>
      <c r="R10" s="741" t="s">
        <v>28</v>
      </c>
      <c r="S10" s="724" t="s">
        <v>29</v>
      </c>
      <c r="T10" s="646"/>
      <c r="U10" s="645" t="s">
        <v>30</v>
      </c>
      <c r="V10" s="725"/>
      <c r="W10" s="713"/>
      <c r="X10" s="726"/>
      <c r="Y10" s="728"/>
      <c r="Z10" s="731"/>
      <c r="AA10" s="712"/>
      <c r="AB10" s="713"/>
    </row>
    <row r="11" spans="1:100" ht="42" x14ac:dyDescent="0.25">
      <c r="A11" s="748"/>
      <c r="B11" s="648"/>
      <c r="C11" s="760"/>
      <c r="D11" s="757"/>
      <c r="E11" s="717"/>
      <c r="F11" s="717"/>
      <c r="G11" s="719"/>
      <c r="H11" s="758"/>
      <c r="I11" s="717"/>
      <c r="J11" s="717"/>
      <c r="K11" s="723"/>
      <c r="L11" s="740"/>
      <c r="M11" s="757"/>
      <c r="N11" s="734"/>
      <c r="O11" s="734"/>
      <c r="P11" s="734"/>
      <c r="Q11" s="734"/>
      <c r="R11" s="742"/>
      <c r="S11" s="7" t="s">
        <v>31</v>
      </c>
      <c r="T11" s="337" t="s">
        <v>32</v>
      </c>
      <c r="U11" s="9" t="s">
        <v>31</v>
      </c>
      <c r="V11" s="345" t="s">
        <v>32</v>
      </c>
      <c r="W11" s="648"/>
      <c r="X11" s="748"/>
      <c r="Y11" s="729"/>
      <c r="Z11" s="759"/>
      <c r="AA11" s="9" t="s">
        <v>33</v>
      </c>
      <c r="AB11" s="337" t="s">
        <v>34</v>
      </c>
    </row>
    <row r="12" spans="1:100" s="26" customFormat="1" ht="11.25" x14ac:dyDescent="0.15">
      <c r="A12" s="11" t="s">
        <v>35</v>
      </c>
      <c r="B12" s="12"/>
      <c r="C12" s="13">
        <f>SUM(C13:C16)</f>
        <v>136</v>
      </c>
      <c r="D12" s="14">
        <f t="shared" ref="D12:Z12" si="0">SUM(D13:D16)</f>
        <v>0</v>
      </c>
      <c r="E12" s="15">
        <f t="shared" si="0"/>
        <v>7</v>
      </c>
      <c r="F12" s="16">
        <f t="shared" si="0"/>
        <v>94</v>
      </c>
      <c r="G12" s="17">
        <f t="shared" si="0"/>
        <v>35</v>
      </c>
      <c r="H12" s="14">
        <f t="shared" si="0"/>
        <v>0</v>
      </c>
      <c r="I12" s="15">
        <f t="shared" si="0"/>
        <v>0</v>
      </c>
      <c r="J12" s="18">
        <f t="shared" si="0"/>
        <v>0</v>
      </c>
      <c r="K12" s="19">
        <f t="shared" si="0"/>
        <v>9</v>
      </c>
      <c r="L12" s="20">
        <f t="shared" si="0"/>
        <v>136</v>
      </c>
      <c r="M12" s="14">
        <f t="shared" si="0"/>
        <v>116</v>
      </c>
      <c r="N12" s="15">
        <f t="shared" si="0"/>
        <v>0</v>
      </c>
      <c r="O12" s="18">
        <f t="shared" si="0"/>
        <v>0</v>
      </c>
      <c r="P12" s="15">
        <f t="shared" si="0"/>
        <v>0</v>
      </c>
      <c r="Q12" s="18">
        <f t="shared" si="0"/>
        <v>29</v>
      </c>
      <c r="R12" s="18">
        <f t="shared" si="0"/>
        <v>62</v>
      </c>
      <c r="S12" s="21">
        <f t="shared" si="0"/>
        <v>2</v>
      </c>
      <c r="T12" s="17">
        <f t="shared" si="0"/>
        <v>126</v>
      </c>
      <c r="U12" s="14">
        <f t="shared" si="0"/>
        <v>0</v>
      </c>
      <c r="V12" s="22">
        <f t="shared" si="0"/>
        <v>124</v>
      </c>
      <c r="W12" s="17">
        <f t="shared" si="0"/>
        <v>61</v>
      </c>
      <c r="X12" s="13">
        <f t="shared" si="0"/>
        <v>0</v>
      </c>
      <c r="Y12" s="23">
        <f t="shared" si="0"/>
        <v>0</v>
      </c>
      <c r="Z12" s="24">
        <f t="shared" si="0"/>
        <v>7</v>
      </c>
      <c r="AA12" s="16">
        <f>SUM(AA13:AA16)</f>
        <v>0</v>
      </c>
      <c r="AB12" s="25">
        <f>SUM(AB13:AB16)</f>
        <v>0</v>
      </c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</row>
    <row r="13" spans="1:100" s="26" customFormat="1" x14ac:dyDescent="0.25">
      <c r="A13" s="666" t="s">
        <v>36</v>
      </c>
      <c r="B13" s="667"/>
      <c r="C13" s="27">
        <v>62</v>
      </c>
      <c r="D13" s="28">
        <v>0</v>
      </c>
      <c r="E13" s="29">
        <v>5</v>
      </c>
      <c r="F13" s="29">
        <v>46</v>
      </c>
      <c r="G13" s="30">
        <v>11</v>
      </c>
      <c r="H13" s="28"/>
      <c r="I13" s="31"/>
      <c r="J13" s="31"/>
      <c r="K13" s="30">
        <v>6</v>
      </c>
      <c r="L13" s="32">
        <v>62</v>
      </c>
      <c r="M13" s="31">
        <v>42</v>
      </c>
      <c r="N13" s="31"/>
      <c r="O13" s="31"/>
      <c r="P13" s="31"/>
      <c r="Q13" s="31">
        <v>29</v>
      </c>
      <c r="R13" s="33">
        <v>62</v>
      </c>
      <c r="S13" s="34">
        <v>1</v>
      </c>
      <c r="T13" s="35">
        <v>60</v>
      </c>
      <c r="U13" s="29"/>
      <c r="V13" s="36">
        <v>56</v>
      </c>
      <c r="W13" s="30">
        <v>61</v>
      </c>
      <c r="X13" s="33">
        <v>0</v>
      </c>
      <c r="Y13" s="37">
        <v>0</v>
      </c>
      <c r="Z13" s="38">
        <v>5</v>
      </c>
      <c r="AA13" s="29">
        <v>0</v>
      </c>
      <c r="AB13" s="39"/>
      <c r="AC13" s="40" t="str">
        <f>$CA13&amp;CB13&amp;CC13&amp;CD13&amp;CE13&amp;CF13</f>
        <v/>
      </c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 s="41" t="str">
        <f>IF(AND(C13&gt;0,Y13="")," * No olvide digitar la variable Pueblos originarios. Digite Cero si no tiene.",IF(Y13&gt;C13," * La variable Pueblos originarios no puede ser mayor al Total.",""))</f>
        <v/>
      </c>
      <c r="CB13" s="41" t="str">
        <f>IF(AND(C13&gt;0,Z13="")," * No olvide digitar la variable Migrantes. Digite Cero si no tiene.",IF(Z13&gt;C13," * La variable Migrantes no puede ser mayor al Total.",""))</f>
        <v/>
      </c>
      <c r="CC13" s="41" t="str">
        <f>IF(AND(C13&gt;0,OR(AA13=""))," * No olvide digitar la variable Trans Masculino . Digite Cero si no tiene.",IF(OR(AA13&gt;C13)," * La variable Trans Masculino no puede ser mayor al Total.",""))</f>
        <v/>
      </c>
      <c r="CD13" s="42"/>
      <c r="CE13" s="43"/>
      <c r="CF13" s="42"/>
      <c r="CG13" s="44"/>
      <c r="CH13" s="44"/>
      <c r="CI13" s="44"/>
      <c r="CJ13" s="44"/>
      <c r="CK13" s="44"/>
      <c r="CL13" s="45">
        <f>IF(AND(C13&gt;0,Y13=""),1,IF(Y13&gt;C13,1,0))</f>
        <v>0</v>
      </c>
      <c r="CM13" s="45">
        <f>IF(AND(C13&gt;0,Z13=""),1,IF(Z13&gt;C13,1,0))</f>
        <v>0</v>
      </c>
      <c r="CN13" s="45">
        <f>IF(AND(C13&gt;0,OR(AA13="")),1,IF(OR(AA13&gt;C13),1,0))</f>
        <v>0</v>
      </c>
      <c r="CO13"/>
      <c r="CP13" s="46"/>
      <c r="CQ13" s="2"/>
      <c r="CR13" s="2"/>
      <c r="CS13" s="2"/>
      <c r="CT13" s="2"/>
      <c r="CU13" s="2"/>
      <c r="CV13" s="2"/>
    </row>
    <row r="14" spans="1:100" s="26" customFormat="1" x14ac:dyDescent="0.25">
      <c r="A14" s="683" t="s">
        <v>37</v>
      </c>
      <c r="B14" s="684"/>
      <c r="C14" s="47">
        <v>0</v>
      </c>
      <c r="D14" s="48">
        <v>0</v>
      </c>
      <c r="E14" s="49">
        <v>0</v>
      </c>
      <c r="F14" s="49">
        <v>0</v>
      </c>
      <c r="G14" s="50">
        <v>0</v>
      </c>
      <c r="H14" s="48"/>
      <c r="I14" s="51"/>
      <c r="J14" s="51"/>
      <c r="K14" s="50"/>
      <c r="L14" s="52">
        <v>0</v>
      </c>
      <c r="M14" s="51">
        <v>0</v>
      </c>
      <c r="N14" s="51"/>
      <c r="O14" s="51"/>
      <c r="P14" s="51"/>
      <c r="Q14" s="51"/>
      <c r="R14" s="53"/>
      <c r="S14" s="54">
        <v>0</v>
      </c>
      <c r="T14" s="55">
        <v>0</v>
      </c>
      <c r="U14" s="49"/>
      <c r="V14" s="56">
        <v>0</v>
      </c>
      <c r="W14" s="50">
        <v>0</v>
      </c>
      <c r="X14" s="53">
        <v>0</v>
      </c>
      <c r="Y14" s="57">
        <v>0</v>
      </c>
      <c r="Z14" s="58">
        <v>0</v>
      </c>
      <c r="AA14" s="49">
        <v>0</v>
      </c>
      <c r="AB14" s="59"/>
      <c r="AC14" s="40" t="str">
        <f t="shared" ref="AC14:AC22" si="1">$CA14&amp;CB14&amp;CC14&amp;CD14&amp;CE14&amp;CF14</f>
        <v/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 s="41" t="str">
        <f t="shared" ref="CA14:CA22" si="2">IF(AND(C14&gt;0,Y14="")," * No olvide digitar la variable Pueblos originarios. Digite Cero si no tiene.",IF(Y14&gt;C14," * La variable Pueblos originarios no puede ser mayor al Total.",""))</f>
        <v/>
      </c>
      <c r="CB14" s="41" t="str">
        <f>IF(AND(C14&gt;0,Z14="")," * No olvide digitar la variable Migrantes. Digite Cero si no tiene.",IF(Z14&gt;C14," * La variable Migrantes no puede ser mayor al Total.",""))</f>
        <v/>
      </c>
      <c r="CC14" s="41" t="str">
        <f t="shared" ref="CC14:CC22" si="3">IF(AND(C14&gt;0,OR(AA14=""))," * No olvide digitar la variable Trans Masculino . Digite Cero si no tiene.",IF(OR(AA14&gt;C14)," * La variable Trans Masculino no puede ser mayor al Total.",""))</f>
        <v/>
      </c>
      <c r="CD14" s="42"/>
      <c r="CE14" s="43"/>
      <c r="CF14" s="42"/>
      <c r="CG14" s="44"/>
      <c r="CH14" s="44"/>
      <c r="CI14" s="44"/>
      <c r="CJ14" s="44"/>
      <c r="CK14" s="44"/>
      <c r="CL14" s="45">
        <f t="shared" ref="CL14:CL22" si="4">IF(AND(C14&gt;0,Y14=""),1,IF(Y14&gt;C14,1,0))</f>
        <v>0</v>
      </c>
      <c r="CM14" s="45">
        <f>IF(AND(C14&gt;0,Z14=""),1,IF(Z14&gt;C14,1,0))</f>
        <v>0</v>
      </c>
      <c r="CN14" s="45">
        <f t="shared" ref="CN14:CN22" si="5">IF(AND(C14&gt;0,OR(AA14="")),1,IF(OR(AA14&gt;C14),1,0))</f>
        <v>0</v>
      </c>
      <c r="CO14"/>
      <c r="CP14" s="46"/>
      <c r="CQ14" s="2"/>
      <c r="CR14" s="2"/>
      <c r="CS14" s="2"/>
      <c r="CT14" s="2"/>
      <c r="CU14" s="2"/>
      <c r="CV14" s="2"/>
    </row>
    <row r="15" spans="1:100" s="26" customFormat="1" x14ac:dyDescent="0.25">
      <c r="A15" s="683" t="s">
        <v>38</v>
      </c>
      <c r="B15" s="684"/>
      <c r="C15" s="47">
        <v>48</v>
      </c>
      <c r="D15" s="48">
        <v>0</v>
      </c>
      <c r="E15" s="49">
        <v>0</v>
      </c>
      <c r="F15" s="49">
        <v>29</v>
      </c>
      <c r="G15" s="50">
        <v>19</v>
      </c>
      <c r="H15" s="48"/>
      <c r="I15" s="51"/>
      <c r="J15" s="51"/>
      <c r="K15" s="50">
        <v>1</v>
      </c>
      <c r="L15" s="52">
        <v>47</v>
      </c>
      <c r="M15" s="51">
        <v>47</v>
      </c>
      <c r="N15" s="51"/>
      <c r="O15" s="51"/>
      <c r="P15" s="51"/>
      <c r="Q15" s="51"/>
      <c r="R15" s="53"/>
      <c r="S15" s="54">
        <v>0</v>
      </c>
      <c r="T15" s="55">
        <v>43</v>
      </c>
      <c r="U15" s="49"/>
      <c r="V15" s="56">
        <v>46</v>
      </c>
      <c r="W15" s="50">
        <v>0</v>
      </c>
      <c r="X15" s="53">
        <v>0</v>
      </c>
      <c r="Y15" s="57">
        <v>0</v>
      </c>
      <c r="Z15" s="58">
        <v>0</v>
      </c>
      <c r="AA15" s="49">
        <v>0</v>
      </c>
      <c r="AB15" s="59"/>
      <c r="AC15" s="40" t="str">
        <f t="shared" si="1"/>
        <v/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 s="41" t="str">
        <f t="shared" si="2"/>
        <v/>
      </c>
      <c r="CB15" s="41" t="str">
        <f>IF(AND(C15&gt;0,Z15="")," * No olvide digitar la variable Migrantes. Digite Cero si no tiene.",IF(Z15&gt;C15," * La variable Migrantes no puede ser mayor al Total.",""))</f>
        <v/>
      </c>
      <c r="CC15" s="41" t="str">
        <f t="shared" si="3"/>
        <v/>
      </c>
      <c r="CD15" s="42"/>
      <c r="CE15" s="43"/>
      <c r="CF15" s="42"/>
      <c r="CG15" s="44"/>
      <c r="CH15" s="44"/>
      <c r="CI15" s="44"/>
      <c r="CJ15" s="44"/>
      <c r="CK15" s="44"/>
      <c r="CL15" s="45">
        <f t="shared" si="4"/>
        <v>0</v>
      </c>
      <c r="CM15" s="45">
        <f>IF(AND(C15&gt;0,Z15=""),1,IF(Z15&gt;C15,1,0))</f>
        <v>0</v>
      </c>
      <c r="CN15" s="45">
        <f t="shared" si="5"/>
        <v>0</v>
      </c>
      <c r="CO15"/>
      <c r="CP15" s="46"/>
      <c r="CQ15" s="2"/>
      <c r="CR15" s="2"/>
      <c r="CS15" s="2"/>
      <c r="CT15" s="2"/>
      <c r="CU15" s="2"/>
      <c r="CV15" s="2"/>
    </row>
    <row r="16" spans="1:100" s="26" customFormat="1" x14ac:dyDescent="0.25">
      <c r="A16" s="689" t="s">
        <v>39</v>
      </c>
      <c r="B16" s="690"/>
      <c r="C16" s="60">
        <v>26</v>
      </c>
      <c r="D16" s="61">
        <v>0</v>
      </c>
      <c r="E16" s="62">
        <v>2</v>
      </c>
      <c r="F16" s="62">
        <v>19</v>
      </c>
      <c r="G16" s="63">
        <v>5</v>
      </c>
      <c r="H16" s="61"/>
      <c r="I16" s="64"/>
      <c r="J16" s="64"/>
      <c r="K16" s="63">
        <v>2</v>
      </c>
      <c r="L16" s="65">
        <v>27</v>
      </c>
      <c r="M16" s="64">
        <v>27</v>
      </c>
      <c r="N16" s="64"/>
      <c r="O16" s="64"/>
      <c r="P16" s="64"/>
      <c r="Q16" s="64"/>
      <c r="R16" s="66"/>
      <c r="S16" s="67">
        <v>1</v>
      </c>
      <c r="T16" s="68">
        <v>23</v>
      </c>
      <c r="U16" s="62"/>
      <c r="V16" s="69">
        <v>22</v>
      </c>
      <c r="W16" s="63">
        <v>0</v>
      </c>
      <c r="X16" s="66">
        <v>0</v>
      </c>
      <c r="Y16" s="70">
        <v>0</v>
      </c>
      <c r="Z16" s="71">
        <v>2</v>
      </c>
      <c r="AA16" s="62">
        <v>0</v>
      </c>
      <c r="AB16" s="72"/>
      <c r="AC16" s="40" t="str">
        <f t="shared" si="1"/>
        <v/>
      </c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 s="41" t="str">
        <f t="shared" si="2"/>
        <v/>
      </c>
      <c r="CB16" s="41" t="str">
        <f t="shared" ref="CB16:CB22" si="6">IF(AND(C16&gt;0,Z16="")," * No olvide digitar la variable Migrantes. Digite Cero si no tiene.",IF(Z16&gt;C16," * La variable Migrantes no puede ser mayor al Total.",""))</f>
        <v/>
      </c>
      <c r="CC16" s="41" t="str">
        <f t="shared" si="3"/>
        <v/>
      </c>
      <c r="CD16" s="42"/>
      <c r="CE16" s="43"/>
      <c r="CF16" s="42"/>
      <c r="CG16" s="44"/>
      <c r="CH16" s="44"/>
      <c r="CI16" s="44"/>
      <c r="CJ16" s="44"/>
      <c r="CK16" s="44"/>
      <c r="CL16" s="45">
        <f t="shared" si="4"/>
        <v>0</v>
      </c>
      <c r="CM16" s="45">
        <f t="shared" ref="CM16:CM22" si="7">IF(AND(C16&gt;0,Z16=""),1,IF(Z16&gt;C16,1,0))</f>
        <v>0</v>
      </c>
      <c r="CN16" s="45">
        <f t="shared" si="5"/>
        <v>0</v>
      </c>
      <c r="CO16"/>
      <c r="CP16" s="46"/>
      <c r="CQ16" s="2"/>
      <c r="CR16" s="2"/>
      <c r="CS16" s="2"/>
      <c r="CT16" s="2"/>
      <c r="CU16" s="2"/>
      <c r="CV16" s="2"/>
    </row>
    <row r="17" spans="1:100" s="26" customFormat="1" ht="15" customHeight="1" x14ac:dyDescent="0.25">
      <c r="A17" s="706" t="s">
        <v>40</v>
      </c>
      <c r="B17" s="707"/>
      <c r="C17" s="27">
        <v>0</v>
      </c>
      <c r="D17" s="28">
        <v>0</v>
      </c>
      <c r="E17" s="29">
        <v>0</v>
      </c>
      <c r="F17" s="29">
        <v>0</v>
      </c>
      <c r="G17" s="30">
        <v>0</v>
      </c>
      <c r="H17" s="28"/>
      <c r="I17" s="31"/>
      <c r="J17" s="31"/>
      <c r="K17" s="30"/>
      <c r="L17" s="32">
        <v>0</v>
      </c>
      <c r="M17" s="31">
        <v>0</v>
      </c>
      <c r="N17" s="31"/>
      <c r="O17" s="31"/>
      <c r="P17" s="31"/>
      <c r="Q17" s="31"/>
      <c r="R17" s="33"/>
      <c r="S17" s="34"/>
      <c r="T17" s="35"/>
      <c r="U17" s="29"/>
      <c r="V17" s="36"/>
      <c r="W17" s="30"/>
      <c r="X17" s="33"/>
      <c r="Y17" s="37"/>
      <c r="Z17" s="38"/>
      <c r="AA17" s="29"/>
      <c r="AB17" s="39"/>
      <c r="AC17" s="40" t="str">
        <f t="shared" si="1"/>
        <v/>
      </c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 s="41" t="str">
        <f t="shared" si="2"/>
        <v/>
      </c>
      <c r="CB17" s="41" t="str">
        <f t="shared" si="6"/>
        <v/>
      </c>
      <c r="CC17" s="41" t="str">
        <f t="shared" si="3"/>
        <v/>
      </c>
      <c r="CD17" s="42"/>
      <c r="CE17" s="43"/>
      <c r="CF17" s="42"/>
      <c r="CG17" s="44"/>
      <c r="CH17" s="44"/>
      <c r="CI17" s="44"/>
      <c r="CJ17" s="44"/>
      <c r="CK17" s="44"/>
      <c r="CL17" s="45">
        <f t="shared" si="4"/>
        <v>0</v>
      </c>
      <c r="CM17" s="45">
        <f t="shared" si="7"/>
        <v>0</v>
      </c>
      <c r="CN17" s="45">
        <f t="shared" si="5"/>
        <v>0</v>
      </c>
      <c r="CO17"/>
      <c r="CP17" s="46"/>
      <c r="CQ17" s="2"/>
      <c r="CR17" s="2"/>
      <c r="CS17" s="2"/>
      <c r="CT17" s="2"/>
      <c r="CU17" s="2"/>
      <c r="CV17" s="2"/>
    </row>
    <row r="18" spans="1:100" s="26" customFormat="1" x14ac:dyDescent="0.25">
      <c r="A18" s="708" t="s">
        <v>41</v>
      </c>
      <c r="B18" s="709"/>
      <c r="C18" s="301">
        <v>0</v>
      </c>
      <c r="D18" s="302">
        <v>0</v>
      </c>
      <c r="E18" s="73">
        <v>0</v>
      </c>
      <c r="F18" s="73">
        <v>0</v>
      </c>
      <c r="G18" s="74">
        <v>0</v>
      </c>
      <c r="H18" s="302"/>
      <c r="I18" s="75"/>
      <c r="J18" s="75"/>
      <c r="K18" s="74"/>
      <c r="L18" s="303">
        <v>0</v>
      </c>
      <c r="M18" s="75">
        <v>0</v>
      </c>
      <c r="N18" s="75"/>
      <c r="O18" s="75"/>
      <c r="P18" s="75"/>
      <c r="Q18" s="75"/>
      <c r="R18" s="76"/>
      <c r="S18" s="77"/>
      <c r="T18" s="78"/>
      <c r="U18" s="73"/>
      <c r="V18" s="79"/>
      <c r="W18" s="74"/>
      <c r="X18" s="76"/>
      <c r="Y18" s="80"/>
      <c r="Z18" s="81"/>
      <c r="AA18" s="73"/>
      <c r="AB18" s="82"/>
      <c r="AC18" s="40" t="str">
        <f t="shared" si="1"/>
        <v/>
      </c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 s="41" t="str">
        <f t="shared" si="2"/>
        <v/>
      </c>
      <c r="CB18" s="41" t="str">
        <f t="shared" si="6"/>
        <v/>
      </c>
      <c r="CC18" s="41" t="str">
        <f t="shared" si="3"/>
        <v/>
      </c>
      <c r="CD18" s="42"/>
      <c r="CE18" s="43"/>
      <c r="CF18" s="42"/>
      <c r="CG18" s="44"/>
      <c r="CH18" s="44"/>
      <c r="CI18" s="44"/>
      <c r="CJ18" s="44"/>
      <c r="CK18" s="44"/>
      <c r="CL18" s="45">
        <f t="shared" si="4"/>
        <v>0</v>
      </c>
      <c r="CM18" s="45">
        <f t="shared" si="7"/>
        <v>0</v>
      </c>
      <c r="CN18" s="45">
        <f t="shared" si="5"/>
        <v>0</v>
      </c>
      <c r="CO18"/>
      <c r="CP18" s="46"/>
      <c r="CQ18" s="2"/>
      <c r="CR18" s="2"/>
      <c r="CS18" s="2"/>
      <c r="CT18" s="2"/>
      <c r="CU18" s="2"/>
      <c r="CV18" s="2"/>
    </row>
    <row r="19" spans="1:100" s="26" customFormat="1" x14ac:dyDescent="0.25">
      <c r="A19" s="666" t="s">
        <v>42</v>
      </c>
      <c r="B19" s="667"/>
      <c r="C19" s="27">
        <v>3</v>
      </c>
      <c r="D19" s="28">
        <v>0</v>
      </c>
      <c r="E19" s="31">
        <v>0</v>
      </c>
      <c r="F19" s="31">
        <v>3</v>
      </c>
      <c r="G19" s="35">
        <v>0</v>
      </c>
      <c r="H19" s="83"/>
      <c r="I19" s="84"/>
      <c r="J19" s="84"/>
      <c r="K19" s="85"/>
      <c r="L19" s="86"/>
      <c r="M19" s="84"/>
      <c r="N19" s="84"/>
      <c r="O19" s="84"/>
      <c r="P19" s="84"/>
      <c r="Q19" s="84"/>
      <c r="R19" s="87"/>
      <c r="S19" s="88"/>
      <c r="T19" s="89"/>
      <c r="U19" s="90"/>
      <c r="V19" s="91"/>
      <c r="W19" s="85"/>
      <c r="X19" s="87"/>
      <c r="Y19" s="92">
        <v>0</v>
      </c>
      <c r="Z19" s="93">
        <v>0</v>
      </c>
      <c r="AA19" s="90">
        <v>0</v>
      </c>
      <c r="AB19" s="94"/>
      <c r="AC19" s="40" t="str">
        <f t="shared" si="1"/>
        <v/>
      </c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 s="41" t="str">
        <f t="shared" si="2"/>
        <v/>
      </c>
      <c r="CB19" s="41" t="str">
        <f t="shared" si="6"/>
        <v/>
      </c>
      <c r="CC19" s="41" t="str">
        <f t="shared" si="3"/>
        <v/>
      </c>
      <c r="CD19" s="42"/>
      <c r="CE19" s="43"/>
      <c r="CF19" s="42"/>
      <c r="CG19" s="44"/>
      <c r="CH19" s="44"/>
      <c r="CI19" s="44"/>
      <c r="CJ19" s="44"/>
      <c r="CK19" s="44"/>
      <c r="CL19" s="45">
        <f t="shared" si="4"/>
        <v>0</v>
      </c>
      <c r="CM19" s="45">
        <f t="shared" si="7"/>
        <v>0</v>
      </c>
      <c r="CN19" s="45">
        <f t="shared" si="5"/>
        <v>0</v>
      </c>
      <c r="CO19"/>
      <c r="CP19" s="46"/>
      <c r="CQ19" s="2"/>
      <c r="CR19" s="2"/>
      <c r="CS19" s="2"/>
      <c r="CT19" s="2"/>
      <c r="CU19" s="2"/>
      <c r="CV19" s="2"/>
    </row>
    <row r="20" spans="1:100" s="26" customFormat="1" x14ac:dyDescent="0.25">
      <c r="A20" s="689" t="s">
        <v>43</v>
      </c>
      <c r="B20" s="690"/>
      <c r="C20" s="60">
        <v>0</v>
      </c>
      <c r="D20" s="61">
        <v>0</v>
      </c>
      <c r="E20" s="64">
        <v>0</v>
      </c>
      <c r="F20" s="64">
        <v>0</v>
      </c>
      <c r="G20" s="68">
        <v>0</v>
      </c>
      <c r="H20" s="61"/>
      <c r="I20" s="64"/>
      <c r="J20" s="64"/>
      <c r="K20" s="63"/>
      <c r="L20" s="65"/>
      <c r="M20" s="64"/>
      <c r="N20" s="64"/>
      <c r="O20" s="64"/>
      <c r="P20" s="64"/>
      <c r="Q20" s="64"/>
      <c r="R20" s="66"/>
      <c r="S20" s="67"/>
      <c r="T20" s="68"/>
      <c r="U20" s="62"/>
      <c r="V20" s="69"/>
      <c r="W20" s="63"/>
      <c r="X20" s="66"/>
      <c r="Y20" s="70"/>
      <c r="Z20" s="71"/>
      <c r="AA20" s="62"/>
      <c r="AB20" s="72"/>
      <c r="AC20" s="40" t="str">
        <f t="shared" si="1"/>
        <v/>
      </c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 s="41" t="str">
        <f t="shared" si="2"/>
        <v/>
      </c>
      <c r="CB20" s="41" t="str">
        <f t="shared" si="6"/>
        <v/>
      </c>
      <c r="CC20" s="41" t="str">
        <f t="shared" si="3"/>
        <v/>
      </c>
      <c r="CD20" s="42"/>
      <c r="CE20" s="43"/>
      <c r="CF20" s="42"/>
      <c r="CG20" s="44"/>
      <c r="CH20" s="44"/>
      <c r="CI20" s="44"/>
      <c r="CJ20" s="44"/>
      <c r="CK20" s="44"/>
      <c r="CL20" s="45">
        <f t="shared" si="4"/>
        <v>0</v>
      </c>
      <c r="CM20" s="45">
        <f t="shared" si="7"/>
        <v>0</v>
      </c>
      <c r="CN20" s="45">
        <f t="shared" si="5"/>
        <v>0</v>
      </c>
      <c r="CO20"/>
      <c r="CP20" s="46"/>
      <c r="CQ20" s="2"/>
      <c r="CR20" s="2"/>
      <c r="CS20" s="2"/>
      <c r="CT20" s="2"/>
      <c r="CU20" s="2"/>
      <c r="CV20" s="2"/>
    </row>
    <row r="21" spans="1:100" s="26" customFormat="1" x14ac:dyDescent="0.25">
      <c r="A21" s="710" t="s">
        <v>44</v>
      </c>
      <c r="B21" s="95" t="s">
        <v>45</v>
      </c>
      <c r="C21" s="96">
        <v>0</v>
      </c>
      <c r="D21" s="97">
        <v>0</v>
      </c>
      <c r="E21" s="98">
        <v>0</v>
      </c>
      <c r="F21" s="98">
        <v>0</v>
      </c>
      <c r="G21" s="99">
        <v>0</v>
      </c>
      <c r="H21" s="97"/>
      <c r="I21" s="100"/>
      <c r="J21" s="100"/>
      <c r="K21" s="99"/>
      <c r="L21" s="101"/>
      <c r="M21" s="100"/>
      <c r="N21" s="100"/>
      <c r="O21" s="100"/>
      <c r="P21" s="100"/>
      <c r="Q21" s="100"/>
      <c r="R21" s="102"/>
      <c r="S21" s="103"/>
      <c r="T21" s="104"/>
      <c r="U21" s="98"/>
      <c r="V21" s="105"/>
      <c r="W21" s="99"/>
      <c r="X21" s="102"/>
      <c r="Y21" s="106"/>
      <c r="Z21" s="107"/>
      <c r="AA21" s="98"/>
      <c r="AB21" s="108"/>
      <c r="AC21" s="40" t="str">
        <f t="shared" si="1"/>
        <v/>
      </c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 s="41" t="str">
        <f t="shared" si="2"/>
        <v/>
      </c>
      <c r="CB21" s="41" t="str">
        <f t="shared" si="6"/>
        <v/>
      </c>
      <c r="CC21" s="41" t="str">
        <f t="shared" si="3"/>
        <v/>
      </c>
      <c r="CD21" s="42"/>
      <c r="CE21" s="43"/>
      <c r="CF21" s="42"/>
      <c r="CG21" s="44"/>
      <c r="CH21" s="44"/>
      <c r="CI21" s="44"/>
      <c r="CJ21" s="44"/>
      <c r="CK21" s="44"/>
      <c r="CL21" s="45">
        <f t="shared" si="4"/>
        <v>0</v>
      </c>
      <c r="CM21" s="45">
        <f t="shared" si="7"/>
        <v>0</v>
      </c>
      <c r="CN21" s="45">
        <f t="shared" si="5"/>
        <v>0</v>
      </c>
      <c r="CO21"/>
      <c r="CP21" s="46"/>
      <c r="CQ21" s="2"/>
      <c r="CR21" s="2"/>
      <c r="CS21" s="2"/>
      <c r="CT21" s="2"/>
      <c r="CU21" s="2"/>
      <c r="CV21" s="2"/>
    </row>
    <row r="22" spans="1:100" s="26" customFormat="1" x14ac:dyDescent="0.25">
      <c r="A22" s="756"/>
      <c r="B22" s="109" t="s">
        <v>46</v>
      </c>
      <c r="C22" s="60">
        <v>0</v>
      </c>
      <c r="D22" s="60">
        <v>0</v>
      </c>
      <c r="E22" s="64">
        <v>0</v>
      </c>
      <c r="F22" s="64">
        <v>0</v>
      </c>
      <c r="G22" s="63">
        <v>0</v>
      </c>
      <c r="H22" s="61"/>
      <c r="I22" s="64"/>
      <c r="J22" s="64"/>
      <c r="K22" s="63"/>
      <c r="L22" s="65"/>
      <c r="M22" s="64"/>
      <c r="N22" s="64"/>
      <c r="O22" s="64"/>
      <c r="P22" s="64"/>
      <c r="Q22" s="64"/>
      <c r="R22" s="66"/>
      <c r="S22" s="67"/>
      <c r="T22" s="68"/>
      <c r="U22" s="62"/>
      <c r="V22" s="69"/>
      <c r="W22" s="63"/>
      <c r="X22" s="66"/>
      <c r="Y22" s="70"/>
      <c r="Z22" s="71"/>
      <c r="AA22" s="62"/>
      <c r="AB22" s="72"/>
      <c r="AC22" s="40" t="str">
        <f t="shared" si="1"/>
        <v/>
      </c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 s="41" t="str">
        <f t="shared" si="2"/>
        <v/>
      </c>
      <c r="CB22" s="41" t="str">
        <f t="shared" si="6"/>
        <v/>
      </c>
      <c r="CC22" s="41" t="str">
        <f t="shared" si="3"/>
        <v/>
      </c>
      <c r="CD22" s="42"/>
      <c r="CE22" s="43"/>
      <c r="CF22" s="42"/>
      <c r="CG22" s="44"/>
      <c r="CH22" s="44"/>
      <c r="CI22" s="44"/>
      <c r="CJ22" s="44"/>
      <c r="CK22" s="44"/>
      <c r="CL22" s="45">
        <f t="shared" si="4"/>
        <v>0</v>
      </c>
      <c r="CM22" s="45">
        <f t="shared" si="7"/>
        <v>0</v>
      </c>
      <c r="CN22" s="45">
        <f t="shared" si="5"/>
        <v>0</v>
      </c>
      <c r="CO22"/>
      <c r="CP22" s="46"/>
      <c r="CQ22" s="2"/>
      <c r="CR22" s="2"/>
      <c r="CS22" s="2"/>
      <c r="CT22" s="2"/>
      <c r="CU22" s="2"/>
      <c r="CV22" s="2"/>
    </row>
    <row r="23" spans="1:100" s="2" customFormat="1" ht="11.25" x14ac:dyDescent="0.15">
      <c r="A23" s="4" t="s">
        <v>47</v>
      </c>
      <c r="B23" s="4"/>
      <c r="C23" s="110"/>
      <c r="D23" s="111"/>
      <c r="E23" s="111"/>
      <c r="F23" s="112"/>
    </row>
    <row r="24" spans="1:100" s="26" customFormat="1" ht="21" x14ac:dyDescent="0.15">
      <c r="A24" s="680" t="s">
        <v>48</v>
      </c>
      <c r="B24" s="703"/>
      <c r="C24" s="348" t="s">
        <v>4</v>
      </c>
      <c r="D24" s="349" t="s">
        <v>49</v>
      </c>
      <c r="E24" s="349" t="s">
        <v>50</v>
      </c>
      <c r="F24" s="349" t="s">
        <v>51</v>
      </c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spans="1:100" s="26" customFormat="1" ht="11.25" x14ac:dyDescent="0.15">
      <c r="A25" s="704" t="s">
        <v>52</v>
      </c>
      <c r="B25" s="705"/>
      <c r="C25" s="115">
        <f t="shared" ref="C25:C35" si="8">SUM(D25:F25)</f>
        <v>15</v>
      </c>
      <c r="D25" s="116">
        <v>0</v>
      </c>
      <c r="E25" s="116">
        <v>2</v>
      </c>
      <c r="F25" s="116">
        <v>13</v>
      </c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spans="1:100" s="26" customFormat="1" ht="11.25" x14ac:dyDescent="0.15">
      <c r="A26" s="695" t="s">
        <v>53</v>
      </c>
      <c r="B26" s="117" t="s">
        <v>54</v>
      </c>
      <c r="C26" s="118">
        <f t="shared" si="8"/>
        <v>0</v>
      </c>
      <c r="D26" s="119">
        <v>0</v>
      </c>
      <c r="E26" s="119">
        <v>0</v>
      </c>
      <c r="F26" s="119">
        <v>0</v>
      </c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spans="1:100" s="26" customFormat="1" ht="11.25" x14ac:dyDescent="0.15">
      <c r="A27" s="754"/>
      <c r="B27" s="351" t="s">
        <v>55</v>
      </c>
      <c r="C27" s="121">
        <f t="shared" si="8"/>
        <v>29</v>
      </c>
      <c r="D27" s="305">
        <v>0</v>
      </c>
      <c r="E27" s="305">
        <v>6</v>
      </c>
      <c r="F27" s="305">
        <v>23</v>
      </c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spans="1:100" s="26" customFormat="1" ht="11.25" x14ac:dyDescent="0.15">
      <c r="A28" s="666" t="s">
        <v>56</v>
      </c>
      <c r="B28" s="667"/>
      <c r="C28" s="118">
        <f t="shared" si="8"/>
        <v>18</v>
      </c>
      <c r="D28" s="119">
        <v>0</v>
      </c>
      <c r="E28" s="119">
        <v>1</v>
      </c>
      <c r="F28" s="119">
        <v>17</v>
      </c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spans="1:100" s="26" customFormat="1" ht="11.25" x14ac:dyDescent="0.15">
      <c r="A29" s="683" t="s">
        <v>57</v>
      </c>
      <c r="B29" s="684"/>
      <c r="C29" s="122">
        <f t="shared" si="8"/>
        <v>62</v>
      </c>
      <c r="D29" s="123">
        <v>0</v>
      </c>
      <c r="E29" s="123">
        <v>8</v>
      </c>
      <c r="F29" s="123">
        <v>54</v>
      </c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spans="1:100" s="26" customFormat="1" ht="11.25" x14ac:dyDescent="0.15">
      <c r="A30" s="689" t="s">
        <v>58</v>
      </c>
      <c r="B30" s="690"/>
      <c r="C30" s="121">
        <f t="shared" si="8"/>
        <v>62</v>
      </c>
      <c r="D30" s="305">
        <v>0</v>
      </c>
      <c r="E30" s="305">
        <v>8</v>
      </c>
      <c r="F30" s="305">
        <v>54</v>
      </c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spans="1:100" s="26" customFormat="1" ht="11.25" x14ac:dyDescent="0.15">
      <c r="A31" s="699" t="s">
        <v>59</v>
      </c>
      <c r="B31" s="124" t="s">
        <v>60</v>
      </c>
      <c r="C31" s="118">
        <f t="shared" si="8"/>
        <v>56</v>
      </c>
      <c r="D31" s="119">
        <v>0</v>
      </c>
      <c r="E31" s="119">
        <v>2</v>
      </c>
      <c r="F31" s="119">
        <v>54</v>
      </c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spans="1:100" s="26" customFormat="1" ht="11.25" x14ac:dyDescent="0.15">
      <c r="A32" s="756"/>
      <c r="B32" s="346" t="s">
        <v>61</v>
      </c>
      <c r="C32" s="121">
        <f t="shared" si="8"/>
        <v>6</v>
      </c>
      <c r="D32" s="305">
        <v>0</v>
      </c>
      <c r="E32" s="305">
        <v>0</v>
      </c>
      <c r="F32" s="305">
        <v>6</v>
      </c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spans="1:100" s="26" customFormat="1" ht="11.25" x14ac:dyDescent="0.15">
      <c r="A33" s="701" t="s">
        <v>62</v>
      </c>
      <c r="B33" s="702"/>
      <c r="C33" s="126">
        <f t="shared" si="8"/>
        <v>6</v>
      </c>
      <c r="D33" s="116">
        <v>0</v>
      </c>
      <c r="E33" s="116">
        <v>0</v>
      </c>
      <c r="F33" s="116">
        <v>6</v>
      </c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spans="1:100" s="26" customFormat="1" ht="21" x14ac:dyDescent="0.15">
      <c r="A34" s="699" t="s">
        <v>63</v>
      </c>
      <c r="B34" s="127" t="s">
        <v>64</v>
      </c>
      <c r="C34" s="128">
        <f t="shared" si="8"/>
        <v>54</v>
      </c>
      <c r="D34" s="119">
        <v>0</v>
      </c>
      <c r="E34" s="119">
        <v>8</v>
      </c>
      <c r="F34" s="119">
        <v>46</v>
      </c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spans="1:100" s="26" customFormat="1" ht="11.25" x14ac:dyDescent="0.15">
      <c r="A35" s="756"/>
      <c r="B35" s="351" t="s">
        <v>65</v>
      </c>
      <c r="C35" s="121">
        <f t="shared" si="8"/>
        <v>2</v>
      </c>
      <c r="D35" s="305">
        <v>0</v>
      </c>
      <c r="E35" s="305">
        <v>1</v>
      </c>
      <c r="F35" s="305">
        <v>1</v>
      </c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spans="1:100" s="130" customFormat="1" ht="12" x14ac:dyDescent="0.2">
      <c r="A36" s="129" t="s">
        <v>66</v>
      </c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spans="1:100" s="2" customFormat="1" ht="11.25" x14ac:dyDescent="0.15">
      <c r="A37" s="131" t="s">
        <v>67</v>
      </c>
      <c r="B37" s="132"/>
      <c r="C37" s="133"/>
      <c r="D37" s="134"/>
    </row>
    <row r="38" spans="1:100" x14ac:dyDescent="0.25">
      <c r="A38" s="693" t="s">
        <v>68</v>
      </c>
      <c r="B38" s="694"/>
      <c r="C38" s="135" t="s">
        <v>69</v>
      </c>
      <c r="D38" s="135" t="s">
        <v>70</v>
      </c>
    </row>
    <row r="39" spans="1:100" ht="15" customHeight="1" x14ac:dyDescent="0.25">
      <c r="A39" s="691" t="s">
        <v>71</v>
      </c>
      <c r="B39" s="692"/>
      <c r="C39" s="136">
        <v>11</v>
      </c>
      <c r="D39" s="136">
        <v>10</v>
      </c>
    </row>
    <row r="40" spans="1:100" ht="15" customHeight="1" x14ac:dyDescent="0.25">
      <c r="A40" s="624" t="s">
        <v>72</v>
      </c>
      <c r="B40" s="137" t="s">
        <v>73</v>
      </c>
      <c r="C40" s="104">
        <v>8</v>
      </c>
      <c r="D40" s="104">
        <v>1</v>
      </c>
    </row>
    <row r="41" spans="1:100" x14ac:dyDescent="0.25">
      <c r="A41" s="755"/>
      <c r="B41" s="138" t="s">
        <v>74</v>
      </c>
      <c r="C41" s="68">
        <v>1</v>
      </c>
      <c r="D41" s="68">
        <v>0</v>
      </c>
    </row>
    <row r="42" spans="1:100" ht="15" customHeight="1" x14ac:dyDescent="0.25">
      <c r="A42" s="691" t="s">
        <v>75</v>
      </c>
      <c r="B42" s="692"/>
      <c r="C42" s="136">
        <v>0</v>
      </c>
      <c r="D42" s="136">
        <v>0</v>
      </c>
    </row>
    <row r="43" spans="1:100" ht="15" customHeight="1" x14ac:dyDescent="0.25">
      <c r="A43" s="691" t="s">
        <v>76</v>
      </c>
      <c r="B43" s="692"/>
      <c r="C43" s="303">
        <v>3</v>
      </c>
      <c r="D43" s="78">
        <v>4</v>
      </c>
    </row>
    <row r="44" spans="1:100" ht="15" customHeight="1" x14ac:dyDescent="0.25">
      <c r="A44" s="624" t="s">
        <v>77</v>
      </c>
      <c r="B44" s="139" t="s">
        <v>78</v>
      </c>
      <c r="C44" s="104">
        <v>18</v>
      </c>
      <c r="D44" s="104">
        <v>6</v>
      </c>
    </row>
    <row r="45" spans="1:100" ht="21" x14ac:dyDescent="0.25">
      <c r="A45" s="755"/>
      <c r="B45" s="352" t="s">
        <v>79</v>
      </c>
      <c r="C45" s="65">
        <v>4</v>
      </c>
      <c r="D45" s="68">
        <v>2</v>
      </c>
    </row>
    <row r="46" spans="1:100" x14ac:dyDescent="0.25">
      <c r="A46" s="691" t="s">
        <v>80</v>
      </c>
      <c r="B46" s="692"/>
      <c r="C46" s="136">
        <v>1</v>
      </c>
      <c r="D46" s="136">
        <v>1</v>
      </c>
    </row>
    <row r="47" spans="1:100" ht="15" customHeight="1" x14ac:dyDescent="0.25">
      <c r="A47" s="691" t="s">
        <v>81</v>
      </c>
      <c r="B47" s="692"/>
      <c r="C47" s="136">
        <v>2</v>
      </c>
      <c r="D47" s="136">
        <v>0</v>
      </c>
    </row>
    <row r="48" spans="1:100" ht="15" customHeight="1" x14ac:dyDescent="0.25">
      <c r="A48" s="691" t="s">
        <v>82</v>
      </c>
      <c r="B48" s="692"/>
      <c r="C48" s="136">
        <v>0</v>
      </c>
      <c r="D48" s="136">
        <v>0</v>
      </c>
    </row>
    <row r="49" spans="1:4" customFormat="1" ht="15" customHeight="1" x14ac:dyDescent="0.25">
      <c r="A49" s="691" t="s">
        <v>83</v>
      </c>
      <c r="B49" s="692"/>
      <c r="C49" s="136">
        <v>0</v>
      </c>
      <c r="D49" s="136">
        <v>1</v>
      </c>
    </row>
    <row r="50" spans="1:4" customFormat="1" ht="15" customHeight="1" x14ac:dyDescent="0.25">
      <c r="A50" s="691" t="s">
        <v>84</v>
      </c>
      <c r="B50" s="692"/>
      <c r="C50" s="136">
        <v>1</v>
      </c>
      <c r="D50" s="136">
        <v>1</v>
      </c>
    </row>
    <row r="51" spans="1:4" customFormat="1" x14ac:dyDescent="0.25">
      <c r="A51" s="751" t="s">
        <v>85</v>
      </c>
      <c r="B51" s="751"/>
      <c r="C51" s="303">
        <v>44</v>
      </c>
      <c r="D51" s="78">
        <v>6</v>
      </c>
    </row>
    <row r="52" spans="1:4" s="2" customFormat="1" ht="11.25" x14ac:dyDescent="0.15">
      <c r="A52" s="131" t="s">
        <v>86</v>
      </c>
      <c r="B52" s="132"/>
      <c r="C52" s="133"/>
      <c r="D52" s="134"/>
    </row>
    <row r="53" spans="1:4" customFormat="1" ht="21" x14ac:dyDescent="0.25">
      <c r="A53" s="693" t="s">
        <v>87</v>
      </c>
      <c r="B53" s="694"/>
      <c r="C53" s="135" t="s">
        <v>88</v>
      </c>
      <c r="D53" s="339" t="s">
        <v>44</v>
      </c>
    </row>
    <row r="54" spans="1:4" customFormat="1" x14ac:dyDescent="0.25">
      <c r="A54" s="695" t="s">
        <v>89</v>
      </c>
      <c r="B54" s="142" t="s">
        <v>90</v>
      </c>
      <c r="C54" s="143">
        <v>0</v>
      </c>
      <c r="D54" s="143">
        <v>0</v>
      </c>
    </row>
    <row r="55" spans="1:4" customFormat="1" x14ac:dyDescent="0.25">
      <c r="A55" s="696"/>
      <c r="B55" s="144" t="s">
        <v>91</v>
      </c>
      <c r="C55" s="143">
        <v>5</v>
      </c>
      <c r="D55" s="143">
        <v>0</v>
      </c>
    </row>
    <row r="56" spans="1:4" customFormat="1" x14ac:dyDescent="0.25">
      <c r="A56" s="696"/>
      <c r="B56" s="144" t="s">
        <v>92</v>
      </c>
      <c r="C56" s="143">
        <v>0</v>
      </c>
      <c r="D56" s="143">
        <v>0</v>
      </c>
    </row>
    <row r="57" spans="1:4" customFormat="1" x14ac:dyDescent="0.25">
      <c r="A57" s="696"/>
      <c r="B57" s="144" t="s">
        <v>93</v>
      </c>
      <c r="C57" s="143">
        <v>1</v>
      </c>
      <c r="D57" s="143">
        <v>0</v>
      </c>
    </row>
    <row r="58" spans="1:4" customFormat="1" ht="21" x14ac:dyDescent="0.25">
      <c r="A58" s="754"/>
      <c r="B58" s="145" t="s">
        <v>94</v>
      </c>
      <c r="C58" s="303">
        <v>0</v>
      </c>
      <c r="D58" s="303">
        <v>0</v>
      </c>
    </row>
    <row r="59" spans="1:4" customFormat="1" x14ac:dyDescent="0.25">
      <c r="A59" s="666" t="s">
        <v>95</v>
      </c>
      <c r="B59" s="667"/>
      <c r="C59" s="143">
        <v>0</v>
      </c>
      <c r="D59" s="143">
        <v>0</v>
      </c>
    </row>
    <row r="60" spans="1:4" customFormat="1" x14ac:dyDescent="0.25">
      <c r="A60" s="683" t="s">
        <v>96</v>
      </c>
      <c r="B60" s="684"/>
      <c r="C60" s="143">
        <v>0</v>
      </c>
      <c r="D60" s="143">
        <v>0</v>
      </c>
    </row>
    <row r="61" spans="1:4" customFormat="1" x14ac:dyDescent="0.25">
      <c r="A61" s="683" t="s">
        <v>97</v>
      </c>
      <c r="B61" s="684"/>
      <c r="C61" s="143">
        <v>0</v>
      </c>
      <c r="D61" s="143">
        <v>0</v>
      </c>
    </row>
    <row r="62" spans="1:4" customFormat="1" x14ac:dyDescent="0.25">
      <c r="A62" s="685" t="s">
        <v>98</v>
      </c>
      <c r="B62" s="686"/>
      <c r="C62" s="65">
        <v>0</v>
      </c>
      <c r="D62" s="65">
        <v>0</v>
      </c>
    </row>
    <row r="63" spans="1:4" customFormat="1" x14ac:dyDescent="0.25">
      <c r="A63" s="687" t="s">
        <v>99</v>
      </c>
      <c r="B63" s="688"/>
      <c r="C63" s="143">
        <v>0</v>
      </c>
      <c r="D63" s="143">
        <v>0</v>
      </c>
    </row>
    <row r="64" spans="1:4" customFormat="1" x14ac:dyDescent="0.25">
      <c r="A64" s="683" t="s">
        <v>100</v>
      </c>
      <c r="B64" s="684"/>
      <c r="C64" s="143">
        <v>0</v>
      </c>
      <c r="D64" s="143">
        <v>0</v>
      </c>
    </row>
    <row r="65" spans="1:102" ht="15" customHeight="1" x14ac:dyDescent="0.25">
      <c r="A65" s="689" t="s">
        <v>101</v>
      </c>
      <c r="B65" s="690"/>
      <c r="C65" s="65">
        <v>0</v>
      </c>
      <c r="D65" s="65">
        <v>0</v>
      </c>
    </row>
    <row r="66" spans="1:102" s="2" customFormat="1" ht="18" customHeight="1" x14ac:dyDescent="0.15">
      <c r="A66" s="132" t="s">
        <v>102</v>
      </c>
      <c r="B66" s="110"/>
      <c r="C66" s="111"/>
      <c r="D66" s="111"/>
      <c r="E66" s="112"/>
      <c r="F66" s="111"/>
      <c r="G66" s="111"/>
      <c r="H66" s="111"/>
      <c r="I66" s="111"/>
      <c r="J66" s="112"/>
      <c r="K66" s="111"/>
      <c r="L66" s="111"/>
      <c r="M66" s="146"/>
      <c r="N66" s="5"/>
      <c r="O66" s="5"/>
      <c r="P66" s="5"/>
      <c r="Q66" s="5"/>
      <c r="R66" s="5"/>
      <c r="S66" s="5"/>
      <c r="T66" s="5"/>
    </row>
    <row r="67" spans="1:102" x14ac:dyDescent="0.25">
      <c r="A67" s="629" t="s">
        <v>103</v>
      </c>
      <c r="B67" s="680" t="s">
        <v>104</v>
      </c>
      <c r="C67" s="681"/>
      <c r="D67" s="681"/>
      <c r="E67" s="681"/>
      <c r="F67" s="681"/>
      <c r="G67" s="681"/>
      <c r="H67" s="681"/>
      <c r="I67" s="681"/>
      <c r="J67" s="682"/>
      <c r="K67" s="640" t="s">
        <v>105</v>
      </c>
      <c r="L67" s="640"/>
      <c r="M67" s="641"/>
      <c r="N67" s="639" t="s">
        <v>106</v>
      </c>
      <c r="O67" s="665"/>
      <c r="P67" s="647" t="s">
        <v>107</v>
      </c>
      <c r="Q67" s="629" t="s">
        <v>12</v>
      </c>
      <c r="R67" s="627" t="s">
        <v>13</v>
      </c>
      <c r="S67" s="639" t="s">
        <v>14</v>
      </c>
      <c r="T67" s="641" t="s">
        <v>14</v>
      </c>
    </row>
    <row r="68" spans="1:102" ht="42" x14ac:dyDescent="0.25">
      <c r="A68" s="745"/>
      <c r="B68" s="147" t="s">
        <v>108</v>
      </c>
      <c r="C68" s="148" t="s">
        <v>109</v>
      </c>
      <c r="D68" s="148" t="s">
        <v>110</v>
      </c>
      <c r="E68" s="9" t="s">
        <v>111</v>
      </c>
      <c r="F68" s="148" t="s">
        <v>112</v>
      </c>
      <c r="G68" s="148" t="s">
        <v>113</v>
      </c>
      <c r="H68" s="9" t="s">
        <v>114</v>
      </c>
      <c r="I68" s="148" t="s">
        <v>115</v>
      </c>
      <c r="J68" s="345" t="s">
        <v>116</v>
      </c>
      <c r="K68" s="9" t="s">
        <v>117</v>
      </c>
      <c r="L68" s="148" t="s">
        <v>118</v>
      </c>
      <c r="M68" s="149" t="s">
        <v>119</v>
      </c>
      <c r="N68" s="350" t="s">
        <v>120</v>
      </c>
      <c r="O68" s="151" t="s">
        <v>121</v>
      </c>
      <c r="P68" s="648"/>
      <c r="Q68" s="745"/>
      <c r="R68" s="673"/>
      <c r="S68" s="147" t="s">
        <v>33</v>
      </c>
      <c r="T68" s="337" t="s">
        <v>34</v>
      </c>
    </row>
    <row r="69" spans="1:102" x14ac:dyDescent="0.25">
      <c r="A69" s="338" t="s">
        <v>4</v>
      </c>
      <c r="B69" s="153">
        <f t="shared" ref="B69:L69" si="9">SUM(B70:B72)</f>
        <v>0</v>
      </c>
      <c r="C69" s="154">
        <f t="shared" si="9"/>
        <v>0</v>
      </c>
      <c r="D69" s="154">
        <f t="shared" si="9"/>
        <v>0</v>
      </c>
      <c r="E69" s="154">
        <f t="shared" si="9"/>
        <v>0</v>
      </c>
      <c r="F69" s="154">
        <f t="shared" si="9"/>
        <v>0</v>
      </c>
      <c r="G69" s="154">
        <f t="shared" si="9"/>
        <v>0</v>
      </c>
      <c r="H69" s="154">
        <f t="shared" si="9"/>
        <v>0</v>
      </c>
      <c r="I69" s="154">
        <f t="shared" si="9"/>
        <v>0</v>
      </c>
      <c r="J69" s="155">
        <f t="shared" si="9"/>
        <v>0</v>
      </c>
      <c r="K69" s="156">
        <f t="shared" si="9"/>
        <v>0</v>
      </c>
      <c r="L69" s="154">
        <f t="shared" si="9"/>
        <v>0</v>
      </c>
      <c r="M69" s="157">
        <f>SUM(M70:M71)</f>
        <v>0</v>
      </c>
      <c r="N69" s="158">
        <f>SUM(N70:N71)</f>
        <v>0</v>
      </c>
      <c r="O69" s="155">
        <f>SUM(O70:O71)</f>
        <v>0</v>
      </c>
      <c r="P69" s="159">
        <f t="shared" ref="P69:T69" si="10">SUM(P70:P72)</f>
        <v>0</v>
      </c>
      <c r="Q69" s="160">
        <f t="shared" si="10"/>
        <v>0</v>
      </c>
      <c r="R69" s="161">
        <f t="shared" si="10"/>
        <v>0</v>
      </c>
      <c r="S69" s="153">
        <f t="shared" si="10"/>
        <v>0</v>
      </c>
      <c r="T69" s="162">
        <f t="shared" si="10"/>
        <v>0</v>
      </c>
    </row>
    <row r="70" spans="1:102" ht="15" customHeight="1" x14ac:dyDescent="0.25">
      <c r="A70" s="117" t="s">
        <v>122</v>
      </c>
      <c r="B70" s="28"/>
      <c r="C70" s="29"/>
      <c r="D70" s="31"/>
      <c r="E70" s="29"/>
      <c r="F70" s="31"/>
      <c r="G70" s="31"/>
      <c r="H70" s="29"/>
      <c r="I70" s="31"/>
      <c r="J70" s="36"/>
      <c r="K70" s="29"/>
      <c r="L70" s="31"/>
      <c r="M70" s="35"/>
      <c r="N70" s="28"/>
      <c r="O70" s="38"/>
      <c r="P70" s="30"/>
      <c r="Q70" s="32"/>
      <c r="R70" s="30"/>
      <c r="S70" s="28"/>
      <c r="T70" s="39"/>
      <c r="U70" s="40" t="str">
        <f>$CA70&amp;CB70&amp;CC70&amp;CD70&amp;CE70</f>
        <v/>
      </c>
      <c r="CA70" s="41" t="str">
        <f>IF(AND(SUM(B70:J70)&gt;0,P70="")," * No olvide digitar la variable Beneficiarias. Digite cero si tiene.",IF(P70&gt;SUM(B70:J70)," * La variable Beneficiarias no puede ser mayor al total.",""))</f>
        <v/>
      </c>
      <c r="CB70" s="41" t="str">
        <f>IF(AND(SUM(B70:J70)&gt;0,Q70="")," * No olvide digitar la variable Pueblos originarios. Digite cero si tiene.",IF(Q70&gt;SUM(B70:J70)," * La variable Pueblos originarios no puede ser mayor al total.",""))</f>
        <v/>
      </c>
      <c r="CC70" s="41" t="str">
        <f>IF(AND(SUM(B70:J70)&gt;0,R70="")," * No olvide digitar la variable  Migrantes. Digite cero si tiene.",IF(R70&gt;SUM(B70:J70)," * La variable Migrantes no puede ser mayor al total.",""))</f>
        <v/>
      </c>
      <c r="CD70" s="41" t="str">
        <f>IF(AND(SUM(B70:J70)&gt;0,OR(S70=""))," * No olvide digitar la variable Trans Masculino . Digite Cero si no tiene.",IF(S70&gt;SUM(B70:J70)," * La variable Trans Masculino no puede ser mayor al Total por rango etario.",""))</f>
        <v/>
      </c>
      <c r="CE70" s="42"/>
      <c r="CF70" s="42"/>
      <c r="CG70" s="42"/>
      <c r="CH70" s="42"/>
      <c r="CI70" s="42"/>
      <c r="CJ70" s="44"/>
      <c r="CK70" s="44"/>
      <c r="CL70" s="45">
        <f>IF(AND(SUM(B70:J70)&gt;0,P70=""),1,IF(P70&gt;SUM(B70:J70),1,0))</f>
        <v>0</v>
      </c>
      <c r="CM70" s="45">
        <f>IF(AND(SUM(B70:J70)&gt;0,Q70=""),1,IF(Q70&gt;SUM(B70:J70),1,0))</f>
        <v>0</v>
      </c>
      <c r="CN70" s="45">
        <f>IF(AND(SUM(B70:J70)&gt;0,R70=""),1,IF(R70&gt;SUM(B70:J70),1,0))</f>
        <v>0</v>
      </c>
      <c r="CO70" s="45">
        <f>IF(AND(SUM(B70:J70)&gt;0,OR(S70="")),1,IF(S70&gt;SUM(B70:J70),1,0))</f>
        <v>0</v>
      </c>
      <c r="CP70"/>
      <c r="CW70" s="2"/>
      <c r="CX70" s="2"/>
    </row>
    <row r="71" spans="1:102" ht="15" customHeight="1" x14ac:dyDescent="0.25">
      <c r="A71" s="163" t="s">
        <v>123</v>
      </c>
      <c r="B71" s="164"/>
      <c r="C71" s="165"/>
      <c r="D71" s="166"/>
      <c r="E71" s="165"/>
      <c r="F71" s="166"/>
      <c r="G71" s="166"/>
      <c r="H71" s="165"/>
      <c r="I71" s="166"/>
      <c r="J71" s="167"/>
      <c r="K71" s="54"/>
      <c r="L71" s="166"/>
      <c r="M71" s="104"/>
      <c r="N71" s="164"/>
      <c r="O71" s="168"/>
      <c r="P71" s="169"/>
      <c r="Q71" s="143"/>
      <c r="R71" s="169"/>
      <c r="S71" s="164"/>
      <c r="T71" s="170"/>
      <c r="U71" s="40" t="str">
        <f t="shared" ref="U71:U72" si="11">$CA71&amp;CB71&amp;CC71&amp;CD71&amp;CE71</f>
        <v/>
      </c>
      <c r="CA71" s="41" t="str">
        <f t="shared" ref="CA71:CA72" si="12">IF(AND(SUM(B71:J71)&gt;0,P71="")," * No olvide digitar la variable Beneficiarias. Digite cero si tiene.",IF(P71&gt;SUM(B71:J71)," * La variable Beneficiarias no puede ser mayor al total.",""))</f>
        <v/>
      </c>
      <c r="CB71" s="41" t="str">
        <f t="shared" ref="CB71:CB72" si="13">IF(AND(SUM(B71:J71)&gt;0,Q71="")," * No olvide digitar la variable Pueblos originarios. Digite cero si tiene.",IF(Q71&gt;SUM(B71:J71)," * La variable Pueblos originarios no puede ser mayor al total.",""))</f>
        <v/>
      </c>
      <c r="CC71" s="41" t="str">
        <f t="shared" ref="CC71:CC72" si="14">IF(AND(SUM(B71:J71)&gt;0,R71="")," * No olvide digitar la variable  Migrantes. Digite cero si tiene.",IF(R71&gt;SUM(B71:J71)," * La variable Migrantes no puede ser mayor al total.",""))</f>
        <v/>
      </c>
      <c r="CD71" s="41" t="str">
        <f t="shared" ref="CD71:CD72" si="15">IF(AND(SUM(B71:J71)&gt;0,OR(S71=""))," * No olvide digitar la variable Trans Masculino . Digite Cero si no tiene.",IF(S71&gt;SUM(B71:J71)," * La variable Trans Masculino no puede ser mayor al Total por rango etario.",""))</f>
        <v/>
      </c>
      <c r="CE71" s="42"/>
      <c r="CF71" s="42"/>
      <c r="CG71" s="42"/>
      <c r="CH71" s="42"/>
      <c r="CI71" s="42"/>
      <c r="CJ71" s="44"/>
      <c r="CK71" s="44"/>
      <c r="CL71" s="45">
        <f t="shared" ref="CL71:CL72" si="16">IF(AND(SUM(B71:J71)&gt;0,P71=""),1,IF(P71&gt;SUM(B71:J71),1,0))</f>
        <v>0</v>
      </c>
      <c r="CM71" s="45">
        <f t="shared" ref="CM71:CM72" si="17">IF(AND(SUM(B71:J71)&gt;0,Q71=""),1,IF(Q71&gt;SUM(B71:J71),1,0))</f>
        <v>0</v>
      </c>
      <c r="CN71" s="45">
        <f t="shared" ref="CN71:CN72" si="18">IF(AND(SUM(B71:J71)&gt;0,R71=""),1,IF(R71&gt;SUM(B71:J71),1,0))</f>
        <v>0</v>
      </c>
      <c r="CO71" s="45">
        <f t="shared" ref="CO71:CO72" si="19">IF(AND(SUM(B71:J71)&gt;0,OR(S71="")),1,IF(S71&gt;SUM(B71:J71),1,0))</f>
        <v>0</v>
      </c>
      <c r="CP71"/>
    </row>
    <row r="72" spans="1:102" ht="15" customHeight="1" x14ac:dyDescent="0.25">
      <c r="A72" s="171" t="s">
        <v>124</v>
      </c>
      <c r="B72" s="302"/>
      <c r="C72" s="73"/>
      <c r="D72" s="75"/>
      <c r="E72" s="73"/>
      <c r="F72" s="75"/>
      <c r="G72" s="75"/>
      <c r="H72" s="73"/>
      <c r="I72" s="75"/>
      <c r="J72" s="79"/>
      <c r="K72" s="67"/>
      <c r="L72" s="64"/>
      <c r="M72" s="172"/>
      <c r="N72" s="173"/>
      <c r="O72" s="174"/>
      <c r="P72" s="63"/>
      <c r="Q72" s="65"/>
      <c r="R72" s="63"/>
      <c r="S72" s="61"/>
      <c r="T72" s="72"/>
      <c r="U72" s="40" t="str">
        <f t="shared" si="11"/>
        <v/>
      </c>
      <c r="CA72" s="41" t="str">
        <f t="shared" si="12"/>
        <v/>
      </c>
      <c r="CB72" s="41" t="str">
        <f t="shared" si="13"/>
        <v/>
      </c>
      <c r="CC72" s="41" t="str">
        <f t="shared" si="14"/>
        <v/>
      </c>
      <c r="CD72" s="41" t="str">
        <f t="shared" si="15"/>
        <v/>
      </c>
      <c r="CE72" s="42"/>
      <c r="CF72" s="42"/>
      <c r="CG72" s="42"/>
      <c r="CH72" s="42"/>
      <c r="CI72" s="42"/>
      <c r="CJ72" s="44"/>
      <c r="CK72" s="44"/>
      <c r="CL72" s="45">
        <f t="shared" si="16"/>
        <v>0</v>
      </c>
      <c r="CM72" s="45">
        <f t="shared" si="17"/>
        <v>0</v>
      </c>
      <c r="CN72" s="45">
        <f t="shared" si="18"/>
        <v>0</v>
      </c>
      <c r="CO72" s="45">
        <f t="shared" si="19"/>
        <v>0</v>
      </c>
      <c r="CP72"/>
    </row>
    <row r="73" spans="1:102" s="2" customFormat="1" ht="18" customHeight="1" x14ac:dyDescent="0.15">
      <c r="A73" s="131" t="s">
        <v>125</v>
      </c>
      <c r="B73" s="132"/>
      <c r="C73" s="6"/>
      <c r="D73" s="6"/>
      <c r="E73" s="6"/>
      <c r="F73" s="175"/>
      <c r="G73" s="176"/>
      <c r="H73" s="6"/>
      <c r="I73" s="177"/>
    </row>
    <row r="74" spans="1:102" ht="15" customHeight="1" x14ac:dyDescent="0.25">
      <c r="A74" s="674" t="s">
        <v>126</v>
      </c>
      <c r="B74" s="675"/>
      <c r="C74" s="678" t="s">
        <v>127</v>
      </c>
      <c r="D74" s="678" t="s">
        <v>128</v>
      </c>
      <c r="E74" s="678" t="s">
        <v>129</v>
      </c>
      <c r="F74" s="678" t="s">
        <v>130</v>
      </c>
      <c r="G74" s="644" t="s">
        <v>104</v>
      </c>
      <c r="H74" s="645"/>
      <c r="I74" s="646"/>
    </row>
    <row r="75" spans="1:102" ht="15" customHeight="1" x14ac:dyDescent="0.25">
      <c r="A75" s="752"/>
      <c r="B75" s="677"/>
      <c r="C75" s="753"/>
      <c r="D75" s="753"/>
      <c r="E75" s="753"/>
      <c r="F75" s="753"/>
      <c r="G75" s="342" t="s">
        <v>15</v>
      </c>
      <c r="H75" s="135" t="s">
        <v>131</v>
      </c>
      <c r="I75" s="135" t="s">
        <v>132</v>
      </c>
    </row>
    <row r="76" spans="1:102" ht="15" customHeight="1" x14ac:dyDescent="0.25">
      <c r="A76" s="666" t="s">
        <v>133</v>
      </c>
      <c r="B76" s="667"/>
      <c r="C76" s="27"/>
      <c r="D76" s="179"/>
      <c r="E76" s="28"/>
      <c r="F76" s="28"/>
      <c r="G76" s="28"/>
      <c r="H76" s="28"/>
      <c r="I76" s="32"/>
    </row>
    <row r="77" spans="1:102" ht="15" customHeight="1" x14ac:dyDescent="0.25">
      <c r="A77" s="750" t="s">
        <v>134</v>
      </c>
      <c r="B77" s="669"/>
      <c r="C77" s="301"/>
      <c r="D77" s="180"/>
      <c r="E77" s="302"/>
      <c r="F77" s="302"/>
      <c r="G77" s="302"/>
      <c r="H77" s="302"/>
      <c r="I77" s="303"/>
    </row>
    <row r="78" spans="1:102" ht="15" customHeight="1" x14ac:dyDescent="0.25">
      <c r="A78" s="670" t="s">
        <v>135</v>
      </c>
      <c r="B78" s="341" t="s">
        <v>136</v>
      </c>
      <c r="C78" s="182"/>
      <c r="D78" s="183"/>
      <c r="E78" s="164"/>
      <c r="F78" s="164"/>
      <c r="G78" s="164"/>
      <c r="H78" s="164"/>
      <c r="I78" s="143"/>
    </row>
    <row r="79" spans="1:102" ht="15" customHeight="1" x14ac:dyDescent="0.25">
      <c r="A79" s="671"/>
      <c r="B79" s="142" t="s">
        <v>137</v>
      </c>
      <c r="C79" s="47"/>
      <c r="D79" s="184"/>
      <c r="E79" s="48"/>
      <c r="F79" s="48"/>
      <c r="G79" s="48"/>
      <c r="H79" s="48"/>
      <c r="I79" s="52"/>
    </row>
    <row r="80" spans="1:102" ht="15" customHeight="1" x14ac:dyDescent="0.25">
      <c r="A80" s="671"/>
      <c r="B80" s="185" t="s">
        <v>138</v>
      </c>
      <c r="C80" s="47"/>
      <c r="D80" s="184"/>
      <c r="E80" s="48"/>
      <c r="F80" s="48"/>
      <c r="G80" s="48"/>
      <c r="H80" s="48"/>
      <c r="I80" s="52"/>
    </row>
    <row r="81" spans="1:90" customFormat="1" x14ac:dyDescent="0.25">
      <c r="A81" s="671"/>
      <c r="B81" s="186" t="s">
        <v>139</v>
      </c>
      <c r="C81" s="47"/>
      <c r="D81" s="184"/>
      <c r="E81" s="48"/>
      <c r="F81" s="48"/>
      <c r="G81" s="48"/>
      <c r="H81" s="48"/>
      <c r="I81" s="5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</row>
    <row r="82" spans="1:90" customFormat="1" ht="21" x14ac:dyDescent="0.25">
      <c r="A82" s="671"/>
      <c r="B82" s="187" t="s">
        <v>140</v>
      </c>
      <c r="C82" s="47"/>
      <c r="D82" s="184"/>
      <c r="E82" s="48">
        <v>3</v>
      </c>
      <c r="F82" s="48"/>
      <c r="G82" s="48"/>
      <c r="H82" s="48">
        <v>1</v>
      </c>
      <c r="I82" s="52">
        <v>2</v>
      </c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</row>
    <row r="83" spans="1:90" customFormat="1" ht="21" x14ac:dyDescent="0.25">
      <c r="A83" s="671"/>
      <c r="B83" s="187" t="s">
        <v>141</v>
      </c>
      <c r="C83" s="47"/>
      <c r="D83" s="184"/>
      <c r="E83" s="48"/>
      <c r="F83" s="48"/>
      <c r="G83" s="48"/>
      <c r="H83" s="48"/>
      <c r="I83" s="5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</row>
    <row r="84" spans="1:90" customFormat="1" x14ac:dyDescent="0.25">
      <c r="A84" s="751"/>
      <c r="B84" s="188" t="s">
        <v>142</v>
      </c>
      <c r="C84" s="60"/>
      <c r="D84" s="180"/>
      <c r="E84" s="61"/>
      <c r="F84" s="61"/>
      <c r="G84" s="61"/>
      <c r="H84" s="61"/>
      <c r="I84" s="65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</row>
    <row r="85" spans="1:90" customFormat="1" x14ac:dyDescent="0.25">
      <c r="A85" s="750" t="s">
        <v>143</v>
      </c>
      <c r="B85" s="669"/>
      <c r="C85" s="301"/>
      <c r="D85" s="307"/>
      <c r="E85" s="302"/>
      <c r="F85" s="302"/>
      <c r="G85" s="302"/>
      <c r="H85" s="302"/>
      <c r="I85" s="303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</row>
    <row r="86" spans="1:90" customFormat="1" x14ac:dyDescent="0.25">
      <c r="A86" s="655" t="s">
        <v>144</v>
      </c>
      <c r="B86" s="656"/>
      <c r="C86" s="164"/>
      <c r="D86" s="164">
        <v>23</v>
      </c>
      <c r="E86" s="164"/>
      <c r="F86" s="164"/>
      <c r="G86" s="164"/>
      <c r="H86" s="164"/>
      <c r="I86" s="143">
        <v>23</v>
      </c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</row>
    <row r="87" spans="1:90" customFormat="1" x14ac:dyDescent="0.25">
      <c r="A87" s="655" t="s">
        <v>145</v>
      </c>
      <c r="B87" s="656"/>
      <c r="C87" s="189"/>
      <c r="D87" s="190"/>
      <c r="E87" s="189">
        <v>88</v>
      </c>
      <c r="F87" s="189"/>
      <c r="G87" s="189"/>
      <c r="H87" s="189">
        <v>7</v>
      </c>
      <c r="I87" s="191">
        <v>81</v>
      </c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</row>
    <row r="88" spans="1:90" customFormat="1" x14ac:dyDescent="0.25">
      <c r="A88" s="655" t="s">
        <v>146</v>
      </c>
      <c r="B88" s="656"/>
      <c r="C88" s="308">
        <f>SUM(C76:C87)</f>
        <v>0</v>
      </c>
      <c r="D88" s="308">
        <f>SUM(D86)</f>
        <v>23</v>
      </c>
      <c r="E88" s="308">
        <f t="shared" ref="E88:I88" si="20">SUM(E76:E87)</f>
        <v>91</v>
      </c>
      <c r="F88" s="308">
        <f t="shared" si="20"/>
        <v>0</v>
      </c>
      <c r="G88" s="308">
        <f t="shared" si="20"/>
        <v>0</v>
      </c>
      <c r="H88" s="308">
        <f t="shared" si="20"/>
        <v>8</v>
      </c>
      <c r="I88" s="193">
        <f t="shared" si="20"/>
        <v>106</v>
      </c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</row>
    <row r="89" spans="1:90" s="2" customFormat="1" ht="11.25" x14ac:dyDescent="0.15">
      <c r="A89" s="657" t="s">
        <v>147</v>
      </c>
      <c r="B89" s="658"/>
      <c r="C89" s="658"/>
      <c r="D89" s="658"/>
      <c r="E89" s="658"/>
      <c r="F89" s="658"/>
      <c r="G89" s="658"/>
      <c r="H89" s="194"/>
      <c r="I89" s="194"/>
      <c r="J89" s="194"/>
      <c r="K89" s="194"/>
      <c r="L89" s="195"/>
    </row>
    <row r="90" spans="1:90" s="2" customFormat="1" ht="11.25" customHeight="1" x14ac:dyDescent="0.15">
      <c r="A90" s="659" t="s">
        <v>148</v>
      </c>
      <c r="B90" s="660"/>
      <c r="C90" s="660"/>
      <c r="D90" s="660"/>
      <c r="E90" s="660"/>
      <c r="F90" s="660"/>
      <c r="G90" s="660"/>
      <c r="H90" s="5"/>
      <c r="I90" s="5"/>
      <c r="J90" s="5"/>
      <c r="K90" s="5"/>
      <c r="L90" s="5"/>
    </row>
    <row r="91" spans="1:90" customFormat="1" ht="15" customHeight="1" x14ac:dyDescent="0.25">
      <c r="A91" s="661" t="s">
        <v>149</v>
      </c>
      <c r="B91" s="647"/>
      <c r="C91" s="663" t="s">
        <v>4</v>
      </c>
      <c r="D91" s="639" t="s">
        <v>150</v>
      </c>
      <c r="E91" s="640"/>
      <c r="F91" s="640"/>
      <c r="G91" s="640"/>
      <c r="H91" s="640"/>
      <c r="I91" s="640"/>
      <c r="J91" s="640"/>
      <c r="K91" s="665"/>
      <c r="L91" s="647" t="s">
        <v>151</v>
      </c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</row>
    <row r="92" spans="1:90" customFormat="1" ht="21" x14ac:dyDescent="0.25">
      <c r="A92" s="748"/>
      <c r="B92" s="648"/>
      <c r="C92" s="749"/>
      <c r="D92" s="147" t="s">
        <v>152</v>
      </c>
      <c r="E92" s="147" t="s">
        <v>153</v>
      </c>
      <c r="F92" s="148" t="s">
        <v>154</v>
      </c>
      <c r="G92" s="148" t="s">
        <v>155</v>
      </c>
      <c r="H92" s="148" t="s">
        <v>156</v>
      </c>
      <c r="I92" s="148" t="s">
        <v>157</v>
      </c>
      <c r="J92" s="148" t="s">
        <v>158</v>
      </c>
      <c r="K92" s="151" t="s">
        <v>159</v>
      </c>
      <c r="L92" s="648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</row>
    <row r="93" spans="1:90" customFormat="1" x14ac:dyDescent="0.25">
      <c r="A93" s="649" t="s">
        <v>160</v>
      </c>
      <c r="B93" s="650"/>
      <c r="C93" s="20">
        <f>SUM(D93:K93)</f>
        <v>135</v>
      </c>
      <c r="D93" s="189">
        <v>0</v>
      </c>
      <c r="E93" s="189">
        <v>0</v>
      </c>
      <c r="F93" s="196">
        <v>0</v>
      </c>
      <c r="G93" s="196">
        <v>0</v>
      </c>
      <c r="H93" s="196">
        <v>5</v>
      </c>
      <c r="I93" s="196">
        <v>22</v>
      </c>
      <c r="J93" s="196">
        <v>98</v>
      </c>
      <c r="K93" s="197">
        <v>10</v>
      </c>
      <c r="L93" s="198">
        <v>2</v>
      </c>
      <c r="M93" s="199" t="str">
        <f>CA93</f>
        <v/>
      </c>
      <c r="N93" s="200"/>
      <c r="O93" s="199"/>
      <c r="P93" s="201"/>
      <c r="Q93" s="201"/>
      <c r="R93" s="201"/>
      <c r="S93" s="202"/>
      <c r="T93" s="202"/>
      <c r="U93" s="202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4"/>
      <c r="CA93" s="205" t="str">
        <f>IF(AND($C93&lt;&gt;0,L93=""),"* No olvide ingresar la variable  "&amp;L$91&amp;""&amp;" . Si no tiene digite CERO.  ",IF(L93&gt;$C93,"* El Número de Anomalía Congenita no puede superar el Total. ",""))</f>
        <v/>
      </c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45">
        <f>IF(AND($C93&lt;&gt;0,L93=""),1,IF(L93&gt;$C93,1,0))</f>
        <v>0</v>
      </c>
    </row>
    <row r="94" spans="1:90" s="2" customFormat="1" ht="11.25" x14ac:dyDescent="0.15">
      <c r="A94" s="4" t="s">
        <v>161</v>
      </c>
      <c r="B94" s="4"/>
      <c r="C94" s="5"/>
      <c r="D94" s="5"/>
      <c r="E94" s="5"/>
      <c r="F94" s="5"/>
      <c r="G94" s="206"/>
      <c r="H94" s="5"/>
      <c r="I94" s="5"/>
      <c r="J94" s="5"/>
      <c r="K94" s="5"/>
      <c r="L94" s="207"/>
      <c r="M94" s="5"/>
    </row>
    <row r="95" spans="1:90" customFormat="1" ht="15" customHeight="1" x14ac:dyDescent="0.25">
      <c r="A95" s="651" t="s">
        <v>149</v>
      </c>
      <c r="B95" s="651"/>
      <c r="C95" s="652" t="s">
        <v>162</v>
      </c>
      <c r="D95" s="620"/>
      <c r="E95" s="639" t="s">
        <v>163</v>
      </c>
      <c r="F95" s="640"/>
      <c r="G95" s="640"/>
      <c r="H95" s="641"/>
      <c r="I95" s="653" t="s">
        <v>164</v>
      </c>
      <c r="J95" s="653"/>
      <c r="K95" s="642" t="s">
        <v>165</v>
      </c>
      <c r="L95" s="642" t="s">
        <v>166</v>
      </c>
      <c r="M95" s="629" t="s">
        <v>167</v>
      </c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</row>
    <row r="96" spans="1:90" customFormat="1" ht="31.5" x14ac:dyDescent="0.25">
      <c r="A96" s="651"/>
      <c r="B96" s="651"/>
      <c r="C96" s="349" t="s">
        <v>168</v>
      </c>
      <c r="D96" s="349" t="s">
        <v>169</v>
      </c>
      <c r="E96" s="349" t="s">
        <v>170</v>
      </c>
      <c r="F96" s="349" t="s">
        <v>171</v>
      </c>
      <c r="G96" s="349" t="s">
        <v>172</v>
      </c>
      <c r="H96" s="349" t="s">
        <v>173</v>
      </c>
      <c r="I96" s="344" t="s">
        <v>174</v>
      </c>
      <c r="J96" s="337" t="s">
        <v>175</v>
      </c>
      <c r="K96" s="746"/>
      <c r="L96" s="746"/>
      <c r="M96" s="745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</row>
    <row r="97" spans="1:95" customFormat="1" x14ac:dyDescent="0.25">
      <c r="A97" s="632" t="s">
        <v>160</v>
      </c>
      <c r="B97" s="633"/>
      <c r="C97" s="209">
        <v>139</v>
      </c>
      <c r="D97" s="209">
        <v>134</v>
      </c>
      <c r="E97" s="209">
        <v>1</v>
      </c>
      <c r="F97" s="209">
        <v>0</v>
      </c>
      <c r="G97" s="209">
        <v>0</v>
      </c>
      <c r="H97" s="209">
        <v>0</v>
      </c>
      <c r="I97" s="210">
        <v>0</v>
      </c>
      <c r="J97" s="209">
        <v>1</v>
      </c>
      <c r="K97" s="209">
        <v>13</v>
      </c>
      <c r="L97" s="209">
        <v>3</v>
      </c>
      <c r="M97" s="209">
        <v>0</v>
      </c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</row>
    <row r="98" spans="1:95" s="2" customFormat="1" ht="11.25" x14ac:dyDescent="0.15">
      <c r="A98" s="634" t="s">
        <v>176</v>
      </c>
      <c r="B98" s="635"/>
      <c r="C98" s="635"/>
      <c r="D98" s="635"/>
      <c r="E98" s="635"/>
      <c r="F98" s="635"/>
      <c r="G98" s="635"/>
      <c r="H98" s="5"/>
      <c r="I98" s="5"/>
      <c r="J98" s="5"/>
      <c r="K98" s="5"/>
      <c r="L98" s="5"/>
      <c r="M98" s="5"/>
      <c r="N98" s="5"/>
      <c r="O98" s="5"/>
    </row>
    <row r="99" spans="1:95" customFormat="1" ht="15" customHeight="1" x14ac:dyDescent="0.25">
      <c r="A99" s="629" t="s">
        <v>149</v>
      </c>
      <c r="B99" s="637" t="s">
        <v>4</v>
      </c>
      <c r="C99" s="639" t="s">
        <v>150</v>
      </c>
      <c r="D99" s="640"/>
      <c r="E99" s="640"/>
      <c r="F99" s="640"/>
      <c r="G99" s="640"/>
      <c r="H99" s="640"/>
      <c r="I99" s="640"/>
      <c r="J99" s="641"/>
      <c r="K99" s="642" t="s">
        <v>177</v>
      </c>
      <c r="L99" s="644" t="s">
        <v>178</v>
      </c>
      <c r="M99" s="645"/>
      <c r="N99" s="645"/>
      <c r="O99" s="646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</row>
    <row r="100" spans="1:95" customFormat="1" ht="42" x14ac:dyDescent="0.25">
      <c r="A100" s="636"/>
      <c r="B100" s="638"/>
      <c r="C100" s="147" t="s">
        <v>152</v>
      </c>
      <c r="D100" s="9" t="s">
        <v>153</v>
      </c>
      <c r="E100" s="148" t="s">
        <v>154</v>
      </c>
      <c r="F100" s="148" t="s">
        <v>155</v>
      </c>
      <c r="G100" s="148" t="s">
        <v>156</v>
      </c>
      <c r="H100" s="148" t="s">
        <v>157</v>
      </c>
      <c r="I100" s="148" t="s">
        <v>158</v>
      </c>
      <c r="J100" s="149" t="s">
        <v>159</v>
      </c>
      <c r="K100" s="643"/>
      <c r="L100" s="135" t="s">
        <v>179</v>
      </c>
      <c r="M100" s="340" t="s">
        <v>180</v>
      </c>
      <c r="N100" s="135" t="s">
        <v>181</v>
      </c>
      <c r="O100" s="339" t="s">
        <v>182</v>
      </c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</row>
    <row r="101" spans="1:95" customFormat="1" x14ac:dyDescent="0.25">
      <c r="A101" s="212" t="s">
        <v>183</v>
      </c>
      <c r="B101" s="213">
        <f>SUM(C101)</f>
        <v>12</v>
      </c>
      <c r="C101" s="164">
        <v>12</v>
      </c>
      <c r="D101" s="214"/>
      <c r="E101" s="214"/>
      <c r="F101" s="214"/>
      <c r="G101" s="214"/>
      <c r="H101" s="214"/>
      <c r="I101" s="214"/>
      <c r="J101" s="215"/>
      <c r="K101" s="104"/>
      <c r="L101" s="104">
        <v>12</v>
      </c>
      <c r="M101" s="104">
        <v>10</v>
      </c>
      <c r="N101" s="104">
        <v>12</v>
      </c>
      <c r="O101" s="104">
        <v>12</v>
      </c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</row>
    <row r="102" spans="1:95" customFormat="1" x14ac:dyDescent="0.25">
      <c r="A102" s="216" t="s">
        <v>184</v>
      </c>
      <c r="B102" s="217">
        <f>SUM(D102:J102)</f>
        <v>1</v>
      </c>
      <c r="C102" s="218"/>
      <c r="D102" s="166"/>
      <c r="E102" s="166"/>
      <c r="F102" s="166">
        <v>1</v>
      </c>
      <c r="G102" s="166"/>
      <c r="H102" s="166"/>
      <c r="I102" s="166"/>
      <c r="J102" s="169"/>
      <c r="K102" s="104"/>
      <c r="L102" s="104">
        <v>1</v>
      </c>
      <c r="M102" s="104">
        <v>1</v>
      </c>
      <c r="N102" s="104">
        <v>1</v>
      </c>
      <c r="O102" s="104">
        <v>1</v>
      </c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1:95" customFormat="1" x14ac:dyDescent="0.25">
      <c r="A103" s="219" t="s">
        <v>185</v>
      </c>
      <c r="B103" s="220">
        <f>SUM(D103:J103)</f>
        <v>0</v>
      </c>
      <c r="C103" s="173"/>
      <c r="D103" s="64"/>
      <c r="E103" s="64"/>
      <c r="F103" s="64"/>
      <c r="G103" s="64"/>
      <c r="H103" s="64"/>
      <c r="I103" s="64"/>
      <c r="J103" s="63"/>
      <c r="K103" s="63"/>
      <c r="L103" s="63"/>
      <c r="M103" s="63"/>
      <c r="N103" s="63"/>
      <c r="O103" s="65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1:95" s="2" customFormat="1" ht="11.25" x14ac:dyDescent="0.15">
      <c r="A104" s="221" t="s">
        <v>186</v>
      </c>
      <c r="B104" s="5"/>
      <c r="C104" s="5"/>
      <c r="D104" s="5"/>
      <c r="E104" s="5"/>
    </row>
    <row r="105" spans="1:95" customFormat="1" ht="21" x14ac:dyDescent="0.25">
      <c r="A105" s="347" t="s">
        <v>187</v>
      </c>
      <c r="B105" s="223" t="s">
        <v>188</v>
      </c>
      <c r="C105" s="224" t="s">
        <v>189</v>
      </c>
      <c r="D105" s="337" t="s">
        <v>190</v>
      </c>
      <c r="E105" s="338" t="s">
        <v>13</v>
      </c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1:95" customFormat="1" x14ac:dyDescent="0.25">
      <c r="A106" s="225" t="s">
        <v>191</v>
      </c>
      <c r="B106" s="226">
        <v>114</v>
      </c>
      <c r="C106" s="227">
        <v>0</v>
      </c>
      <c r="D106" s="228">
        <v>0</v>
      </c>
      <c r="E106" s="228">
        <v>4</v>
      </c>
      <c r="F106" s="40" t="str">
        <f>CA106&amp;CB106&amp;CC106&amp;CD106&amp;CE106</f>
        <v/>
      </c>
      <c r="CA106" s="44"/>
      <c r="CB106" s="44"/>
      <c r="CC106" s="229" t="str">
        <f>IF(AND(OR(B106&gt;0,C106&gt;0),D106="")," * No olvide digitar la variable Pueblos originarios. Digite cero si no tiene.",IF(D106&gt;(B106+C106)," * La variable pueblos originarios No puede ser mayor a los egresados en Maternidad y Neonatología..",""))</f>
        <v/>
      </c>
      <c r="CD106" s="229" t="str">
        <f>IF(AND(OR(B106&gt;0,C106&gt;0),E106="")," * No olvide digitar la variable Migrantes. Digite cero si no tiene.",IF(E106&gt;(B106+C106)," * La variable Migrantes No puede ser mayor a los egresados en Maternidad y Neonatología.",""))</f>
        <v/>
      </c>
      <c r="CE106" s="229"/>
      <c r="CF106" s="229"/>
      <c r="CG106" s="2"/>
      <c r="CH106" s="2"/>
      <c r="CI106" s="2"/>
      <c r="CJ106" s="2"/>
      <c r="CK106" s="2"/>
      <c r="CL106" s="2"/>
      <c r="CM106" s="2"/>
      <c r="CN106" s="230">
        <f>IF(AND(OR(B106&gt;0,C106&gt;0),D106=""),1,IF(D106&gt;(B106+C106),1,0))</f>
        <v>0</v>
      </c>
      <c r="CO106" s="230">
        <f>IF(AND(OR(B106&gt;0,C106&gt;0),E106=""),1,IF(E106&gt;(B106+C106),1,0))</f>
        <v>0</v>
      </c>
      <c r="CP106" s="230"/>
      <c r="CQ106" s="230"/>
    </row>
    <row r="107" spans="1:95" customFormat="1" ht="21" x14ac:dyDescent="0.25">
      <c r="A107" s="231" t="s">
        <v>192</v>
      </c>
      <c r="B107" s="232">
        <v>85</v>
      </c>
      <c r="C107" s="233">
        <v>0</v>
      </c>
      <c r="D107" s="234">
        <v>0</v>
      </c>
      <c r="E107" s="234">
        <v>4</v>
      </c>
      <c r="F107" s="40" t="str">
        <f t="shared" ref="F107:F111" si="21">CA107&amp;CB107&amp;CC107&amp;CD107&amp;CE107</f>
        <v/>
      </c>
      <c r="CA107" s="229" t="str">
        <f>IF(B107&gt;B111," * Los "&amp;A107&amp;" en Maternidad No pueden ser mayores que los "&amp;A111&amp;" en Maternidad.","")</f>
        <v/>
      </c>
      <c r="CB107" s="229" t="str">
        <f>IF(C107&gt;C111," * Los "&amp;A107&amp;" en Neonatología No pueden ser mayores que los "&amp;A111&amp;" en Neonatología.","")</f>
        <v/>
      </c>
      <c r="CC107" s="229" t="str">
        <f t="shared" ref="CC107:CC111" si="22">IF(AND(OR(B107&gt;0,C107&gt;0),D107="")," * No olvide digitar la variable Pueblos originarios. Digite cero si no tiene.",IF(D107&gt;(B107+C107)," * La variable pueblos originarios No puede ser mayor a los egresados en Maternidad y Neonatología..",""))</f>
        <v/>
      </c>
      <c r="CD107" s="229" t="str">
        <f t="shared" ref="CD107:CD111" si="23">IF(AND(OR(B107&gt;0,C107&gt;0),E107="")," * No olvide digitar la variable Migrantes. Digite cero si no tiene.",IF(E107&gt;(B107+C107)," * La variable Migrantes No puede ser mayor a los egresados en Maternidad y Neonatología.",""))</f>
        <v/>
      </c>
      <c r="CE107" s="229"/>
      <c r="CF107" s="229"/>
      <c r="CG107" s="2"/>
      <c r="CH107" s="2"/>
      <c r="CI107" s="2"/>
      <c r="CJ107" s="2"/>
      <c r="CK107" s="2"/>
      <c r="CL107" s="230">
        <f>IF(B107&gt;B111,1,0)</f>
        <v>0</v>
      </c>
      <c r="CM107" s="230">
        <f>IF(C107&gt;C111,1,0)</f>
        <v>0</v>
      </c>
      <c r="CN107" s="230">
        <f t="shared" ref="CN107:CN111" si="24">IF(AND(OR(B107&gt;0,C107&gt;0),D107=""),1,IF(D107&gt;(B107+C107),1,0))</f>
        <v>0</v>
      </c>
      <c r="CO107" s="230">
        <f t="shared" ref="CO107:CO111" si="25">IF(AND(OR(B107&gt;0,C107&gt;0),E107=""),1,IF(E107&gt;(B107+C107),1,0))</f>
        <v>0</v>
      </c>
      <c r="CP107" s="230"/>
      <c r="CQ107" s="230"/>
    </row>
    <row r="108" spans="1:95" customFormat="1" x14ac:dyDescent="0.25">
      <c r="A108" s="235" t="s">
        <v>193</v>
      </c>
      <c r="B108" s="236">
        <v>0</v>
      </c>
      <c r="C108" s="237">
        <v>0</v>
      </c>
      <c r="D108" s="238">
        <v>0</v>
      </c>
      <c r="E108" s="238">
        <v>0</v>
      </c>
      <c r="F108" s="40" t="str">
        <f t="shared" si="21"/>
        <v/>
      </c>
      <c r="CA108" s="44"/>
      <c r="CB108" s="44"/>
      <c r="CC108" s="229" t="str">
        <f t="shared" si="22"/>
        <v/>
      </c>
      <c r="CD108" s="229" t="str">
        <f t="shared" si="23"/>
        <v/>
      </c>
      <c r="CE108" s="229"/>
      <c r="CF108" s="229"/>
      <c r="CG108" s="2"/>
      <c r="CH108" s="2"/>
      <c r="CI108" s="2"/>
      <c r="CJ108" s="2"/>
      <c r="CK108" s="2"/>
      <c r="CL108" s="2"/>
      <c r="CM108" s="2"/>
      <c r="CN108" s="230">
        <f t="shared" si="24"/>
        <v>0</v>
      </c>
      <c r="CO108" s="230">
        <f t="shared" si="25"/>
        <v>0</v>
      </c>
      <c r="CP108" s="230"/>
      <c r="CQ108" s="230"/>
    </row>
    <row r="109" spans="1:95" customFormat="1" x14ac:dyDescent="0.25">
      <c r="A109" s="235" t="s">
        <v>194</v>
      </c>
      <c r="B109" s="236">
        <v>0</v>
      </c>
      <c r="C109" s="237">
        <v>0</v>
      </c>
      <c r="D109" s="238">
        <v>0</v>
      </c>
      <c r="E109" s="238">
        <v>0</v>
      </c>
      <c r="F109" s="40" t="str">
        <f t="shared" si="21"/>
        <v/>
      </c>
      <c r="CA109" s="44"/>
      <c r="CB109" s="44"/>
      <c r="CC109" s="229" t="str">
        <f t="shared" si="22"/>
        <v/>
      </c>
      <c r="CD109" s="229" t="str">
        <f t="shared" si="23"/>
        <v/>
      </c>
      <c r="CE109" s="229"/>
      <c r="CF109" s="229"/>
      <c r="CG109" s="2"/>
      <c r="CH109" s="2"/>
      <c r="CI109" s="2"/>
      <c r="CJ109" s="2"/>
      <c r="CK109" s="2"/>
      <c r="CL109" s="2"/>
      <c r="CM109" s="2"/>
      <c r="CN109" s="230">
        <f t="shared" si="24"/>
        <v>0</v>
      </c>
      <c r="CO109" s="230">
        <f t="shared" si="25"/>
        <v>0</v>
      </c>
      <c r="CP109" s="230"/>
      <c r="CQ109" s="230"/>
    </row>
    <row r="110" spans="1:95" customFormat="1" ht="22.5" x14ac:dyDescent="0.25">
      <c r="A110" s="235" t="s">
        <v>195</v>
      </c>
      <c r="B110" s="236">
        <v>0</v>
      </c>
      <c r="C110" s="237">
        <v>0</v>
      </c>
      <c r="D110" s="238">
        <v>0</v>
      </c>
      <c r="E110" s="238">
        <v>0</v>
      </c>
      <c r="F110" s="40" t="str">
        <f t="shared" si="21"/>
        <v/>
      </c>
      <c r="CA110" s="44"/>
      <c r="CB110" s="44"/>
      <c r="CC110" s="229" t="str">
        <f t="shared" si="22"/>
        <v/>
      </c>
      <c r="CD110" s="229" t="str">
        <f t="shared" si="23"/>
        <v/>
      </c>
      <c r="CE110" s="229"/>
      <c r="CF110" s="229"/>
      <c r="CG110" s="2"/>
      <c r="CH110" s="2"/>
      <c r="CI110" s="2"/>
      <c r="CJ110" s="2"/>
      <c r="CK110" s="2"/>
      <c r="CL110" s="2"/>
      <c r="CM110" s="2"/>
      <c r="CN110" s="230">
        <f t="shared" si="24"/>
        <v>0</v>
      </c>
      <c r="CO110" s="230">
        <f t="shared" si="25"/>
        <v>0</v>
      </c>
      <c r="CP110" s="230"/>
      <c r="CQ110" s="230"/>
    </row>
    <row r="111" spans="1:95" customFormat="1" x14ac:dyDescent="0.25">
      <c r="A111" s="239" t="s">
        <v>196</v>
      </c>
      <c r="B111" s="309">
        <v>95</v>
      </c>
      <c r="C111" s="281"/>
      <c r="D111" s="240">
        <v>0</v>
      </c>
      <c r="E111" s="240">
        <v>4</v>
      </c>
      <c r="F111" s="40" t="str">
        <f t="shared" si="21"/>
        <v/>
      </c>
      <c r="CA111" s="229" t="str">
        <f>IF(B111&gt;B106," * Los egresados con lactancia materna exclusiva no puede ser mayor que el Total de Egresos en Maternidad.","")</f>
        <v/>
      </c>
      <c r="CB111" s="229" t="str">
        <f>IF(C111&gt;C106," * Los egresados con lactancia materna exclusiva no puede ser mayor que el Total de Egresos en Neonatología","")</f>
        <v/>
      </c>
      <c r="CC111" s="229" t="str">
        <f t="shared" si="22"/>
        <v/>
      </c>
      <c r="CD111" s="229" t="str">
        <f t="shared" si="23"/>
        <v/>
      </c>
      <c r="CE111" s="229"/>
      <c r="CF111" s="229"/>
      <c r="CG111" s="2"/>
      <c r="CH111" s="2"/>
      <c r="CI111" s="2"/>
      <c r="CJ111" s="2"/>
      <c r="CK111" s="2"/>
      <c r="CL111" s="230">
        <f>IF(B111&gt;B106,1,0)</f>
        <v>0</v>
      </c>
      <c r="CM111" s="230">
        <f>IF(C111&gt;C106,1,0)</f>
        <v>0</v>
      </c>
      <c r="CN111" s="230">
        <f t="shared" si="24"/>
        <v>0</v>
      </c>
      <c r="CO111" s="230">
        <f t="shared" si="25"/>
        <v>0</v>
      </c>
      <c r="CP111" s="230"/>
      <c r="CQ111" s="230"/>
    </row>
    <row r="112" spans="1:95" customFormat="1" ht="15" customHeight="1" x14ac:dyDescent="0.25">
      <c r="A112" s="622" t="s">
        <v>197</v>
      </c>
      <c r="B112" s="62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1:91" s="2" customFormat="1" ht="11.25" x14ac:dyDescent="0.15">
      <c r="A113" s="195" t="s">
        <v>198</v>
      </c>
      <c r="B113" s="195"/>
      <c r="C113" s="195"/>
    </row>
    <row r="114" spans="1:91" customFormat="1" x14ac:dyDescent="0.25">
      <c r="A114" s="623" t="s">
        <v>199</v>
      </c>
      <c r="B114" s="623"/>
      <c r="C114" s="338" t="s">
        <v>4</v>
      </c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1:91" customFormat="1" ht="33" x14ac:dyDescent="0.25">
      <c r="A115" s="624" t="s">
        <v>200</v>
      </c>
      <c r="B115" s="241" t="s">
        <v>201</v>
      </c>
      <c r="C115" s="226">
        <v>129</v>
      </c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1:91" customFormat="1" ht="22.5" x14ac:dyDescent="0.25">
      <c r="A116" s="755"/>
      <c r="B116" s="310" t="s">
        <v>202</v>
      </c>
      <c r="C116" s="303">
        <v>14</v>
      </c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1:91" customFormat="1" x14ac:dyDescent="0.25">
      <c r="A117" s="624" t="s">
        <v>203</v>
      </c>
      <c r="B117" s="244" t="s">
        <v>204</v>
      </c>
      <c r="C117" s="32">
        <v>1</v>
      </c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1:91" customFormat="1" x14ac:dyDescent="0.25">
      <c r="A118" s="626"/>
      <c r="B118" s="245" t="s">
        <v>205</v>
      </c>
      <c r="C118" s="52">
        <v>129</v>
      </c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1:91" customFormat="1" x14ac:dyDescent="0.25">
      <c r="A119" s="626"/>
      <c r="B119" s="245" t="s">
        <v>206</v>
      </c>
      <c r="C119" s="52">
        <v>0</v>
      </c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1:91" customFormat="1" x14ac:dyDescent="0.25">
      <c r="A120" s="755"/>
      <c r="B120" s="311" t="s">
        <v>207</v>
      </c>
      <c r="C120" s="309">
        <v>129</v>
      </c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1:91" s="2" customFormat="1" ht="11.25" x14ac:dyDescent="0.15">
      <c r="A121" s="248" t="s">
        <v>208</v>
      </c>
      <c r="B121" s="249"/>
      <c r="C121" s="249"/>
      <c r="D121" s="221"/>
      <c r="E121" s="5"/>
      <c r="F121" s="5"/>
      <c r="G121" s="5"/>
      <c r="H121" s="5"/>
      <c r="I121" s="5"/>
      <c r="J121" s="5"/>
      <c r="K121" s="5"/>
      <c r="L121" s="5"/>
      <c r="M121" s="5"/>
    </row>
    <row r="122" spans="1:91" customFormat="1" ht="15" customHeight="1" x14ac:dyDescent="0.25">
      <c r="A122" s="627" t="s">
        <v>209</v>
      </c>
      <c r="B122" s="629" t="s">
        <v>4</v>
      </c>
      <c r="C122" s="611" t="s">
        <v>104</v>
      </c>
      <c r="D122" s="612"/>
      <c r="E122" s="612"/>
      <c r="F122" s="612"/>
      <c r="G122" s="612"/>
      <c r="H122" s="612"/>
      <c r="I122" s="612"/>
      <c r="J122" s="612"/>
      <c r="K122" s="613"/>
      <c r="L122" s="614" t="s">
        <v>12</v>
      </c>
      <c r="M122" s="616" t="s">
        <v>13</v>
      </c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1:91" customFormat="1" x14ac:dyDescent="0.25">
      <c r="A123" s="628"/>
      <c r="B123" s="630"/>
      <c r="C123" s="250" t="s">
        <v>210</v>
      </c>
      <c r="D123" s="251" t="s">
        <v>16</v>
      </c>
      <c r="E123" s="251" t="s">
        <v>110</v>
      </c>
      <c r="F123" s="251" t="s">
        <v>111</v>
      </c>
      <c r="G123" s="251" t="s">
        <v>112</v>
      </c>
      <c r="H123" s="251" t="s">
        <v>113</v>
      </c>
      <c r="I123" s="251" t="s">
        <v>114</v>
      </c>
      <c r="J123" s="251" t="s">
        <v>115</v>
      </c>
      <c r="K123" s="252" t="s">
        <v>211</v>
      </c>
      <c r="L123" s="615"/>
      <c r="M123" s="761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1:91" customFormat="1" ht="21" x14ac:dyDescent="0.25">
      <c r="A124" s="253" t="s">
        <v>212</v>
      </c>
      <c r="B124" s="254">
        <v>41</v>
      </c>
      <c r="C124" s="282"/>
      <c r="D124" s="256"/>
      <c r="E124" s="256"/>
      <c r="F124" s="256"/>
      <c r="G124" s="256"/>
      <c r="H124" s="256"/>
      <c r="I124" s="256"/>
      <c r="J124" s="256"/>
      <c r="K124" s="257"/>
      <c r="L124" s="258"/>
      <c r="M124" s="31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1:91" customFormat="1" ht="21" x14ac:dyDescent="0.25">
      <c r="A125" s="188" t="s">
        <v>213</v>
      </c>
      <c r="B125" s="260">
        <f>SUM(C125:K125)</f>
        <v>41</v>
      </c>
      <c r="C125" s="302">
        <v>0</v>
      </c>
      <c r="D125" s="75">
        <v>4</v>
      </c>
      <c r="E125" s="75">
        <v>7</v>
      </c>
      <c r="F125" s="75">
        <v>18</v>
      </c>
      <c r="G125" s="75">
        <v>10</v>
      </c>
      <c r="H125" s="75">
        <v>1</v>
      </c>
      <c r="I125" s="75">
        <v>1</v>
      </c>
      <c r="J125" s="75"/>
      <c r="K125" s="81"/>
      <c r="L125" s="254">
        <v>3</v>
      </c>
      <c r="M125" s="303">
        <v>3</v>
      </c>
      <c r="N125" s="40" t="str">
        <f>$CA125&amp;CB125</f>
        <v/>
      </c>
      <c r="CA125" s="229" t="str">
        <f>IF(AND($B125&lt;&gt;0,L125=""),"* No olvide ingresar la variable Pueblos Originarios. Si no tiene digite CERO.  ",IF(L125&gt;$B125,"* La variable Pueblos Originarios no puede superar el Total. ",""))</f>
        <v/>
      </c>
      <c r="CB125" s="229" t="str">
        <f>IF(AND($B125&lt;&gt;0,M125=""),"* No olvide ingresar la variable Migrantes. Si no tiene digite CERO. ",IF(M125&gt;$B125,"* La variable Migrantes no puede superar el Total. ",""))</f>
        <v/>
      </c>
      <c r="CC125" s="2"/>
      <c r="CD125" s="2"/>
      <c r="CE125" s="2"/>
      <c r="CF125" s="2"/>
      <c r="CG125" s="2"/>
      <c r="CH125" s="2"/>
      <c r="CI125" s="2"/>
      <c r="CJ125" s="2"/>
      <c r="CK125" s="2"/>
      <c r="CL125" s="230">
        <f>IF(AND($B125&lt;&gt;0,L125=""),1,IF(L125&gt;$B125,1,0))</f>
        <v>0</v>
      </c>
      <c r="CM125" s="230">
        <f>IF(AND($B125&lt;&gt;0,M125=""),1,IF(M125&gt;$B125,1,0))</f>
        <v>0</v>
      </c>
    </row>
    <row r="126" spans="1:91" s="2" customFormat="1" ht="11.25" x14ac:dyDescent="0.15">
      <c r="A126" s="195" t="s">
        <v>214</v>
      </c>
      <c r="B126" s="195"/>
      <c r="C126" s="5"/>
      <c r="D126" s="5"/>
      <c r="E126" s="5"/>
      <c r="F126" s="5"/>
    </row>
    <row r="127" spans="1:91" s="2" customFormat="1" ht="11.25" x14ac:dyDescent="0.15">
      <c r="A127" s="195" t="s">
        <v>215</v>
      </c>
      <c r="B127" s="195"/>
      <c r="C127" s="5"/>
      <c r="D127" s="5"/>
      <c r="E127" s="5"/>
      <c r="F127" s="5"/>
    </row>
    <row r="128" spans="1:91" customFormat="1" ht="21" customHeight="1" x14ac:dyDescent="0.25">
      <c r="A128" s="618" t="s">
        <v>216</v>
      </c>
      <c r="B128" s="620" t="s">
        <v>217</v>
      </c>
      <c r="C128" s="621"/>
      <c r="D128" s="621"/>
      <c r="E128" s="621"/>
      <c r="F128" s="349" t="s">
        <v>218</v>
      </c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1:100" ht="21" x14ac:dyDescent="0.25">
      <c r="A129" s="762"/>
      <c r="B129" s="9" t="s">
        <v>219</v>
      </c>
      <c r="C129" s="148" t="s">
        <v>220</v>
      </c>
      <c r="D129" s="9" t="s">
        <v>221</v>
      </c>
      <c r="E129" s="337" t="s">
        <v>222</v>
      </c>
      <c r="F129" s="349" t="s">
        <v>223</v>
      </c>
      <c r="CN129"/>
      <c r="CO129"/>
      <c r="CP129"/>
      <c r="CQ129"/>
      <c r="CR129"/>
      <c r="CS129"/>
      <c r="CT129"/>
      <c r="CU129"/>
      <c r="CV129"/>
    </row>
    <row r="130" spans="1:100" x14ac:dyDescent="0.25">
      <c r="A130" s="261" t="s">
        <v>224</v>
      </c>
      <c r="B130" s="262">
        <v>135</v>
      </c>
      <c r="C130" s="196">
        <v>0</v>
      </c>
      <c r="D130" s="262">
        <v>6</v>
      </c>
      <c r="E130" s="198">
        <v>0</v>
      </c>
      <c r="F130" s="136">
        <v>0</v>
      </c>
      <c r="CN130"/>
      <c r="CO130"/>
      <c r="CP130"/>
      <c r="CQ130"/>
      <c r="CR130"/>
      <c r="CS130"/>
      <c r="CT130"/>
      <c r="CU130"/>
      <c r="CV130"/>
    </row>
    <row r="131" spans="1:100" s="2" customFormat="1" ht="11.25" x14ac:dyDescent="0.15">
      <c r="A131" s="195" t="s">
        <v>225</v>
      </c>
      <c r="B131" s="5"/>
      <c r="C131" s="5"/>
      <c r="D131" s="5"/>
      <c r="E131" s="5"/>
    </row>
    <row r="132" spans="1:100" ht="21" x14ac:dyDescent="0.25">
      <c r="A132" s="347" t="s">
        <v>226</v>
      </c>
      <c r="B132" s="338" t="s">
        <v>227</v>
      </c>
      <c r="C132" s="338" t="s">
        <v>228</v>
      </c>
      <c r="D132" s="224" t="s">
        <v>229</v>
      </c>
      <c r="E132" s="337" t="s">
        <v>12</v>
      </c>
      <c r="CN132"/>
      <c r="CO132"/>
      <c r="CP132"/>
      <c r="CQ132"/>
      <c r="CR132"/>
      <c r="CS132"/>
      <c r="CT132"/>
      <c r="CU132"/>
      <c r="CV132"/>
    </row>
    <row r="133" spans="1:100" x14ac:dyDescent="0.25">
      <c r="A133" s="127" t="s">
        <v>230</v>
      </c>
      <c r="B133" s="226">
        <v>119</v>
      </c>
      <c r="C133" s="226"/>
      <c r="D133" s="227"/>
      <c r="E133" s="228">
        <v>0</v>
      </c>
      <c r="F133" s="40" t="str">
        <f>$CA133</f>
        <v/>
      </c>
      <c r="CA133" s="229" t="str">
        <f>IF(AND($B133&lt;&gt;0,E133=""),"* No olvide ingresar la variable Pueblos Originarios. Si no tiene digite CERO. ",IF(E133&gt;$B133,"* La variable Pueblos Originarios no puede superar el Total de Tamizaje. ",""))</f>
        <v/>
      </c>
      <c r="CB133" s="44"/>
      <c r="CL133" s="230">
        <f>IF(AND($B133&lt;&gt;0,E133=""),1,IF(E133&gt;$B133,1,0))</f>
        <v>0</v>
      </c>
      <c r="CM133" s="44"/>
      <c r="CN133"/>
      <c r="CO133"/>
      <c r="CP133"/>
      <c r="CQ133"/>
      <c r="CR133"/>
      <c r="CS133"/>
      <c r="CT133"/>
      <c r="CU133"/>
      <c r="CV133"/>
    </row>
    <row r="134" spans="1:100" x14ac:dyDescent="0.25">
      <c r="A134" s="263" t="s">
        <v>231</v>
      </c>
      <c r="B134" s="52">
        <v>106</v>
      </c>
      <c r="C134" s="52"/>
      <c r="D134" s="264"/>
      <c r="E134" s="50">
        <v>9</v>
      </c>
      <c r="F134" s="40" t="str">
        <f t="shared" ref="F134:F135" si="26">$CO134&amp;CA134</f>
        <v/>
      </c>
      <c r="CA134" s="229" t="str">
        <f t="shared" ref="CA134:CA135" si="27">IF(AND($B134&lt;&gt;0,E134=""),"* No olvide ingresar la variable Pueblos Originarios. Si no tiene digite CERO. ",IF(E134&gt;$B134,"* La variable Pueblos Originarios no puede superar el Total de Tamizaje. ",""))</f>
        <v/>
      </c>
      <c r="CB134" s="44"/>
      <c r="CL134" s="230">
        <f t="shared" ref="CL134:CL135" si="28">IF(AND($B134&lt;&gt;0,E134=""),1,IF(E134&gt;$B134,1,0))</f>
        <v>0</v>
      </c>
      <c r="CN134"/>
      <c r="CO134"/>
      <c r="CP134"/>
      <c r="CQ134"/>
      <c r="CR134"/>
      <c r="CS134"/>
      <c r="CT134"/>
      <c r="CU134"/>
      <c r="CV134"/>
    </row>
    <row r="135" spans="1:100" x14ac:dyDescent="0.25">
      <c r="A135" s="265" t="s">
        <v>232</v>
      </c>
      <c r="B135" s="266">
        <v>13</v>
      </c>
      <c r="C135" s="266"/>
      <c r="D135" s="267"/>
      <c r="E135" s="268">
        <v>0</v>
      </c>
      <c r="F135" s="40" t="str">
        <f t="shared" si="26"/>
        <v/>
      </c>
      <c r="CA135" s="229" t="str">
        <f t="shared" si="27"/>
        <v/>
      </c>
      <c r="CB135" s="44"/>
      <c r="CL135" s="230">
        <f t="shared" si="28"/>
        <v>0</v>
      </c>
      <c r="CN135"/>
      <c r="CO135"/>
      <c r="CP135"/>
      <c r="CQ135"/>
      <c r="CR135"/>
      <c r="CS135"/>
      <c r="CT135"/>
      <c r="CU135"/>
      <c r="CV135"/>
    </row>
    <row r="136" spans="1:100" ht="21" x14ac:dyDescent="0.25">
      <c r="A136" s="354" t="s">
        <v>233</v>
      </c>
      <c r="B136" s="353" t="s">
        <v>234</v>
      </c>
      <c r="C136" s="313" t="s">
        <v>235</v>
      </c>
      <c r="D136" s="335" t="s">
        <v>12</v>
      </c>
      <c r="E136" s="202"/>
      <c r="CN136"/>
      <c r="CO136"/>
      <c r="CP136"/>
      <c r="CQ136"/>
      <c r="CR136"/>
      <c r="CS136"/>
      <c r="CT136"/>
      <c r="CU136"/>
      <c r="CV136"/>
    </row>
    <row r="137" spans="1:100" x14ac:dyDescent="0.25">
      <c r="A137" s="127" t="s">
        <v>188</v>
      </c>
      <c r="B137" s="226">
        <v>49</v>
      </c>
      <c r="C137" s="227"/>
      <c r="D137" s="228">
        <v>0</v>
      </c>
      <c r="E137" s="40" t="str">
        <f>$CA137</f>
        <v/>
      </c>
      <c r="CA137" s="229" t="str">
        <f>IF(AND($B137&lt;&gt;0,D137=""),"* No olvide ingresar la variable Pueblos Originarios. Si no tiene digite CERO. ",IF(D137&gt;$B137,"* La variable Pueblos Originarios no puede superar el Total de EOA. ",""))</f>
        <v/>
      </c>
      <c r="CB137" s="44"/>
      <c r="CL137" s="230">
        <f>IF(AND($B137&lt;&gt;0,D137=""),1,IF(D137&gt;$B137,1,0))</f>
        <v>0</v>
      </c>
      <c r="CN137"/>
      <c r="CO137"/>
      <c r="CP137"/>
      <c r="CQ137"/>
      <c r="CR137"/>
      <c r="CS137"/>
      <c r="CT137"/>
      <c r="CU137"/>
      <c r="CV137"/>
    </row>
    <row r="138" spans="1:100" x14ac:dyDescent="0.25">
      <c r="A138" s="263" t="s">
        <v>189</v>
      </c>
      <c r="B138" s="52">
        <v>19</v>
      </c>
      <c r="C138" s="264"/>
      <c r="D138" s="50">
        <v>0</v>
      </c>
      <c r="E138" s="40" t="str">
        <f t="shared" ref="E138:E139" si="29">$CA138</f>
        <v/>
      </c>
      <c r="CA138" s="229" t="str">
        <f t="shared" ref="CA138:CA139" si="30">IF(AND($B138&lt;&gt;0,D138=""),"* No olvide ingresar la variable Pueblos Originarios. Si no tiene digite CERO. ",IF(D138&gt;$B138,"* La variable Pueblos Originarios no puede superar el Total de EOA. ",""))</f>
        <v/>
      </c>
      <c r="CB138" s="44"/>
      <c r="CL138" s="230">
        <f t="shared" ref="CL138:CL139" si="31">IF(AND($B138&lt;&gt;0,D138=""),1,IF(D138&gt;$B138,1,0))</f>
        <v>0</v>
      </c>
      <c r="CN138"/>
      <c r="CO138"/>
      <c r="CP138"/>
      <c r="CQ138"/>
      <c r="CR138"/>
      <c r="CS138"/>
      <c r="CT138"/>
      <c r="CU138"/>
      <c r="CV138"/>
    </row>
    <row r="139" spans="1:100" ht="21" x14ac:dyDescent="0.25">
      <c r="A139" s="265" t="s">
        <v>236</v>
      </c>
      <c r="B139" s="266">
        <v>51</v>
      </c>
      <c r="C139" s="267">
        <v>2</v>
      </c>
      <c r="D139" s="268">
        <v>0</v>
      </c>
      <c r="E139" s="40" t="str">
        <f t="shared" si="29"/>
        <v/>
      </c>
      <c r="CA139" s="229" t="str">
        <f t="shared" si="30"/>
        <v/>
      </c>
      <c r="CB139" s="44"/>
      <c r="CL139" s="230">
        <f t="shared" si="31"/>
        <v>0</v>
      </c>
      <c r="CN139"/>
      <c r="CO139"/>
      <c r="CP139"/>
      <c r="CQ139"/>
      <c r="CR139"/>
      <c r="CS139"/>
      <c r="CT139"/>
      <c r="CU139"/>
      <c r="CV139"/>
    </row>
    <row r="140" spans="1:100" x14ac:dyDescent="0.25">
      <c r="A140" s="195" t="s">
        <v>237</v>
      </c>
      <c r="B140" s="273"/>
      <c r="C140" s="202"/>
      <c r="CN140"/>
      <c r="CO140"/>
      <c r="CP140"/>
      <c r="CQ140"/>
      <c r="CR140"/>
      <c r="CS140"/>
      <c r="CT140"/>
      <c r="CU140"/>
      <c r="CV140"/>
    </row>
    <row r="141" spans="1:100" ht="31.5" x14ac:dyDescent="0.25">
      <c r="A141" s="343" t="s">
        <v>233</v>
      </c>
      <c r="B141" s="336" t="s">
        <v>238</v>
      </c>
      <c r="C141" s="344" t="s">
        <v>239</v>
      </c>
      <c r="CN141"/>
      <c r="CO141"/>
      <c r="CP141"/>
      <c r="CQ141"/>
      <c r="CR141"/>
      <c r="CS141"/>
      <c r="CT141"/>
      <c r="CU141"/>
      <c r="CV141"/>
    </row>
    <row r="142" spans="1:100" x14ac:dyDescent="0.25">
      <c r="A142" s="276" t="s">
        <v>188</v>
      </c>
      <c r="B142" s="226">
        <v>135</v>
      </c>
      <c r="C142" s="228">
        <v>0</v>
      </c>
      <c r="CN142"/>
      <c r="CO142"/>
      <c r="CP142"/>
      <c r="CQ142"/>
      <c r="CR142"/>
      <c r="CS142"/>
      <c r="CT142"/>
      <c r="CU142"/>
      <c r="CV142"/>
    </row>
    <row r="143" spans="1:100" x14ac:dyDescent="0.25">
      <c r="A143" s="314" t="s">
        <v>189</v>
      </c>
      <c r="B143" s="309">
        <v>27</v>
      </c>
      <c r="C143" s="240">
        <v>7</v>
      </c>
      <c r="CN143"/>
      <c r="CO143"/>
      <c r="CP143"/>
      <c r="CQ143"/>
      <c r="CR143"/>
      <c r="CS143"/>
      <c r="CT143"/>
      <c r="CU143"/>
      <c r="CV143"/>
    </row>
    <row r="160" spans="1:100" x14ac:dyDescent="0.25">
      <c r="A160" s="278">
        <f>SUM(C13:X22,C25:C35,C39:D51,C54:D65,B70:O72,C76:I87,C93,C97:J97,B101:B103,B106:C111,C115:C120,B124:B125,B130:F130,B133:D135,B137:C139)</f>
        <v>3313</v>
      </c>
      <c r="B160" s="278">
        <f>SUM(CL13:CQ139)</f>
        <v>0</v>
      </c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</row>
  </sheetData>
  <mergeCells count="121">
    <mergeCell ref="A6:L6"/>
    <mergeCell ref="A9:B11"/>
    <mergeCell ref="C9:C11"/>
    <mergeCell ref="D9:G9"/>
    <mergeCell ref="H9:K9"/>
    <mergeCell ref="L9:L11"/>
    <mergeCell ref="R10:R11"/>
    <mergeCell ref="S10:T10"/>
    <mergeCell ref="U10:V10"/>
    <mergeCell ref="A13:B13"/>
    <mergeCell ref="A14:B14"/>
    <mergeCell ref="A15:B15"/>
    <mergeCell ref="AA9:AB10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M9:R9"/>
    <mergeCell ref="S9:V9"/>
    <mergeCell ref="W9:W11"/>
    <mergeCell ref="X9:X11"/>
    <mergeCell ref="Y9:Y11"/>
    <mergeCell ref="Z9:Z11"/>
    <mergeCell ref="N10:N11"/>
    <mergeCell ref="O10:O11"/>
    <mergeCell ref="P10:P11"/>
    <mergeCell ref="Q10:Q11"/>
    <mergeCell ref="A24:B24"/>
    <mergeCell ref="A25:B25"/>
    <mergeCell ref="A26:A27"/>
    <mergeCell ref="A28:B28"/>
    <mergeCell ref="A29:B29"/>
    <mergeCell ref="A30:B30"/>
    <mergeCell ref="A16:B16"/>
    <mergeCell ref="A17:B17"/>
    <mergeCell ref="A18:B18"/>
    <mergeCell ref="A19:B19"/>
    <mergeCell ref="A20:B20"/>
    <mergeCell ref="A21:A22"/>
    <mergeCell ref="A42:B42"/>
    <mergeCell ref="A43:B43"/>
    <mergeCell ref="A44:A45"/>
    <mergeCell ref="A46:B46"/>
    <mergeCell ref="A47:B47"/>
    <mergeCell ref="A48:B48"/>
    <mergeCell ref="A31:A32"/>
    <mergeCell ref="A33:B33"/>
    <mergeCell ref="A34:A35"/>
    <mergeCell ref="A38:B38"/>
    <mergeCell ref="A39:B39"/>
    <mergeCell ref="A40:A41"/>
    <mergeCell ref="A60:B60"/>
    <mergeCell ref="A61:B61"/>
    <mergeCell ref="A62:B62"/>
    <mergeCell ref="A63:B63"/>
    <mergeCell ref="A64:B64"/>
    <mergeCell ref="A65:B65"/>
    <mergeCell ref="A49:B49"/>
    <mergeCell ref="A50:B50"/>
    <mergeCell ref="A51:B51"/>
    <mergeCell ref="A53:B53"/>
    <mergeCell ref="A54:A58"/>
    <mergeCell ref="A59:B59"/>
    <mergeCell ref="R67:R68"/>
    <mergeCell ref="S67:T67"/>
    <mergeCell ref="A74:B75"/>
    <mergeCell ref="C74:C75"/>
    <mergeCell ref="D74:D75"/>
    <mergeCell ref="E74:E75"/>
    <mergeCell ref="F74:F75"/>
    <mergeCell ref="G74:I74"/>
    <mergeCell ref="A67:A68"/>
    <mergeCell ref="B67:J67"/>
    <mergeCell ref="K67:M67"/>
    <mergeCell ref="N67:O67"/>
    <mergeCell ref="P67:P68"/>
    <mergeCell ref="Q67:Q68"/>
    <mergeCell ref="A88:B88"/>
    <mergeCell ref="A89:G89"/>
    <mergeCell ref="A90:G90"/>
    <mergeCell ref="A91:B92"/>
    <mergeCell ref="C91:C92"/>
    <mergeCell ref="D91:K91"/>
    <mergeCell ref="A76:B76"/>
    <mergeCell ref="A77:B77"/>
    <mergeCell ref="A78:A84"/>
    <mergeCell ref="A85:B85"/>
    <mergeCell ref="A86:B86"/>
    <mergeCell ref="A87:B87"/>
    <mergeCell ref="M95:M96"/>
    <mergeCell ref="A97:B97"/>
    <mergeCell ref="A98:G98"/>
    <mergeCell ref="A99:A100"/>
    <mergeCell ref="B99:B100"/>
    <mergeCell ref="C99:J99"/>
    <mergeCell ref="K99:K100"/>
    <mergeCell ref="L99:O99"/>
    <mergeCell ref="L91:L92"/>
    <mergeCell ref="A93:B93"/>
    <mergeCell ref="A95:B96"/>
    <mergeCell ref="C95:D95"/>
    <mergeCell ref="E95:H95"/>
    <mergeCell ref="I95:J95"/>
    <mergeCell ref="K95:K96"/>
    <mergeCell ref="L95:L96"/>
    <mergeCell ref="C122:K122"/>
    <mergeCell ref="L122:L123"/>
    <mergeCell ref="M122:M123"/>
    <mergeCell ref="A128:A129"/>
    <mergeCell ref="B128:E128"/>
    <mergeCell ref="A112:B112"/>
    <mergeCell ref="A114:B114"/>
    <mergeCell ref="A115:A116"/>
    <mergeCell ref="A117:A120"/>
    <mergeCell ref="A122:A123"/>
    <mergeCell ref="B122:B123"/>
  </mergeCells>
  <dataValidations count="2">
    <dataValidation type="whole" operator="greaterThanOrEqual" allowBlank="1" showInputMessage="1" showErrorMessage="1" error="Valor no Permitido" sqref="C13:AB22 D25:F35 C39:D51 C54:D65 B70:T72 C76:C87 D86 E76:I87 D93:L93 C97:M97 C101:O103 B106:E111 C115:C120 B124 C125:M125 B130:F130 B133:E135 B137:D139">
      <formula1>0</formula1>
    </dataValidation>
    <dataValidation allowBlank="1" showInputMessage="1" showErrorMessage="1" error="Valor no Permitido" sqref="A6:L6 C9:C10 T11:T12 A9:A10 A12:A21 S9:S10 U10 W9:W10 M9 M10:R10 H9 H10:K10 C129:E129 X9:AA9 A8:AB8 B125 V11:V12 C12:S12 U12 W12:AB12 F24 A26 B26:B27 A33:A34 A28:A31 B34:B35 A23:F23 A42:A44 A39:A40 B44:B45 A46:A54 A37:D37 C25:C35 B52 M93:BZ93 C66:S66 C68:J69 K67:S69 T66:T69 A76:A78 A85:A91 F74:G74 H75:I75 E88:I88 F73:I73 B73 A93:A99 B89:L90 L91 D91:K92 B94:M94 K95:M95 E95 I95:J96 M100:O100 L99:L100 B98:O98 K99 D87:D88 C99:J100 C73:E74 C104:E105 A102:A112 D76:D85 B99:B104 C88 D121:M121 A121:A124 C121:C124 D123:K123 L122:M122 C91:C93 B128:B129 A160:B160 A126:F127 C52:D53 B66:B69 F128:F129 D124:M124 B121:B123 A131:A139 B131:E132 B136:E136 A59:A67 A69:A74 A140:C1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60"/>
  <sheetViews>
    <sheetView workbookViewId="0">
      <selection activeCell="A4" sqref="A4"/>
    </sheetView>
  </sheetViews>
  <sheetFormatPr baseColWidth="10" defaultRowHeight="15" x14ac:dyDescent="0.25"/>
  <cols>
    <col min="1" max="1" width="53.5703125" customWidth="1"/>
    <col min="2" max="2" width="23.42578125" bestFit="1" customWidth="1"/>
    <col min="3" max="7" width="14" customWidth="1"/>
    <col min="8" max="8" width="15" customWidth="1"/>
    <col min="9" max="13" width="14" customWidth="1"/>
    <col min="14" max="14" width="15.28515625" customWidth="1"/>
    <col min="15" max="15" width="13" customWidth="1"/>
    <col min="16" max="16" width="12" customWidth="1"/>
    <col min="17" max="18" width="13.42578125" customWidth="1"/>
    <col min="19" max="19" width="11.28515625" customWidth="1"/>
    <col min="20" max="20" width="12.42578125" customWidth="1"/>
    <col min="22" max="22" width="12.85546875" customWidth="1"/>
    <col min="23" max="28" width="11.28515625" customWidth="1"/>
    <col min="55" max="55" width="20.28515625" bestFit="1" customWidth="1"/>
    <col min="65" max="65" width="20.28515625" bestFit="1" customWidth="1"/>
    <col min="78" max="78" width="11.42578125" customWidth="1"/>
    <col min="79" max="80" width="11.85546875" style="2" hidden="1" customWidth="1"/>
    <col min="81" max="90" width="11.42578125" style="2" hidden="1" customWidth="1"/>
    <col min="91" max="91" width="20.28515625" style="2" hidden="1" customWidth="1"/>
    <col min="92" max="94" width="11.42578125" style="2" hidden="1" customWidth="1"/>
    <col min="95" max="95" width="20.28515625" style="2" hidden="1" customWidth="1"/>
    <col min="96" max="96" width="11.42578125" style="2" customWidth="1"/>
    <col min="97" max="100" width="11.42578125" style="2"/>
  </cols>
  <sheetData>
    <row r="1" spans="1:100" x14ac:dyDescent="0.25">
      <c r="A1" s="1" t="s">
        <v>0</v>
      </c>
    </row>
    <row r="2" spans="1:100" x14ac:dyDescent="0.25">
      <c r="A2" s="1" t="str">
        <f>CONCATENATE("COMUNA: ",[5]NOMBRE!B2," - ","( ",[5]NOMBRE!C2,[5]NOMBRE!D2,[5]NOMBRE!E2,[5]NOMBRE!F2,[5]NOMBRE!G2," )")</f>
        <v>COMUNA: LINARES - ( 07401 )</v>
      </c>
    </row>
    <row r="3" spans="1:100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100" x14ac:dyDescent="0.25">
      <c r="A4" s="1" t="str">
        <f>CONCATENATE("MES: ",[5]NOMBRE!B6," - ","( ",[5]NOMBRE!C6,[5]NOMBRE!D6," )")</f>
        <v>MES: ABRIL - ( 04 )</v>
      </c>
    </row>
    <row r="5" spans="1:100" x14ac:dyDescent="0.25">
      <c r="A5" s="1" t="str">
        <f>CONCATENATE("AÑO: ",[5]NOMBRE!B7)</f>
        <v>AÑO: 2024</v>
      </c>
    </row>
    <row r="6" spans="1:100" ht="15" customHeight="1" x14ac:dyDescent="0.25">
      <c r="A6" s="735" t="s">
        <v>1</v>
      </c>
      <c r="B6" s="735"/>
      <c r="C6" s="735"/>
      <c r="D6" s="735"/>
      <c r="E6" s="735"/>
      <c r="F6" s="735"/>
      <c r="G6" s="735"/>
      <c r="H6" s="735"/>
      <c r="I6" s="735"/>
      <c r="J6" s="735"/>
      <c r="K6" s="735"/>
      <c r="L6" s="735"/>
    </row>
    <row r="8" spans="1:100" s="2" customFormat="1" ht="11.25" x14ac:dyDescent="0.15">
      <c r="A8" s="3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</row>
    <row r="9" spans="1:100" ht="15" customHeight="1" x14ac:dyDescent="0.25">
      <c r="A9" s="661" t="s">
        <v>3</v>
      </c>
      <c r="B9" s="647"/>
      <c r="C9" s="736" t="s">
        <v>4</v>
      </c>
      <c r="D9" s="652" t="s">
        <v>5</v>
      </c>
      <c r="E9" s="739"/>
      <c r="F9" s="739"/>
      <c r="G9" s="620"/>
      <c r="H9" s="639" t="s">
        <v>6</v>
      </c>
      <c r="I9" s="640"/>
      <c r="J9" s="640"/>
      <c r="K9" s="641"/>
      <c r="L9" s="740" t="s">
        <v>7</v>
      </c>
      <c r="M9" s="639" t="s">
        <v>8</v>
      </c>
      <c r="N9" s="640"/>
      <c r="O9" s="640"/>
      <c r="P9" s="640"/>
      <c r="Q9" s="640"/>
      <c r="R9" s="640"/>
      <c r="S9" s="724" t="s">
        <v>9</v>
      </c>
      <c r="T9" s="645"/>
      <c r="U9" s="645"/>
      <c r="V9" s="725"/>
      <c r="W9" s="647" t="s">
        <v>10</v>
      </c>
      <c r="X9" s="661" t="s">
        <v>11</v>
      </c>
      <c r="Y9" s="727" t="s">
        <v>12</v>
      </c>
      <c r="Z9" s="730" t="s">
        <v>13</v>
      </c>
      <c r="AA9" s="711" t="s">
        <v>14</v>
      </c>
      <c r="AB9" s="647"/>
    </row>
    <row r="10" spans="1:100" ht="15" customHeight="1" x14ac:dyDescent="0.25">
      <c r="A10" s="726"/>
      <c r="B10" s="713"/>
      <c r="C10" s="737"/>
      <c r="D10" s="714" t="s">
        <v>15</v>
      </c>
      <c r="E10" s="716" t="s">
        <v>16</v>
      </c>
      <c r="F10" s="716" t="s">
        <v>17</v>
      </c>
      <c r="G10" s="718" t="s">
        <v>18</v>
      </c>
      <c r="H10" s="720" t="s">
        <v>19</v>
      </c>
      <c r="I10" s="716" t="s">
        <v>20</v>
      </c>
      <c r="J10" s="716" t="s">
        <v>21</v>
      </c>
      <c r="K10" s="722" t="s">
        <v>22</v>
      </c>
      <c r="L10" s="740"/>
      <c r="M10" s="714" t="s">
        <v>23</v>
      </c>
      <c r="N10" s="733" t="s">
        <v>24</v>
      </c>
      <c r="O10" s="733" t="s">
        <v>25</v>
      </c>
      <c r="P10" s="733" t="s">
        <v>26</v>
      </c>
      <c r="Q10" s="733" t="s">
        <v>27</v>
      </c>
      <c r="R10" s="741" t="s">
        <v>28</v>
      </c>
      <c r="S10" s="724" t="s">
        <v>29</v>
      </c>
      <c r="T10" s="646"/>
      <c r="U10" s="645" t="s">
        <v>30</v>
      </c>
      <c r="V10" s="725"/>
      <c r="W10" s="713"/>
      <c r="X10" s="726"/>
      <c r="Y10" s="728"/>
      <c r="Z10" s="731"/>
      <c r="AA10" s="712"/>
      <c r="AB10" s="713"/>
    </row>
    <row r="11" spans="1:100" ht="42" x14ac:dyDescent="0.25">
      <c r="A11" s="748"/>
      <c r="B11" s="648"/>
      <c r="C11" s="760"/>
      <c r="D11" s="757"/>
      <c r="E11" s="717"/>
      <c r="F11" s="717"/>
      <c r="G11" s="719"/>
      <c r="H11" s="758"/>
      <c r="I11" s="717"/>
      <c r="J11" s="717"/>
      <c r="K11" s="723"/>
      <c r="L11" s="740"/>
      <c r="M11" s="757"/>
      <c r="N11" s="734"/>
      <c r="O11" s="734"/>
      <c r="P11" s="734"/>
      <c r="Q11" s="734"/>
      <c r="R11" s="742"/>
      <c r="S11" s="7" t="s">
        <v>31</v>
      </c>
      <c r="T11" s="364" t="s">
        <v>32</v>
      </c>
      <c r="U11" s="9" t="s">
        <v>31</v>
      </c>
      <c r="V11" s="370" t="s">
        <v>32</v>
      </c>
      <c r="W11" s="648"/>
      <c r="X11" s="748"/>
      <c r="Y11" s="729"/>
      <c r="Z11" s="759"/>
      <c r="AA11" s="9" t="s">
        <v>33</v>
      </c>
      <c r="AB11" s="364" t="s">
        <v>34</v>
      </c>
    </row>
    <row r="12" spans="1:100" s="26" customFormat="1" ht="11.25" x14ac:dyDescent="0.15">
      <c r="A12" s="11" t="s">
        <v>35</v>
      </c>
      <c r="B12" s="12"/>
      <c r="C12" s="13">
        <f>SUM(C13:C16)</f>
        <v>110</v>
      </c>
      <c r="D12" s="14">
        <f t="shared" ref="D12:Z12" si="0">SUM(D13:D16)</f>
        <v>0</v>
      </c>
      <c r="E12" s="15">
        <f t="shared" si="0"/>
        <v>2</v>
      </c>
      <c r="F12" s="16">
        <f t="shared" si="0"/>
        <v>88</v>
      </c>
      <c r="G12" s="17">
        <f t="shared" si="0"/>
        <v>20</v>
      </c>
      <c r="H12" s="14">
        <f t="shared" si="0"/>
        <v>0</v>
      </c>
      <c r="I12" s="15">
        <f t="shared" si="0"/>
        <v>0</v>
      </c>
      <c r="J12" s="18">
        <f t="shared" si="0"/>
        <v>1</v>
      </c>
      <c r="K12" s="19">
        <f t="shared" si="0"/>
        <v>7</v>
      </c>
      <c r="L12" s="20">
        <f t="shared" si="0"/>
        <v>110</v>
      </c>
      <c r="M12" s="14">
        <f t="shared" si="0"/>
        <v>98</v>
      </c>
      <c r="N12" s="15">
        <f t="shared" si="0"/>
        <v>0</v>
      </c>
      <c r="O12" s="18">
        <f t="shared" si="0"/>
        <v>0</v>
      </c>
      <c r="P12" s="15">
        <f t="shared" si="0"/>
        <v>0</v>
      </c>
      <c r="Q12" s="18">
        <f t="shared" si="0"/>
        <v>9</v>
      </c>
      <c r="R12" s="18">
        <f t="shared" si="0"/>
        <v>15</v>
      </c>
      <c r="S12" s="21">
        <f t="shared" si="0"/>
        <v>2</v>
      </c>
      <c r="T12" s="17">
        <f t="shared" si="0"/>
        <v>101</v>
      </c>
      <c r="U12" s="14">
        <f t="shared" si="0"/>
        <v>4</v>
      </c>
      <c r="V12" s="22">
        <f t="shared" si="0"/>
        <v>103</v>
      </c>
      <c r="W12" s="17">
        <f t="shared" si="0"/>
        <v>30</v>
      </c>
      <c r="X12" s="13">
        <f t="shared" si="0"/>
        <v>0</v>
      </c>
      <c r="Y12" s="23">
        <f t="shared" si="0"/>
        <v>0</v>
      </c>
      <c r="Z12" s="24">
        <f t="shared" si="0"/>
        <v>3</v>
      </c>
      <c r="AA12" s="16">
        <f>SUM(AA13:AA16)</f>
        <v>0</v>
      </c>
      <c r="AB12" s="25">
        <f>SUM(AB13:AB16)</f>
        <v>0</v>
      </c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</row>
    <row r="13" spans="1:100" s="26" customFormat="1" x14ac:dyDescent="0.25">
      <c r="A13" s="666" t="s">
        <v>36</v>
      </c>
      <c r="B13" s="667"/>
      <c r="C13" s="27">
        <v>36</v>
      </c>
      <c r="D13" s="28">
        <v>0</v>
      </c>
      <c r="E13" s="29">
        <v>2</v>
      </c>
      <c r="F13" s="29">
        <v>32</v>
      </c>
      <c r="G13" s="30">
        <v>2</v>
      </c>
      <c r="H13" s="28"/>
      <c r="I13" s="31"/>
      <c r="J13" s="31"/>
      <c r="K13" s="30">
        <v>2</v>
      </c>
      <c r="L13" s="32">
        <v>36</v>
      </c>
      <c r="M13" s="31">
        <v>25</v>
      </c>
      <c r="N13" s="31">
        <v>0</v>
      </c>
      <c r="O13" s="31">
        <v>0</v>
      </c>
      <c r="P13" s="31"/>
      <c r="Q13" s="31">
        <v>8</v>
      </c>
      <c r="R13" s="33">
        <v>15</v>
      </c>
      <c r="S13" s="34">
        <v>1</v>
      </c>
      <c r="T13" s="35">
        <v>34</v>
      </c>
      <c r="U13" s="29">
        <v>2</v>
      </c>
      <c r="V13" s="36">
        <v>34</v>
      </c>
      <c r="W13" s="30">
        <v>29</v>
      </c>
      <c r="X13" s="33">
        <v>0</v>
      </c>
      <c r="Y13" s="37">
        <v>0</v>
      </c>
      <c r="Z13" s="38">
        <v>2</v>
      </c>
      <c r="AA13" s="29">
        <v>0</v>
      </c>
      <c r="AB13" s="39"/>
      <c r="AC13" s="40" t="str">
        <f>$CA13&amp;CB13&amp;CC13&amp;CD13&amp;CE13&amp;CF13</f>
        <v/>
      </c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 s="41" t="str">
        <f>IF(AND(C13&gt;0,Y13="")," * No olvide digitar la variable Pueblos originarios. Digite Cero si no tiene.",IF(Y13&gt;C13," * La variable Pueblos originarios no puede ser mayor al Total.",""))</f>
        <v/>
      </c>
      <c r="CB13" s="41" t="str">
        <f>IF(AND(C13&gt;0,Z13="")," * No olvide digitar la variable Migrantes. Digite Cero si no tiene.",IF(Z13&gt;C13," * La variable Migrantes no puede ser mayor al Total.",""))</f>
        <v/>
      </c>
      <c r="CC13" s="41" t="str">
        <f>IF(AND(C13&gt;0,OR(AA13=""))," * No olvide digitar la variable Trans Masculino . Digite Cero si no tiene.",IF(OR(AA13&gt;C13)," * La variable Trans Masculino no puede ser mayor al Total.",""))</f>
        <v/>
      </c>
      <c r="CD13" s="42"/>
      <c r="CE13" s="43"/>
      <c r="CF13" s="42"/>
      <c r="CG13" s="44"/>
      <c r="CH13" s="44"/>
      <c r="CI13" s="44"/>
      <c r="CJ13" s="44"/>
      <c r="CK13" s="44"/>
      <c r="CL13" s="45">
        <f>IF(AND(C13&gt;0,Y13=""),1,IF(Y13&gt;C13,1,0))</f>
        <v>0</v>
      </c>
      <c r="CM13" s="45">
        <f>IF(AND(C13&gt;0,Z13=""),1,IF(Z13&gt;C13,1,0))</f>
        <v>0</v>
      </c>
      <c r="CN13" s="45">
        <f>IF(AND(C13&gt;0,OR(AA13="")),1,IF(OR(AA13&gt;C13),1,0))</f>
        <v>0</v>
      </c>
      <c r="CO13"/>
      <c r="CP13" s="46"/>
      <c r="CQ13" s="2"/>
      <c r="CR13" s="2"/>
      <c r="CS13" s="2"/>
      <c r="CT13" s="2"/>
      <c r="CU13" s="2"/>
      <c r="CV13" s="2"/>
    </row>
    <row r="14" spans="1:100" s="26" customFormat="1" x14ac:dyDescent="0.25">
      <c r="A14" s="683" t="s">
        <v>37</v>
      </c>
      <c r="B14" s="684"/>
      <c r="C14" s="47">
        <v>2</v>
      </c>
      <c r="D14" s="48">
        <v>0</v>
      </c>
      <c r="E14" s="49">
        <v>0</v>
      </c>
      <c r="F14" s="49">
        <v>2</v>
      </c>
      <c r="G14" s="50">
        <v>0</v>
      </c>
      <c r="H14" s="48"/>
      <c r="I14" s="51"/>
      <c r="J14" s="51"/>
      <c r="K14" s="50"/>
      <c r="L14" s="52">
        <v>2</v>
      </c>
      <c r="M14" s="51">
        <v>1</v>
      </c>
      <c r="N14" s="51">
        <v>0</v>
      </c>
      <c r="O14" s="51">
        <v>0</v>
      </c>
      <c r="P14" s="51">
        <v>0</v>
      </c>
      <c r="Q14" s="51">
        <v>1</v>
      </c>
      <c r="R14" s="53">
        <v>0</v>
      </c>
      <c r="S14" s="54">
        <v>0</v>
      </c>
      <c r="T14" s="55">
        <v>2</v>
      </c>
      <c r="U14" s="49">
        <v>0</v>
      </c>
      <c r="V14" s="56">
        <v>2</v>
      </c>
      <c r="W14" s="50">
        <v>1</v>
      </c>
      <c r="X14" s="53">
        <v>0</v>
      </c>
      <c r="Y14" s="57">
        <v>0</v>
      </c>
      <c r="Z14" s="58">
        <v>0</v>
      </c>
      <c r="AA14" s="49">
        <v>0</v>
      </c>
      <c r="AB14" s="59"/>
      <c r="AC14" s="40" t="str">
        <f t="shared" ref="AC14:AC22" si="1">$CA14&amp;CB14&amp;CC14&amp;CD14&amp;CE14&amp;CF14</f>
        <v/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 s="41" t="str">
        <f t="shared" ref="CA14:CA22" si="2">IF(AND(C14&gt;0,Y14="")," * No olvide digitar la variable Pueblos originarios. Digite Cero si no tiene.",IF(Y14&gt;C14," * La variable Pueblos originarios no puede ser mayor al Total.",""))</f>
        <v/>
      </c>
      <c r="CB14" s="41" t="str">
        <f>IF(AND(C14&gt;0,Z14="")," * No olvide digitar la variable Migrantes. Digite Cero si no tiene.",IF(Z14&gt;C14," * La variable Migrantes no puede ser mayor al Total.",""))</f>
        <v/>
      </c>
      <c r="CC14" s="41" t="str">
        <f t="shared" ref="CC14:CC22" si="3">IF(AND(C14&gt;0,OR(AA14=""))," * No olvide digitar la variable Trans Masculino . Digite Cero si no tiene.",IF(OR(AA14&gt;C14)," * La variable Trans Masculino no puede ser mayor al Total.",""))</f>
        <v/>
      </c>
      <c r="CD14" s="42"/>
      <c r="CE14" s="43"/>
      <c r="CF14" s="42"/>
      <c r="CG14" s="44"/>
      <c r="CH14" s="44"/>
      <c r="CI14" s="44"/>
      <c r="CJ14" s="44"/>
      <c r="CK14" s="44"/>
      <c r="CL14" s="45">
        <f t="shared" ref="CL14:CL22" si="4">IF(AND(C14&gt;0,Y14=""),1,IF(Y14&gt;C14,1,0))</f>
        <v>0</v>
      </c>
      <c r="CM14" s="45">
        <f>IF(AND(C14&gt;0,Z14=""),1,IF(Z14&gt;C14,1,0))</f>
        <v>0</v>
      </c>
      <c r="CN14" s="45">
        <f t="shared" ref="CN14:CN22" si="5">IF(AND(C14&gt;0,OR(AA14="")),1,IF(OR(AA14&gt;C14),1,0))</f>
        <v>0</v>
      </c>
      <c r="CO14"/>
      <c r="CP14" s="46"/>
      <c r="CQ14" s="2"/>
      <c r="CR14" s="2"/>
      <c r="CS14" s="2"/>
      <c r="CT14" s="2"/>
      <c r="CU14" s="2"/>
      <c r="CV14" s="2"/>
    </row>
    <row r="15" spans="1:100" s="26" customFormat="1" x14ac:dyDescent="0.25">
      <c r="A15" s="683" t="s">
        <v>38</v>
      </c>
      <c r="B15" s="684"/>
      <c r="C15" s="47">
        <v>47</v>
      </c>
      <c r="D15" s="48">
        <v>0</v>
      </c>
      <c r="E15" s="49">
        <v>0</v>
      </c>
      <c r="F15" s="49">
        <v>33</v>
      </c>
      <c r="G15" s="50">
        <v>13</v>
      </c>
      <c r="H15" s="48"/>
      <c r="I15" s="51"/>
      <c r="J15" s="51"/>
      <c r="K15" s="50"/>
      <c r="L15" s="52">
        <v>47</v>
      </c>
      <c r="M15" s="51">
        <v>47</v>
      </c>
      <c r="N15" s="51">
        <v>0</v>
      </c>
      <c r="O15" s="51">
        <v>0</v>
      </c>
      <c r="P15" s="51">
        <v>0</v>
      </c>
      <c r="Q15" s="51">
        <v>0</v>
      </c>
      <c r="R15" s="53">
        <v>0</v>
      </c>
      <c r="S15" s="54">
        <v>0</v>
      </c>
      <c r="T15" s="55">
        <v>45</v>
      </c>
      <c r="U15" s="49">
        <v>0</v>
      </c>
      <c r="V15" s="56">
        <v>46</v>
      </c>
      <c r="W15" s="50">
        <v>0</v>
      </c>
      <c r="X15" s="53">
        <v>0</v>
      </c>
      <c r="Y15" s="57">
        <v>0</v>
      </c>
      <c r="Z15" s="58">
        <v>0</v>
      </c>
      <c r="AA15" s="49">
        <v>0</v>
      </c>
      <c r="AB15" s="59"/>
      <c r="AC15" s="40" t="str">
        <f t="shared" si="1"/>
        <v/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 s="41" t="str">
        <f t="shared" si="2"/>
        <v/>
      </c>
      <c r="CB15" s="41" t="str">
        <f>IF(AND(C15&gt;0,Z15="")," * No olvide digitar la variable Migrantes. Digite Cero si no tiene.",IF(Z15&gt;C15," * La variable Migrantes no puede ser mayor al Total.",""))</f>
        <v/>
      </c>
      <c r="CC15" s="41" t="str">
        <f t="shared" si="3"/>
        <v/>
      </c>
      <c r="CD15" s="42"/>
      <c r="CE15" s="43"/>
      <c r="CF15" s="42"/>
      <c r="CG15" s="44"/>
      <c r="CH15" s="44"/>
      <c r="CI15" s="44"/>
      <c r="CJ15" s="44"/>
      <c r="CK15" s="44"/>
      <c r="CL15" s="45">
        <f t="shared" si="4"/>
        <v>0</v>
      </c>
      <c r="CM15" s="45">
        <f>IF(AND(C15&gt;0,Z15=""),1,IF(Z15&gt;C15,1,0))</f>
        <v>0</v>
      </c>
      <c r="CN15" s="45">
        <f t="shared" si="5"/>
        <v>0</v>
      </c>
      <c r="CO15"/>
      <c r="CP15" s="46"/>
      <c r="CQ15" s="2"/>
      <c r="CR15" s="2"/>
      <c r="CS15" s="2"/>
      <c r="CT15" s="2"/>
      <c r="CU15" s="2"/>
      <c r="CV15" s="2"/>
    </row>
    <row r="16" spans="1:100" s="26" customFormat="1" x14ac:dyDescent="0.25">
      <c r="A16" s="689" t="s">
        <v>39</v>
      </c>
      <c r="B16" s="690"/>
      <c r="C16" s="60">
        <v>25</v>
      </c>
      <c r="D16" s="61">
        <v>0</v>
      </c>
      <c r="E16" s="62">
        <v>0</v>
      </c>
      <c r="F16" s="62">
        <v>21</v>
      </c>
      <c r="G16" s="63">
        <v>5</v>
      </c>
      <c r="H16" s="61"/>
      <c r="I16" s="64"/>
      <c r="J16" s="64">
        <v>1</v>
      </c>
      <c r="K16" s="63">
        <v>5</v>
      </c>
      <c r="L16" s="65">
        <v>25</v>
      </c>
      <c r="M16" s="64">
        <v>25</v>
      </c>
      <c r="N16" s="64">
        <v>0</v>
      </c>
      <c r="O16" s="64">
        <v>0</v>
      </c>
      <c r="P16" s="64">
        <v>0</v>
      </c>
      <c r="Q16" s="64">
        <v>0</v>
      </c>
      <c r="R16" s="66">
        <v>0</v>
      </c>
      <c r="S16" s="67">
        <v>1</v>
      </c>
      <c r="T16" s="68">
        <v>20</v>
      </c>
      <c r="U16" s="62">
        <v>2</v>
      </c>
      <c r="V16" s="69">
        <v>21</v>
      </c>
      <c r="W16" s="63">
        <v>0</v>
      </c>
      <c r="X16" s="66">
        <v>0</v>
      </c>
      <c r="Y16" s="70">
        <v>0</v>
      </c>
      <c r="Z16" s="71">
        <v>1</v>
      </c>
      <c r="AA16" s="62">
        <v>0</v>
      </c>
      <c r="AB16" s="72"/>
      <c r="AC16" s="40" t="str">
        <f t="shared" si="1"/>
        <v/>
      </c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 s="41" t="str">
        <f t="shared" si="2"/>
        <v/>
      </c>
      <c r="CB16" s="41" t="str">
        <f t="shared" ref="CB16:CB22" si="6">IF(AND(C16&gt;0,Z16="")," * No olvide digitar la variable Migrantes. Digite Cero si no tiene.",IF(Z16&gt;C16," * La variable Migrantes no puede ser mayor al Total.",""))</f>
        <v/>
      </c>
      <c r="CC16" s="41" t="str">
        <f t="shared" si="3"/>
        <v/>
      </c>
      <c r="CD16" s="42"/>
      <c r="CE16" s="43"/>
      <c r="CF16" s="42"/>
      <c r="CG16" s="44"/>
      <c r="CH16" s="44"/>
      <c r="CI16" s="44"/>
      <c r="CJ16" s="44"/>
      <c r="CK16" s="44"/>
      <c r="CL16" s="45">
        <f t="shared" si="4"/>
        <v>0</v>
      </c>
      <c r="CM16" s="45">
        <f t="shared" ref="CM16:CM22" si="7">IF(AND(C16&gt;0,Z16=""),1,IF(Z16&gt;C16,1,0))</f>
        <v>0</v>
      </c>
      <c r="CN16" s="45">
        <f t="shared" si="5"/>
        <v>0</v>
      </c>
      <c r="CO16"/>
      <c r="CP16" s="46"/>
      <c r="CQ16" s="2"/>
      <c r="CR16" s="2"/>
      <c r="CS16" s="2"/>
      <c r="CT16" s="2"/>
      <c r="CU16" s="2"/>
      <c r="CV16" s="2"/>
    </row>
    <row r="17" spans="1:100" s="26" customFormat="1" ht="15" customHeight="1" x14ac:dyDescent="0.25">
      <c r="A17" s="706" t="s">
        <v>40</v>
      </c>
      <c r="B17" s="707"/>
      <c r="C17" s="27">
        <v>0</v>
      </c>
      <c r="D17" s="28">
        <v>0</v>
      </c>
      <c r="E17" s="29">
        <v>0</v>
      </c>
      <c r="F17" s="29">
        <v>0</v>
      </c>
      <c r="G17" s="30">
        <v>0</v>
      </c>
      <c r="H17" s="28"/>
      <c r="I17" s="31"/>
      <c r="J17" s="31"/>
      <c r="K17" s="30"/>
      <c r="L17" s="32"/>
      <c r="M17" s="31"/>
      <c r="N17" s="31"/>
      <c r="O17" s="31"/>
      <c r="P17" s="31"/>
      <c r="Q17" s="31"/>
      <c r="R17" s="33"/>
      <c r="S17" s="34"/>
      <c r="T17" s="35"/>
      <c r="U17" s="29"/>
      <c r="V17" s="36"/>
      <c r="W17" s="30"/>
      <c r="X17" s="33"/>
      <c r="Y17" s="37"/>
      <c r="Z17" s="38"/>
      <c r="AA17" s="29"/>
      <c r="AB17" s="39"/>
      <c r="AC17" s="40" t="str">
        <f t="shared" si="1"/>
        <v/>
      </c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 s="41" t="str">
        <f t="shared" si="2"/>
        <v/>
      </c>
      <c r="CB17" s="41" t="str">
        <f t="shared" si="6"/>
        <v/>
      </c>
      <c r="CC17" s="41" t="str">
        <f t="shared" si="3"/>
        <v/>
      </c>
      <c r="CD17" s="42"/>
      <c r="CE17" s="43"/>
      <c r="CF17" s="42"/>
      <c r="CG17" s="44"/>
      <c r="CH17" s="44"/>
      <c r="CI17" s="44"/>
      <c r="CJ17" s="44"/>
      <c r="CK17" s="44"/>
      <c r="CL17" s="45">
        <f t="shared" si="4"/>
        <v>0</v>
      </c>
      <c r="CM17" s="45">
        <f t="shared" si="7"/>
        <v>0</v>
      </c>
      <c r="CN17" s="45">
        <f t="shared" si="5"/>
        <v>0</v>
      </c>
      <c r="CO17"/>
      <c r="CP17" s="46"/>
      <c r="CQ17" s="2"/>
      <c r="CR17" s="2"/>
      <c r="CS17" s="2"/>
      <c r="CT17" s="2"/>
      <c r="CU17" s="2"/>
      <c r="CV17" s="2"/>
    </row>
    <row r="18" spans="1:100" s="26" customFormat="1" x14ac:dyDescent="0.25">
      <c r="A18" s="708" t="s">
        <v>41</v>
      </c>
      <c r="B18" s="709"/>
      <c r="C18" s="301">
        <v>0</v>
      </c>
      <c r="D18" s="302">
        <v>0</v>
      </c>
      <c r="E18" s="73">
        <v>0</v>
      </c>
      <c r="F18" s="73">
        <v>0</v>
      </c>
      <c r="G18" s="74">
        <v>0</v>
      </c>
      <c r="H18" s="302"/>
      <c r="I18" s="75"/>
      <c r="J18" s="75"/>
      <c r="K18" s="74"/>
      <c r="L18" s="303"/>
      <c r="M18" s="75"/>
      <c r="N18" s="75"/>
      <c r="O18" s="75"/>
      <c r="P18" s="75"/>
      <c r="Q18" s="75"/>
      <c r="R18" s="76"/>
      <c r="S18" s="77"/>
      <c r="T18" s="78"/>
      <c r="U18" s="73"/>
      <c r="V18" s="79"/>
      <c r="W18" s="74"/>
      <c r="X18" s="76"/>
      <c r="Y18" s="80"/>
      <c r="Z18" s="81"/>
      <c r="AA18" s="73"/>
      <c r="AB18" s="82"/>
      <c r="AC18" s="40" t="str">
        <f t="shared" si="1"/>
        <v/>
      </c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 s="41" t="str">
        <f t="shared" si="2"/>
        <v/>
      </c>
      <c r="CB18" s="41" t="str">
        <f t="shared" si="6"/>
        <v/>
      </c>
      <c r="CC18" s="41" t="str">
        <f t="shared" si="3"/>
        <v/>
      </c>
      <c r="CD18" s="42"/>
      <c r="CE18" s="43"/>
      <c r="CF18" s="42"/>
      <c r="CG18" s="44"/>
      <c r="CH18" s="44"/>
      <c r="CI18" s="44"/>
      <c r="CJ18" s="44"/>
      <c r="CK18" s="44"/>
      <c r="CL18" s="45">
        <f t="shared" si="4"/>
        <v>0</v>
      </c>
      <c r="CM18" s="45">
        <f t="shared" si="7"/>
        <v>0</v>
      </c>
      <c r="CN18" s="45">
        <f t="shared" si="5"/>
        <v>0</v>
      </c>
      <c r="CO18"/>
      <c r="CP18" s="46"/>
      <c r="CQ18" s="2"/>
      <c r="CR18" s="2"/>
      <c r="CS18" s="2"/>
      <c r="CT18" s="2"/>
      <c r="CU18" s="2"/>
      <c r="CV18" s="2"/>
    </row>
    <row r="19" spans="1:100" s="26" customFormat="1" x14ac:dyDescent="0.25">
      <c r="A19" s="666" t="s">
        <v>42</v>
      </c>
      <c r="B19" s="667"/>
      <c r="C19" s="27">
        <v>0</v>
      </c>
      <c r="D19" s="28">
        <v>0</v>
      </c>
      <c r="E19" s="31">
        <v>0</v>
      </c>
      <c r="F19" s="31">
        <v>0</v>
      </c>
      <c r="G19" s="35">
        <v>0</v>
      </c>
      <c r="H19" s="83"/>
      <c r="I19" s="84"/>
      <c r="J19" s="84"/>
      <c r="K19" s="85"/>
      <c r="L19" s="86"/>
      <c r="M19" s="84"/>
      <c r="N19" s="84"/>
      <c r="O19" s="84"/>
      <c r="P19" s="84"/>
      <c r="Q19" s="84"/>
      <c r="R19" s="87"/>
      <c r="S19" s="88"/>
      <c r="T19" s="89"/>
      <c r="U19" s="90"/>
      <c r="V19" s="91"/>
      <c r="W19" s="85"/>
      <c r="X19" s="87"/>
      <c r="Y19" s="92"/>
      <c r="Z19" s="93"/>
      <c r="AA19" s="90"/>
      <c r="AB19" s="94"/>
      <c r="AC19" s="40" t="str">
        <f t="shared" si="1"/>
        <v/>
      </c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 s="41" t="str">
        <f t="shared" si="2"/>
        <v/>
      </c>
      <c r="CB19" s="41" t="str">
        <f t="shared" si="6"/>
        <v/>
      </c>
      <c r="CC19" s="41" t="str">
        <f t="shared" si="3"/>
        <v/>
      </c>
      <c r="CD19" s="42"/>
      <c r="CE19" s="43"/>
      <c r="CF19" s="42"/>
      <c r="CG19" s="44"/>
      <c r="CH19" s="44"/>
      <c r="CI19" s="44"/>
      <c r="CJ19" s="44"/>
      <c r="CK19" s="44"/>
      <c r="CL19" s="45">
        <f t="shared" si="4"/>
        <v>0</v>
      </c>
      <c r="CM19" s="45">
        <f t="shared" si="7"/>
        <v>0</v>
      </c>
      <c r="CN19" s="45">
        <f t="shared" si="5"/>
        <v>0</v>
      </c>
      <c r="CO19"/>
      <c r="CP19" s="46"/>
      <c r="CQ19" s="2"/>
      <c r="CR19" s="2"/>
      <c r="CS19" s="2"/>
      <c r="CT19" s="2"/>
      <c r="CU19" s="2"/>
      <c r="CV19" s="2"/>
    </row>
    <row r="20" spans="1:100" s="26" customFormat="1" x14ac:dyDescent="0.25">
      <c r="A20" s="689" t="s">
        <v>43</v>
      </c>
      <c r="B20" s="690"/>
      <c r="C20" s="60">
        <v>1</v>
      </c>
      <c r="D20" s="61">
        <v>0</v>
      </c>
      <c r="E20" s="64">
        <v>0</v>
      </c>
      <c r="F20" s="64">
        <v>1</v>
      </c>
      <c r="G20" s="68">
        <v>0</v>
      </c>
      <c r="H20" s="61"/>
      <c r="I20" s="64"/>
      <c r="J20" s="64"/>
      <c r="K20" s="63"/>
      <c r="L20" s="65"/>
      <c r="M20" s="64"/>
      <c r="N20" s="64"/>
      <c r="O20" s="64"/>
      <c r="P20" s="64"/>
      <c r="Q20" s="64"/>
      <c r="R20" s="66"/>
      <c r="S20" s="67"/>
      <c r="T20" s="68"/>
      <c r="U20" s="62"/>
      <c r="V20" s="69"/>
      <c r="W20" s="63"/>
      <c r="X20" s="66">
        <v>0</v>
      </c>
      <c r="Y20" s="70">
        <v>0</v>
      </c>
      <c r="Z20" s="71">
        <v>0</v>
      </c>
      <c r="AA20" s="62">
        <v>0</v>
      </c>
      <c r="AB20" s="72"/>
      <c r="AC20" s="40" t="str">
        <f t="shared" si="1"/>
        <v/>
      </c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 s="41" t="str">
        <f t="shared" si="2"/>
        <v/>
      </c>
      <c r="CB20" s="41" t="str">
        <f t="shared" si="6"/>
        <v/>
      </c>
      <c r="CC20" s="41" t="str">
        <f t="shared" si="3"/>
        <v/>
      </c>
      <c r="CD20" s="42"/>
      <c r="CE20" s="43"/>
      <c r="CF20" s="42"/>
      <c r="CG20" s="44"/>
      <c r="CH20" s="44"/>
      <c r="CI20" s="44"/>
      <c r="CJ20" s="44"/>
      <c r="CK20" s="44"/>
      <c r="CL20" s="45">
        <f t="shared" si="4"/>
        <v>0</v>
      </c>
      <c r="CM20" s="45">
        <f t="shared" si="7"/>
        <v>0</v>
      </c>
      <c r="CN20" s="45">
        <f t="shared" si="5"/>
        <v>0</v>
      </c>
      <c r="CO20"/>
      <c r="CP20" s="46"/>
      <c r="CQ20" s="2"/>
      <c r="CR20" s="2"/>
      <c r="CS20" s="2"/>
      <c r="CT20" s="2"/>
      <c r="CU20" s="2"/>
      <c r="CV20" s="2"/>
    </row>
    <row r="21" spans="1:100" s="26" customFormat="1" x14ac:dyDescent="0.25">
      <c r="A21" s="710" t="s">
        <v>44</v>
      </c>
      <c r="B21" s="95" t="s">
        <v>45</v>
      </c>
      <c r="C21" s="96">
        <v>0</v>
      </c>
      <c r="D21" s="97">
        <v>0</v>
      </c>
      <c r="E21" s="98">
        <v>0</v>
      </c>
      <c r="F21" s="98">
        <v>0</v>
      </c>
      <c r="G21" s="99">
        <v>0</v>
      </c>
      <c r="H21" s="97"/>
      <c r="I21" s="100"/>
      <c r="J21" s="100"/>
      <c r="K21" s="99"/>
      <c r="L21" s="101"/>
      <c r="M21" s="100"/>
      <c r="N21" s="100"/>
      <c r="O21" s="100"/>
      <c r="P21" s="100"/>
      <c r="Q21" s="100"/>
      <c r="R21" s="102"/>
      <c r="S21" s="103"/>
      <c r="T21" s="104"/>
      <c r="U21" s="98"/>
      <c r="V21" s="105"/>
      <c r="W21" s="99"/>
      <c r="X21" s="102"/>
      <c r="Y21" s="106"/>
      <c r="Z21" s="107"/>
      <c r="AA21" s="98"/>
      <c r="AB21" s="108"/>
      <c r="AC21" s="40" t="str">
        <f t="shared" si="1"/>
        <v/>
      </c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 s="41" t="str">
        <f t="shared" si="2"/>
        <v/>
      </c>
      <c r="CB21" s="41" t="str">
        <f t="shared" si="6"/>
        <v/>
      </c>
      <c r="CC21" s="41" t="str">
        <f t="shared" si="3"/>
        <v/>
      </c>
      <c r="CD21" s="42"/>
      <c r="CE21" s="43"/>
      <c r="CF21" s="42"/>
      <c r="CG21" s="44"/>
      <c r="CH21" s="44"/>
      <c r="CI21" s="44"/>
      <c r="CJ21" s="44"/>
      <c r="CK21" s="44"/>
      <c r="CL21" s="45">
        <f t="shared" si="4"/>
        <v>0</v>
      </c>
      <c r="CM21" s="45">
        <f t="shared" si="7"/>
        <v>0</v>
      </c>
      <c r="CN21" s="45">
        <f t="shared" si="5"/>
        <v>0</v>
      </c>
      <c r="CO21"/>
      <c r="CP21" s="46"/>
      <c r="CQ21" s="2"/>
      <c r="CR21" s="2"/>
      <c r="CS21" s="2"/>
      <c r="CT21" s="2"/>
      <c r="CU21" s="2"/>
      <c r="CV21" s="2"/>
    </row>
    <row r="22" spans="1:100" s="26" customFormat="1" x14ac:dyDescent="0.25">
      <c r="A22" s="756"/>
      <c r="B22" s="109" t="s">
        <v>46</v>
      </c>
      <c r="C22" s="60">
        <v>0</v>
      </c>
      <c r="D22" s="60">
        <v>0</v>
      </c>
      <c r="E22" s="64">
        <v>0</v>
      </c>
      <c r="F22" s="64">
        <v>0</v>
      </c>
      <c r="G22" s="63">
        <v>0</v>
      </c>
      <c r="H22" s="61"/>
      <c r="I22" s="64"/>
      <c r="J22" s="64"/>
      <c r="K22" s="63"/>
      <c r="L22" s="65"/>
      <c r="M22" s="64"/>
      <c r="N22" s="64"/>
      <c r="O22" s="64"/>
      <c r="P22" s="64"/>
      <c r="Q22" s="64"/>
      <c r="R22" s="66"/>
      <c r="S22" s="67"/>
      <c r="T22" s="68"/>
      <c r="U22" s="62"/>
      <c r="V22" s="69"/>
      <c r="W22" s="63"/>
      <c r="X22" s="66"/>
      <c r="Y22" s="70"/>
      <c r="Z22" s="71"/>
      <c r="AA22" s="62"/>
      <c r="AB22" s="72"/>
      <c r="AC22" s="40" t="str">
        <f t="shared" si="1"/>
        <v/>
      </c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 s="41" t="str">
        <f t="shared" si="2"/>
        <v/>
      </c>
      <c r="CB22" s="41" t="str">
        <f t="shared" si="6"/>
        <v/>
      </c>
      <c r="CC22" s="41" t="str">
        <f t="shared" si="3"/>
        <v/>
      </c>
      <c r="CD22" s="42"/>
      <c r="CE22" s="43"/>
      <c r="CF22" s="42"/>
      <c r="CG22" s="44"/>
      <c r="CH22" s="44"/>
      <c r="CI22" s="44"/>
      <c r="CJ22" s="44"/>
      <c r="CK22" s="44"/>
      <c r="CL22" s="45">
        <f t="shared" si="4"/>
        <v>0</v>
      </c>
      <c r="CM22" s="45">
        <f t="shared" si="7"/>
        <v>0</v>
      </c>
      <c r="CN22" s="45">
        <f t="shared" si="5"/>
        <v>0</v>
      </c>
      <c r="CO22"/>
      <c r="CP22" s="46"/>
      <c r="CQ22" s="2"/>
      <c r="CR22" s="2"/>
      <c r="CS22" s="2"/>
      <c r="CT22" s="2"/>
      <c r="CU22" s="2"/>
      <c r="CV22" s="2"/>
    </row>
    <row r="23" spans="1:100" s="2" customFormat="1" ht="11.25" x14ac:dyDescent="0.15">
      <c r="A23" s="4" t="s">
        <v>47</v>
      </c>
      <c r="B23" s="4"/>
      <c r="C23" s="110"/>
      <c r="D23" s="111"/>
      <c r="E23" s="111"/>
      <c r="F23" s="112"/>
    </row>
    <row r="24" spans="1:100" s="26" customFormat="1" ht="21" x14ac:dyDescent="0.15">
      <c r="A24" s="680" t="s">
        <v>48</v>
      </c>
      <c r="B24" s="703"/>
      <c r="C24" s="369" t="s">
        <v>4</v>
      </c>
      <c r="D24" s="361" t="s">
        <v>49</v>
      </c>
      <c r="E24" s="361" t="s">
        <v>50</v>
      </c>
      <c r="F24" s="361" t="s">
        <v>51</v>
      </c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spans="1:100" s="26" customFormat="1" ht="11.25" x14ac:dyDescent="0.15">
      <c r="A25" s="704" t="s">
        <v>52</v>
      </c>
      <c r="B25" s="705"/>
      <c r="C25" s="115">
        <f t="shared" ref="C25:C35" si="8">SUM(D25:F25)</f>
        <v>10</v>
      </c>
      <c r="D25" s="116">
        <v>0</v>
      </c>
      <c r="E25" s="116">
        <v>1</v>
      </c>
      <c r="F25" s="116">
        <v>9</v>
      </c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spans="1:100" s="26" customFormat="1" ht="11.25" x14ac:dyDescent="0.15">
      <c r="A26" s="695" t="s">
        <v>53</v>
      </c>
      <c r="B26" s="117" t="s">
        <v>54</v>
      </c>
      <c r="C26" s="118">
        <f t="shared" si="8"/>
        <v>1</v>
      </c>
      <c r="D26" s="119">
        <v>0</v>
      </c>
      <c r="E26" s="119">
        <v>1</v>
      </c>
      <c r="F26" s="119">
        <v>0</v>
      </c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spans="1:100" s="26" customFormat="1" ht="11.25" x14ac:dyDescent="0.15">
      <c r="A27" s="754"/>
      <c r="B27" s="379" t="s">
        <v>55</v>
      </c>
      <c r="C27" s="121">
        <f t="shared" si="8"/>
        <v>12</v>
      </c>
      <c r="D27" s="305">
        <v>0</v>
      </c>
      <c r="E27" s="305">
        <v>2</v>
      </c>
      <c r="F27" s="305">
        <v>10</v>
      </c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spans="1:100" s="26" customFormat="1" ht="11.25" x14ac:dyDescent="0.15">
      <c r="A28" s="666" t="s">
        <v>56</v>
      </c>
      <c r="B28" s="667"/>
      <c r="C28" s="118">
        <f t="shared" si="8"/>
        <v>15</v>
      </c>
      <c r="D28" s="119">
        <v>0</v>
      </c>
      <c r="E28" s="119">
        <v>1</v>
      </c>
      <c r="F28" s="119">
        <v>14</v>
      </c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spans="1:100" s="26" customFormat="1" ht="11.25" x14ac:dyDescent="0.15">
      <c r="A29" s="683" t="s">
        <v>57</v>
      </c>
      <c r="B29" s="684"/>
      <c r="C29" s="122">
        <f t="shared" si="8"/>
        <v>36</v>
      </c>
      <c r="D29" s="123">
        <v>0</v>
      </c>
      <c r="E29" s="123">
        <v>5</v>
      </c>
      <c r="F29" s="123">
        <v>31</v>
      </c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spans="1:100" s="26" customFormat="1" ht="11.25" x14ac:dyDescent="0.15">
      <c r="A30" s="689" t="s">
        <v>58</v>
      </c>
      <c r="B30" s="690"/>
      <c r="C30" s="121">
        <f t="shared" si="8"/>
        <v>36</v>
      </c>
      <c r="D30" s="305">
        <v>0</v>
      </c>
      <c r="E30" s="305">
        <v>5</v>
      </c>
      <c r="F30" s="305">
        <v>31</v>
      </c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spans="1:100" s="26" customFormat="1" ht="11.25" x14ac:dyDescent="0.15">
      <c r="A31" s="699" t="s">
        <v>59</v>
      </c>
      <c r="B31" s="124" t="s">
        <v>60</v>
      </c>
      <c r="C31" s="118">
        <f t="shared" si="8"/>
        <v>37</v>
      </c>
      <c r="D31" s="119">
        <v>0</v>
      </c>
      <c r="E31" s="119">
        <v>5</v>
      </c>
      <c r="F31" s="119">
        <v>32</v>
      </c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spans="1:100" s="26" customFormat="1" ht="11.25" x14ac:dyDescent="0.15">
      <c r="A32" s="756"/>
      <c r="B32" s="372" t="s">
        <v>61</v>
      </c>
      <c r="C32" s="121">
        <f t="shared" si="8"/>
        <v>1</v>
      </c>
      <c r="D32" s="305">
        <v>0</v>
      </c>
      <c r="E32" s="305">
        <v>0</v>
      </c>
      <c r="F32" s="305">
        <v>1</v>
      </c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spans="1:100" s="26" customFormat="1" ht="11.25" x14ac:dyDescent="0.15">
      <c r="A33" s="701" t="s">
        <v>62</v>
      </c>
      <c r="B33" s="702"/>
      <c r="C33" s="126">
        <f t="shared" si="8"/>
        <v>9</v>
      </c>
      <c r="D33" s="116">
        <v>0</v>
      </c>
      <c r="E33" s="116">
        <v>1</v>
      </c>
      <c r="F33" s="116">
        <v>8</v>
      </c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spans="1:100" s="26" customFormat="1" ht="21" x14ac:dyDescent="0.15">
      <c r="A34" s="699" t="s">
        <v>63</v>
      </c>
      <c r="B34" s="127" t="s">
        <v>64</v>
      </c>
      <c r="C34" s="128">
        <f t="shared" si="8"/>
        <v>37</v>
      </c>
      <c r="D34" s="119">
        <v>0</v>
      </c>
      <c r="E34" s="119">
        <v>5</v>
      </c>
      <c r="F34" s="119">
        <v>32</v>
      </c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spans="1:100" s="26" customFormat="1" ht="11.25" x14ac:dyDescent="0.15">
      <c r="A35" s="756"/>
      <c r="B35" s="379" t="s">
        <v>65</v>
      </c>
      <c r="C35" s="121">
        <f t="shared" si="8"/>
        <v>1</v>
      </c>
      <c r="D35" s="305">
        <v>0</v>
      </c>
      <c r="E35" s="305">
        <v>0</v>
      </c>
      <c r="F35" s="305">
        <v>1</v>
      </c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spans="1:100" s="130" customFormat="1" ht="12" x14ac:dyDescent="0.2">
      <c r="A36" s="129" t="s">
        <v>66</v>
      </c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spans="1:100" s="2" customFormat="1" ht="11.25" x14ac:dyDescent="0.15">
      <c r="A37" s="131" t="s">
        <v>67</v>
      </c>
      <c r="B37" s="132"/>
      <c r="C37" s="133"/>
      <c r="D37" s="134"/>
    </row>
    <row r="38" spans="1:100" x14ac:dyDescent="0.25">
      <c r="A38" s="693" t="s">
        <v>68</v>
      </c>
      <c r="B38" s="694"/>
      <c r="C38" s="135" t="s">
        <v>69</v>
      </c>
      <c r="D38" s="135" t="s">
        <v>70</v>
      </c>
    </row>
    <row r="39" spans="1:100" ht="15" customHeight="1" x14ac:dyDescent="0.25">
      <c r="A39" s="691" t="s">
        <v>71</v>
      </c>
      <c r="B39" s="692"/>
      <c r="C39" s="136">
        <v>12</v>
      </c>
      <c r="D39" s="136">
        <v>13</v>
      </c>
    </row>
    <row r="40" spans="1:100" ht="15" customHeight="1" x14ac:dyDescent="0.25">
      <c r="A40" s="624" t="s">
        <v>72</v>
      </c>
      <c r="B40" s="137" t="s">
        <v>73</v>
      </c>
      <c r="C40" s="104">
        <v>5</v>
      </c>
      <c r="D40" s="104">
        <v>1</v>
      </c>
    </row>
    <row r="41" spans="1:100" x14ac:dyDescent="0.25">
      <c r="A41" s="755"/>
      <c r="B41" s="138" t="s">
        <v>74</v>
      </c>
      <c r="C41" s="68">
        <v>5</v>
      </c>
      <c r="D41" s="68">
        <v>0</v>
      </c>
    </row>
    <row r="42" spans="1:100" ht="15" customHeight="1" x14ac:dyDescent="0.25">
      <c r="A42" s="691" t="s">
        <v>75</v>
      </c>
      <c r="B42" s="692"/>
      <c r="C42" s="136">
        <v>1</v>
      </c>
      <c r="D42" s="136">
        <v>2</v>
      </c>
    </row>
    <row r="43" spans="1:100" ht="15" customHeight="1" x14ac:dyDescent="0.25">
      <c r="A43" s="691" t="s">
        <v>76</v>
      </c>
      <c r="B43" s="692"/>
      <c r="C43" s="303">
        <v>6</v>
      </c>
      <c r="D43" s="78">
        <v>1</v>
      </c>
    </row>
    <row r="44" spans="1:100" ht="15" customHeight="1" x14ac:dyDescent="0.25">
      <c r="A44" s="624" t="s">
        <v>77</v>
      </c>
      <c r="B44" s="139" t="s">
        <v>78</v>
      </c>
      <c r="C44" s="104">
        <v>11</v>
      </c>
      <c r="D44" s="104">
        <v>2</v>
      </c>
    </row>
    <row r="45" spans="1:100" ht="21" x14ac:dyDescent="0.25">
      <c r="A45" s="755"/>
      <c r="B45" s="380" t="s">
        <v>79</v>
      </c>
      <c r="C45" s="65">
        <v>6</v>
      </c>
      <c r="D45" s="68">
        <v>2</v>
      </c>
    </row>
    <row r="46" spans="1:100" x14ac:dyDescent="0.25">
      <c r="A46" s="691" t="s">
        <v>80</v>
      </c>
      <c r="B46" s="692"/>
      <c r="C46" s="136">
        <v>0</v>
      </c>
      <c r="D46" s="136">
        <v>0</v>
      </c>
    </row>
    <row r="47" spans="1:100" ht="15" customHeight="1" x14ac:dyDescent="0.25">
      <c r="A47" s="691" t="s">
        <v>81</v>
      </c>
      <c r="B47" s="692"/>
      <c r="C47" s="136">
        <v>2</v>
      </c>
      <c r="D47" s="136">
        <v>0</v>
      </c>
    </row>
    <row r="48" spans="1:100" ht="15" customHeight="1" x14ac:dyDescent="0.25">
      <c r="A48" s="691" t="s">
        <v>82</v>
      </c>
      <c r="B48" s="692"/>
      <c r="C48" s="136">
        <v>0</v>
      </c>
      <c r="D48" s="136">
        <v>0</v>
      </c>
    </row>
    <row r="49" spans="1:4" customFormat="1" ht="15" customHeight="1" x14ac:dyDescent="0.25">
      <c r="A49" s="691" t="s">
        <v>83</v>
      </c>
      <c r="B49" s="692"/>
      <c r="C49" s="136">
        <v>0</v>
      </c>
      <c r="D49" s="136">
        <v>1</v>
      </c>
    </row>
    <row r="50" spans="1:4" customFormat="1" ht="15" customHeight="1" x14ac:dyDescent="0.25">
      <c r="A50" s="691" t="s">
        <v>84</v>
      </c>
      <c r="B50" s="692"/>
      <c r="C50" s="136">
        <v>4</v>
      </c>
      <c r="D50" s="136">
        <v>3</v>
      </c>
    </row>
    <row r="51" spans="1:4" customFormat="1" x14ac:dyDescent="0.25">
      <c r="A51" s="751" t="s">
        <v>85</v>
      </c>
      <c r="B51" s="751"/>
      <c r="C51" s="303">
        <v>33</v>
      </c>
      <c r="D51" s="78">
        <v>17</v>
      </c>
    </row>
    <row r="52" spans="1:4" s="2" customFormat="1" ht="11.25" x14ac:dyDescent="0.15">
      <c r="A52" s="131" t="s">
        <v>86</v>
      </c>
      <c r="B52" s="132"/>
      <c r="C52" s="133"/>
      <c r="D52" s="134"/>
    </row>
    <row r="53" spans="1:4" customFormat="1" ht="21" x14ac:dyDescent="0.25">
      <c r="A53" s="693" t="s">
        <v>87</v>
      </c>
      <c r="B53" s="694"/>
      <c r="C53" s="135" t="s">
        <v>88</v>
      </c>
      <c r="D53" s="366" t="s">
        <v>44</v>
      </c>
    </row>
    <row r="54" spans="1:4" customFormat="1" x14ac:dyDescent="0.25">
      <c r="A54" s="695" t="s">
        <v>89</v>
      </c>
      <c r="B54" s="142" t="s">
        <v>90</v>
      </c>
      <c r="C54" s="143">
        <v>1</v>
      </c>
      <c r="D54" s="143">
        <v>0</v>
      </c>
    </row>
    <row r="55" spans="1:4" customFormat="1" x14ac:dyDescent="0.25">
      <c r="A55" s="696"/>
      <c r="B55" s="144" t="s">
        <v>91</v>
      </c>
      <c r="C55" s="143">
        <v>6</v>
      </c>
      <c r="D55" s="143">
        <v>0</v>
      </c>
    </row>
    <row r="56" spans="1:4" customFormat="1" x14ac:dyDescent="0.25">
      <c r="A56" s="696"/>
      <c r="B56" s="144" t="s">
        <v>92</v>
      </c>
      <c r="C56" s="143">
        <v>0</v>
      </c>
      <c r="D56" s="143">
        <v>0</v>
      </c>
    </row>
    <row r="57" spans="1:4" customFormat="1" x14ac:dyDescent="0.25">
      <c r="A57" s="696"/>
      <c r="B57" s="144" t="s">
        <v>93</v>
      </c>
      <c r="C57" s="143">
        <v>0</v>
      </c>
      <c r="D57" s="143">
        <v>0</v>
      </c>
    </row>
    <row r="58" spans="1:4" customFormat="1" ht="21" x14ac:dyDescent="0.25">
      <c r="A58" s="754"/>
      <c r="B58" s="145" t="s">
        <v>94</v>
      </c>
      <c r="C58" s="303">
        <v>0</v>
      </c>
      <c r="D58" s="303">
        <v>0</v>
      </c>
    </row>
    <row r="59" spans="1:4" customFormat="1" x14ac:dyDescent="0.25">
      <c r="A59" s="666" t="s">
        <v>95</v>
      </c>
      <c r="B59" s="667"/>
      <c r="C59" s="143">
        <v>0</v>
      </c>
      <c r="D59" s="143">
        <v>0</v>
      </c>
    </row>
    <row r="60" spans="1:4" customFormat="1" x14ac:dyDescent="0.25">
      <c r="A60" s="683" t="s">
        <v>96</v>
      </c>
      <c r="B60" s="684"/>
      <c r="C60" s="143">
        <v>0</v>
      </c>
      <c r="D60" s="143">
        <v>0</v>
      </c>
    </row>
    <row r="61" spans="1:4" customFormat="1" x14ac:dyDescent="0.25">
      <c r="A61" s="683" t="s">
        <v>97</v>
      </c>
      <c r="B61" s="684"/>
      <c r="C61" s="143">
        <v>0</v>
      </c>
      <c r="D61" s="143">
        <v>0</v>
      </c>
    </row>
    <row r="62" spans="1:4" customFormat="1" x14ac:dyDescent="0.25">
      <c r="A62" s="685" t="s">
        <v>98</v>
      </c>
      <c r="B62" s="686"/>
      <c r="C62" s="65">
        <v>0</v>
      </c>
      <c r="D62" s="65">
        <v>0</v>
      </c>
    </row>
    <row r="63" spans="1:4" customFormat="1" x14ac:dyDescent="0.25">
      <c r="A63" s="687" t="s">
        <v>99</v>
      </c>
      <c r="B63" s="688"/>
      <c r="C63" s="143">
        <v>0</v>
      </c>
      <c r="D63" s="143">
        <v>0</v>
      </c>
    </row>
    <row r="64" spans="1:4" customFormat="1" x14ac:dyDescent="0.25">
      <c r="A64" s="683" t="s">
        <v>100</v>
      </c>
      <c r="B64" s="684"/>
      <c r="C64" s="143">
        <v>0</v>
      </c>
      <c r="D64" s="143">
        <v>0</v>
      </c>
    </row>
    <row r="65" spans="1:102" ht="15" customHeight="1" x14ac:dyDescent="0.25">
      <c r="A65" s="689" t="s">
        <v>101</v>
      </c>
      <c r="B65" s="690"/>
      <c r="C65" s="65">
        <v>2</v>
      </c>
      <c r="D65" s="65">
        <v>0</v>
      </c>
    </row>
    <row r="66" spans="1:102" s="2" customFormat="1" ht="18" customHeight="1" x14ac:dyDescent="0.15">
      <c r="A66" s="132" t="s">
        <v>102</v>
      </c>
      <c r="B66" s="110"/>
      <c r="C66" s="111"/>
      <c r="D66" s="111"/>
      <c r="E66" s="112"/>
      <c r="F66" s="111"/>
      <c r="G66" s="111"/>
      <c r="H66" s="111"/>
      <c r="I66" s="111"/>
      <c r="J66" s="112"/>
      <c r="K66" s="111"/>
      <c r="L66" s="111"/>
      <c r="M66" s="146"/>
      <c r="N66" s="5"/>
      <c r="O66" s="5"/>
      <c r="P66" s="5"/>
      <c r="Q66" s="5"/>
      <c r="R66" s="5"/>
      <c r="S66" s="5"/>
      <c r="T66" s="5"/>
    </row>
    <row r="67" spans="1:102" x14ac:dyDescent="0.25">
      <c r="A67" s="629" t="s">
        <v>103</v>
      </c>
      <c r="B67" s="680" t="s">
        <v>104</v>
      </c>
      <c r="C67" s="681"/>
      <c r="D67" s="681"/>
      <c r="E67" s="681"/>
      <c r="F67" s="681"/>
      <c r="G67" s="681"/>
      <c r="H67" s="681"/>
      <c r="I67" s="681"/>
      <c r="J67" s="682"/>
      <c r="K67" s="640" t="s">
        <v>105</v>
      </c>
      <c r="L67" s="640"/>
      <c r="M67" s="641"/>
      <c r="N67" s="639" t="s">
        <v>106</v>
      </c>
      <c r="O67" s="665"/>
      <c r="P67" s="647" t="s">
        <v>107</v>
      </c>
      <c r="Q67" s="629" t="s">
        <v>12</v>
      </c>
      <c r="R67" s="627" t="s">
        <v>13</v>
      </c>
      <c r="S67" s="639" t="s">
        <v>14</v>
      </c>
      <c r="T67" s="641" t="s">
        <v>14</v>
      </c>
    </row>
    <row r="68" spans="1:102" ht="42" x14ac:dyDescent="0.25">
      <c r="A68" s="745"/>
      <c r="B68" s="147" t="s">
        <v>108</v>
      </c>
      <c r="C68" s="148" t="s">
        <v>109</v>
      </c>
      <c r="D68" s="148" t="s">
        <v>110</v>
      </c>
      <c r="E68" s="9" t="s">
        <v>111</v>
      </c>
      <c r="F68" s="148" t="s">
        <v>112</v>
      </c>
      <c r="G68" s="148" t="s">
        <v>113</v>
      </c>
      <c r="H68" s="9" t="s">
        <v>114</v>
      </c>
      <c r="I68" s="148" t="s">
        <v>115</v>
      </c>
      <c r="J68" s="370" t="s">
        <v>116</v>
      </c>
      <c r="K68" s="9" t="s">
        <v>117</v>
      </c>
      <c r="L68" s="148" t="s">
        <v>118</v>
      </c>
      <c r="M68" s="149" t="s">
        <v>119</v>
      </c>
      <c r="N68" s="377" t="s">
        <v>120</v>
      </c>
      <c r="O68" s="151" t="s">
        <v>121</v>
      </c>
      <c r="P68" s="648"/>
      <c r="Q68" s="745"/>
      <c r="R68" s="673"/>
      <c r="S68" s="147" t="s">
        <v>33</v>
      </c>
      <c r="T68" s="364" t="s">
        <v>34</v>
      </c>
    </row>
    <row r="69" spans="1:102" x14ac:dyDescent="0.25">
      <c r="A69" s="375" t="s">
        <v>4</v>
      </c>
      <c r="B69" s="153">
        <f t="shared" ref="B69:L69" si="9">SUM(B70:B72)</f>
        <v>0</v>
      </c>
      <c r="C69" s="154">
        <f t="shared" si="9"/>
        <v>0</v>
      </c>
      <c r="D69" s="154">
        <f t="shared" si="9"/>
        <v>0</v>
      </c>
      <c r="E69" s="154">
        <f t="shared" si="9"/>
        <v>0</v>
      </c>
      <c r="F69" s="154">
        <f t="shared" si="9"/>
        <v>0</v>
      </c>
      <c r="G69" s="154">
        <f t="shared" si="9"/>
        <v>0</v>
      </c>
      <c r="H69" s="154">
        <f t="shared" si="9"/>
        <v>0</v>
      </c>
      <c r="I69" s="154">
        <f t="shared" si="9"/>
        <v>0</v>
      </c>
      <c r="J69" s="155">
        <f t="shared" si="9"/>
        <v>0</v>
      </c>
      <c r="K69" s="156">
        <f t="shared" si="9"/>
        <v>0</v>
      </c>
      <c r="L69" s="154">
        <f t="shared" si="9"/>
        <v>0</v>
      </c>
      <c r="M69" s="157">
        <f>SUM(M70:M71)</f>
        <v>0</v>
      </c>
      <c r="N69" s="158">
        <f>SUM(N70:N71)</f>
        <v>0</v>
      </c>
      <c r="O69" s="155">
        <f>SUM(O70:O71)</f>
        <v>0</v>
      </c>
      <c r="P69" s="159">
        <f t="shared" ref="P69:T69" si="10">SUM(P70:P72)</f>
        <v>0</v>
      </c>
      <c r="Q69" s="160">
        <f t="shared" si="10"/>
        <v>0</v>
      </c>
      <c r="R69" s="161">
        <f t="shared" si="10"/>
        <v>0</v>
      </c>
      <c r="S69" s="153">
        <f t="shared" si="10"/>
        <v>0</v>
      </c>
      <c r="T69" s="162">
        <f t="shared" si="10"/>
        <v>0</v>
      </c>
    </row>
    <row r="70" spans="1:102" ht="15" customHeight="1" x14ac:dyDescent="0.25">
      <c r="A70" s="117" t="s">
        <v>122</v>
      </c>
      <c r="B70" s="28"/>
      <c r="C70" s="29"/>
      <c r="D70" s="31"/>
      <c r="E70" s="29"/>
      <c r="F70" s="31"/>
      <c r="G70" s="31"/>
      <c r="H70" s="29"/>
      <c r="I70" s="31"/>
      <c r="J70" s="36"/>
      <c r="K70" s="29"/>
      <c r="L70" s="31"/>
      <c r="M70" s="35"/>
      <c r="N70" s="28"/>
      <c r="O70" s="38"/>
      <c r="P70" s="30"/>
      <c r="Q70" s="32"/>
      <c r="R70" s="30"/>
      <c r="S70" s="28"/>
      <c r="T70" s="39"/>
      <c r="U70" s="40" t="str">
        <f>$CA70&amp;CB70&amp;CC70&amp;CD70&amp;CE70</f>
        <v/>
      </c>
      <c r="CA70" s="41" t="str">
        <f>IF(AND(SUM(B70:J70)&gt;0,P70="")," * No olvide digitar la variable Beneficiarias. Digite cero si tiene.",IF(P70&gt;SUM(B70:J70)," * La variable Beneficiarias no puede ser mayor al total.",""))</f>
        <v/>
      </c>
      <c r="CB70" s="41" t="str">
        <f>IF(AND(SUM(B70:J70)&gt;0,Q70="")," * No olvide digitar la variable Pueblos originarios. Digite cero si tiene.",IF(Q70&gt;SUM(B70:J70)," * La variable Pueblos originarios no puede ser mayor al total.",""))</f>
        <v/>
      </c>
      <c r="CC70" s="41" t="str">
        <f>IF(AND(SUM(B70:J70)&gt;0,R70="")," * No olvide digitar la variable  Migrantes. Digite cero si tiene.",IF(R70&gt;SUM(B70:J70)," * La variable Migrantes no puede ser mayor al total.",""))</f>
        <v/>
      </c>
      <c r="CD70" s="41" t="str">
        <f>IF(AND(SUM(B70:J70)&gt;0,OR(S70=""))," * No olvide digitar la variable Trans Masculino . Digite Cero si no tiene.",IF(S70&gt;SUM(B70:J70)," * La variable Trans Masculino no puede ser mayor al Total por rango etario.",""))</f>
        <v/>
      </c>
      <c r="CE70" s="42"/>
      <c r="CF70" s="42"/>
      <c r="CG70" s="42"/>
      <c r="CH70" s="42"/>
      <c r="CI70" s="42"/>
      <c r="CJ70" s="44"/>
      <c r="CK70" s="44"/>
      <c r="CL70" s="45">
        <f>IF(AND(SUM(B70:J70)&gt;0,P70=""),1,IF(P70&gt;SUM(B70:J70),1,0))</f>
        <v>0</v>
      </c>
      <c r="CM70" s="45">
        <f>IF(AND(SUM(B70:J70)&gt;0,Q70=""),1,IF(Q70&gt;SUM(B70:J70),1,0))</f>
        <v>0</v>
      </c>
      <c r="CN70" s="45">
        <f>IF(AND(SUM(B70:J70)&gt;0,R70=""),1,IF(R70&gt;SUM(B70:J70),1,0))</f>
        <v>0</v>
      </c>
      <c r="CO70" s="45">
        <f>IF(AND(SUM(B70:J70)&gt;0,OR(S70="")),1,IF(S70&gt;SUM(B70:J70),1,0))</f>
        <v>0</v>
      </c>
      <c r="CP70"/>
      <c r="CW70" s="2"/>
      <c r="CX70" s="2"/>
    </row>
    <row r="71" spans="1:102" ht="15" customHeight="1" x14ac:dyDescent="0.25">
      <c r="A71" s="163" t="s">
        <v>123</v>
      </c>
      <c r="B71" s="164"/>
      <c r="C71" s="165"/>
      <c r="D71" s="166"/>
      <c r="E71" s="165"/>
      <c r="F71" s="166"/>
      <c r="G71" s="166"/>
      <c r="H71" s="165"/>
      <c r="I71" s="166"/>
      <c r="J71" s="167"/>
      <c r="K71" s="54"/>
      <c r="L71" s="166"/>
      <c r="M71" s="104"/>
      <c r="N71" s="164"/>
      <c r="O71" s="168"/>
      <c r="P71" s="169"/>
      <c r="Q71" s="143"/>
      <c r="R71" s="169"/>
      <c r="S71" s="164"/>
      <c r="T71" s="170"/>
      <c r="U71" s="40" t="str">
        <f t="shared" ref="U71:U72" si="11">$CA71&amp;CB71&amp;CC71&amp;CD71&amp;CE71</f>
        <v/>
      </c>
      <c r="CA71" s="41" t="str">
        <f t="shared" ref="CA71:CA72" si="12">IF(AND(SUM(B71:J71)&gt;0,P71="")," * No olvide digitar la variable Beneficiarias. Digite cero si tiene.",IF(P71&gt;SUM(B71:J71)," * La variable Beneficiarias no puede ser mayor al total.",""))</f>
        <v/>
      </c>
      <c r="CB71" s="41" t="str">
        <f t="shared" ref="CB71:CB72" si="13">IF(AND(SUM(B71:J71)&gt;0,Q71="")," * No olvide digitar la variable Pueblos originarios. Digite cero si tiene.",IF(Q71&gt;SUM(B71:J71)," * La variable Pueblos originarios no puede ser mayor al total.",""))</f>
        <v/>
      </c>
      <c r="CC71" s="41" t="str">
        <f t="shared" ref="CC71:CC72" si="14">IF(AND(SUM(B71:J71)&gt;0,R71="")," * No olvide digitar la variable  Migrantes. Digite cero si tiene.",IF(R71&gt;SUM(B71:J71)," * La variable Migrantes no puede ser mayor al total.",""))</f>
        <v/>
      </c>
      <c r="CD71" s="41" t="str">
        <f t="shared" ref="CD71:CD72" si="15">IF(AND(SUM(B71:J71)&gt;0,OR(S71=""))," * No olvide digitar la variable Trans Masculino . Digite Cero si no tiene.",IF(S71&gt;SUM(B71:J71)," * La variable Trans Masculino no puede ser mayor al Total por rango etario.",""))</f>
        <v/>
      </c>
      <c r="CE71" s="42"/>
      <c r="CF71" s="42"/>
      <c r="CG71" s="42"/>
      <c r="CH71" s="42"/>
      <c r="CI71" s="42"/>
      <c r="CJ71" s="44"/>
      <c r="CK71" s="44"/>
      <c r="CL71" s="45">
        <f t="shared" ref="CL71:CL72" si="16">IF(AND(SUM(B71:J71)&gt;0,P71=""),1,IF(P71&gt;SUM(B71:J71),1,0))</f>
        <v>0</v>
      </c>
      <c r="CM71" s="45">
        <f t="shared" ref="CM71:CM72" si="17">IF(AND(SUM(B71:J71)&gt;0,Q71=""),1,IF(Q71&gt;SUM(B71:J71),1,0))</f>
        <v>0</v>
      </c>
      <c r="CN71" s="45">
        <f t="shared" ref="CN71:CN72" si="18">IF(AND(SUM(B71:J71)&gt;0,R71=""),1,IF(R71&gt;SUM(B71:J71),1,0))</f>
        <v>0</v>
      </c>
      <c r="CO71" s="45">
        <f t="shared" ref="CO71:CO72" si="19">IF(AND(SUM(B71:J71)&gt;0,OR(S71="")),1,IF(S71&gt;SUM(B71:J71),1,0))</f>
        <v>0</v>
      </c>
      <c r="CP71"/>
    </row>
    <row r="72" spans="1:102" ht="15" customHeight="1" x14ac:dyDescent="0.25">
      <c r="A72" s="171" t="s">
        <v>124</v>
      </c>
      <c r="B72" s="302"/>
      <c r="C72" s="73"/>
      <c r="D72" s="75"/>
      <c r="E72" s="73"/>
      <c r="F72" s="75"/>
      <c r="G72" s="75"/>
      <c r="H72" s="73"/>
      <c r="I72" s="75"/>
      <c r="J72" s="79"/>
      <c r="K72" s="67"/>
      <c r="L72" s="64"/>
      <c r="M72" s="172"/>
      <c r="N72" s="173"/>
      <c r="O72" s="174"/>
      <c r="P72" s="63"/>
      <c r="Q72" s="65"/>
      <c r="R72" s="63"/>
      <c r="S72" s="61"/>
      <c r="T72" s="72"/>
      <c r="U72" s="40" t="str">
        <f t="shared" si="11"/>
        <v/>
      </c>
      <c r="CA72" s="41" t="str">
        <f t="shared" si="12"/>
        <v/>
      </c>
      <c r="CB72" s="41" t="str">
        <f t="shared" si="13"/>
        <v/>
      </c>
      <c r="CC72" s="41" t="str">
        <f t="shared" si="14"/>
        <v/>
      </c>
      <c r="CD72" s="41" t="str">
        <f t="shared" si="15"/>
        <v/>
      </c>
      <c r="CE72" s="42"/>
      <c r="CF72" s="42"/>
      <c r="CG72" s="42"/>
      <c r="CH72" s="42"/>
      <c r="CI72" s="42"/>
      <c r="CJ72" s="44"/>
      <c r="CK72" s="44"/>
      <c r="CL72" s="45">
        <f t="shared" si="16"/>
        <v>0</v>
      </c>
      <c r="CM72" s="45">
        <f t="shared" si="17"/>
        <v>0</v>
      </c>
      <c r="CN72" s="45">
        <f t="shared" si="18"/>
        <v>0</v>
      </c>
      <c r="CO72" s="45">
        <f t="shared" si="19"/>
        <v>0</v>
      </c>
      <c r="CP72"/>
    </row>
    <row r="73" spans="1:102" s="2" customFormat="1" ht="18" customHeight="1" x14ac:dyDescent="0.15">
      <c r="A73" s="131" t="s">
        <v>125</v>
      </c>
      <c r="B73" s="132"/>
      <c r="C73" s="6"/>
      <c r="D73" s="6"/>
      <c r="E73" s="6"/>
      <c r="F73" s="175"/>
      <c r="G73" s="176"/>
      <c r="H73" s="6"/>
      <c r="I73" s="177"/>
    </row>
    <row r="74" spans="1:102" ht="15" customHeight="1" x14ac:dyDescent="0.25">
      <c r="A74" s="674" t="s">
        <v>126</v>
      </c>
      <c r="B74" s="675"/>
      <c r="C74" s="678" t="s">
        <v>127</v>
      </c>
      <c r="D74" s="678" t="s">
        <v>128</v>
      </c>
      <c r="E74" s="678" t="s">
        <v>129</v>
      </c>
      <c r="F74" s="678" t="s">
        <v>130</v>
      </c>
      <c r="G74" s="644" t="s">
        <v>104</v>
      </c>
      <c r="H74" s="645"/>
      <c r="I74" s="646"/>
    </row>
    <row r="75" spans="1:102" ht="15" customHeight="1" x14ac:dyDescent="0.25">
      <c r="A75" s="752"/>
      <c r="B75" s="677"/>
      <c r="C75" s="753"/>
      <c r="D75" s="753"/>
      <c r="E75" s="753"/>
      <c r="F75" s="753"/>
      <c r="G75" s="374" t="s">
        <v>15</v>
      </c>
      <c r="H75" s="135" t="s">
        <v>131</v>
      </c>
      <c r="I75" s="135" t="s">
        <v>132</v>
      </c>
    </row>
    <row r="76" spans="1:102" ht="15" customHeight="1" x14ac:dyDescent="0.25">
      <c r="A76" s="666" t="s">
        <v>133</v>
      </c>
      <c r="B76" s="667"/>
      <c r="C76" s="27"/>
      <c r="D76" s="179"/>
      <c r="E76" s="28"/>
      <c r="F76" s="28"/>
      <c r="G76" s="28"/>
      <c r="H76" s="28"/>
      <c r="I76" s="32"/>
    </row>
    <row r="77" spans="1:102" ht="15" customHeight="1" x14ac:dyDescent="0.25">
      <c r="A77" s="750" t="s">
        <v>134</v>
      </c>
      <c r="B77" s="669"/>
      <c r="C77" s="301"/>
      <c r="D77" s="180"/>
      <c r="E77" s="302"/>
      <c r="F77" s="302"/>
      <c r="G77" s="302"/>
      <c r="H77" s="302"/>
      <c r="I77" s="303"/>
    </row>
    <row r="78" spans="1:102" ht="15" customHeight="1" x14ac:dyDescent="0.25">
      <c r="A78" s="670" t="s">
        <v>135</v>
      </c>
      <c r="B78" s="371" t="s">
        <v>136</v>
      </c>
      <c r="C78" s="182"/>
      <c r="D78" s="183"/>
      <c r="E78" s="164"/>
      <c r="F78" s="164"/>
      <c r="G78" s="164"/>
      <c r="H78" s="164"/>
      <c r="I78" s="143"/>
    </row>
    <row r="79" spans="1:102" ht="15" customHeight="1" x14ac:dyDescent="0.25">
      <c r="A79" s="671"/>
      <c r="B79" s="142" t="s">
        <v>137</v>
      </c>
      <c r="C79" s="47"/>
      <c r="D79" s="184"/>
      <c r="E79" s="48"/>
      <c r="F79" s="48"/>
      <c r="G79" s="48"/>
      <c r="H79" s="48"/>
      <c r="I79" s="52"/>
    </row>
    <row r="80" spans="1:102" ht="15" customHeight="1" x14ac:dyDescent="0.25">
      <c r="A80" s="671"/>
      <c r="B80" s="185" t="s">
        <v>138</v>
      </c>
      <c r="C80" s="47"/>
      <c r="D80" s="184"/>
      <c r="E80" s="48"/>
      <c r="F80" s="48"/>
      <c r="G80" s="48"/>
      <c r="H80" s="48"/>
      <c r="I80" s="52"/>
    </row>
    <row r="81" spans="1:90" customFormat="1" x14ac:dyDescent="0.25">
      <c r="A81" s="671"/>
      <c r="B81" s="186" t="s">
        <v>139</v>
      </c>
      <c r="C81" s="47"/>
      <c r="D81" s="184"/>
      <c r="E81" s="48"/>
      <c r="F81" s="48"/>
      <c r="G81" s="48"/>
      <c r="H81" s="48"/>
      <c r="I81" s="5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</row>
    <row r="82" spans="1:90" customFormat="1" ht="21" x14ac:dyDescent="0.25">
      <c r="A82" s="671"/>
      <c r="B82" s="187" t="s">
        <v>140</v>
      </c>
      <c r="C82" s="47"/>
      <c r="D82" s="184"/>
      <c r="E82" s="48">
        <v>1</v>
      </c>
      <c r="F82" s="48"/>
      <c r="G82" s="48"/>
      <c r="H82" s="48"/>
      <c r="I82" s="52">
        <v>1</v>
      </c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</row>
    <row r="83" spans="1:90" customFormat="1" ht="21" x14ac:dyDescent="0.25">
      <c r="A83" s="671"/>
      <c r="B83" s="187" t="s">
        <v>141</v>
      </c>
      <c r="C83" s="47"/>
      <c r="D83" s="184"/>
      <c r="E83" s="48"/>
      <c r="F83" s="48"/>
      <c r="G83" s="48"/>
      <c r="H83" s="48"/>
      <c r="I83" s="5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</row>
    <row r="84" spans="1:90" customFormat="1" x14ac:dyDescent="0.25">
      <c r="A84" s="751"/>
      <c r="B84" s="188" t="s">
        <v>142</v>
      </c>
      <c r="C84" s="60"/>
      <c r="D84" s="180"/>
      <c r="E84" s="61"/>
      <c r="F84" s="61"/>
      <c r="G84" s="61"/>
      <c r="H84" s="61"/>
      <c r="I84" s="65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</row>
    <row r="85" spans="1:90" customFormat="1" x14ac:dyDescent="0.25">
      <c r="A85" s="750" t="s">
        <v>143</v>
      </c>
      <c r="B85" s="669"/>
      <c r="C85" s="301"/>
      <c r="D85" s="307"/>
      <c r="E85" s="302"/>
      <c r="F85" s="302"/>
      <c r="G85" s="302"/>
      <c r="H85" s="302"/>
      <c r="I85" s="303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</row>
    <row r="86" spans="1:90" customFormat="1" x14ac:dyDescent="0.25">
      <c r="A86" s="655" t="s">
        <v>144</v>
      </c>
      <c r="B86" s="656"/>
      <c r="C86" s="164"/>
      <c r="D86" s="164">
        <v>36</v>
      </c>
      <c r="E86" s="164"/>
      <c r="F86" s="164"/>
      <c r="G86" s="164"/>
      <c r="H86" s="164"/>
      <c r="I86" s="143">
        <v>36</v>
      </c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</row>
    <row r="87" spans="1:90" customFormat="1" x14ac:dyDescent="0.25">
      <c r="A87" s="655" t="s">
        <v>145</v>
      </c>
      <c r="B87" s="656"/>
      <c r="C87" s="189"/>
      <c r="D87" s="190"/>
      <c r="E87" s="189">
        <v>63</v>
      </c>
      <c r="F87" s="189"/>
      <c r="G87" s="189"/>
      <c r="H87" s="189">
        <v>1</v>
      </c>
      <c r="I87" s="191">
        <v>62</v>
      </c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</row>
    <row r="88" spans="1:90" customFormat="1" x14ac:dyDescent="0.25">
      <c r="A88" s="655" t="s">
        <v>146</v>
      </c>
      <c r="B88" s="656"/>
      <c r="C88" s="308">
        <f>SUM(C76:C87)</f>
        <v>0</v>
      </c>
      <c r="D88" s="308">
        <f>SUM(D86)</f>
        <v>36</v>
      </c>
      <c r="E88" s="308">
        <f t="shared" ref="E88:I88" si="20">SUM(E76:E87)</f>
        <v>64</v>
      </c>
      <c r="F88" s="308">
        <f t="shared" si="20"/>
        <v>0</v>
      </c>
      <c r="G88" s="308">
        <f t="shared" si="20"/>
        <v>0</v>
      </c>
      <c r="H88" s="308">
        <f t="shared" si="20"/>
        <v>1</v>
      </c>
      <c r="I88" s="193">
        <f t="shared" si="20"/>
        <v>99</v>
      </c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</row>
    <row r="89" spans="1:90" s="2" customFormat="1" ht="11.25" x14ac:dyDescent="0.15">
      <c r="A89" s="657" t="s">
        <v>147</v>
      </c>
      <c r="B89" s="658"/>
      <c r="C89" s="658"/>
      <c r="D89" s="658"/>
      <c r="E89" s="658"/>
      <c r="F89" s="658"/>
      <c r="G89" s="658"/>
      <c r="H89" s="194"/>
      <c r="I89" s="194"/>
      <c r="J89" s="194"/>
      <c r="K89" s="194"/>
      <c r="L89" s="195"/>
    </row>
    <row r="90" spans="1:90" s="2" customFormat="1" ht="11.25" customHeight="1" x14ac:dyDescent="0.15">
      <c r="A90" s="659" t="s">
        <v>148</v>
      </c>
      <c r="B90" s="660"/>
      <c r="C90" s="660"/>
      <c r="D90" s="660"/>
      <c r="E90" s="660"/>
      <c r="F90" s="660"/>
      <c r="G90" s="660"/>
      <c r="H90" s="5"/>
      <c r="I90" s="5"/>
      <c r="J90" s="5"/>
      <c r="K90" s="5"/>
      <c r="L90" s="5"/>
    </row>
    <row r="91" spans="1:90" customFormat="1" ht="15" customHeight="1" x14ac:dyDescent="0.25">
      <c r="A91" s="661" t="s">
        <v>149</v>
      </c>
      <c r="B91" s="647"/>
      <c r="C91" s="663" t="s">
        <v>4</v>
      </c>
      <c r="D91" s="639" t="s">
        <v>150</v>
      </c>
      <c r="E91" s="640"/>
      <c r="F91" s="640"/>
      <c r="G91" s="640"/>
      <c r="H91" s="640"/>
      <c r="I91" s="640"/>
      <c r="J91" s="640"/>
      <c r="K91" s="665"/>
      <c r="L91" s="647" t="s">
        <v>151</v>
      </c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</row>
    <row r="92" spans="1:90" customFormat="1" ht="21" x14ac:dyDescent="0.25">
      <c r="A92" s="748"/>
      <c r="B92" s="648"/>
      <c r="C92" s="749"/>
      <c r="D92" s="147" t="s">
        <v>152</v>
      </c>
      <c r="E92" s="147" t="s">
        <v>153</v>
      </c>
      <c r="F92" s="148" t="s">
        <v>154</v>
      </c>
      <c r="G92" s="148" t="s">
        <v>155</v>
      </c>
      <c r="H92" s="148" t="s">
        <v>156</v>
      </c>
      <c r="I92" s="148" t="s">
        <v>157</v>
      </c>
      <c r="J92" s="148" t="s">
        <v>158</v>
      </c>
      <c r="K92" s="151" t="s">
        <v>159</v>
      </c>
      <c r="L92" s="648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</row>
    <row r="93" spans="1:90" customFormat="1" x14ac:dyDescent="0.25">
      <c r="A93" s="649" t="s">
        <v>160</v>
      </c>
      <c r="B93" s="650"/>
      <c r="C93" s="20">
        <f>SUM(D93:K93)</f>
        <v>109</v>
      </c>
      <c r="D93" s="189">
        <v>0</v>
      </c>
      <c r="E93" s="189">
        <v>0</v>
      </c>
      <c r="F93" s="196">
        <v>0</v>
      </c>
      <c r="G93" s="196">
        <v>0</v>
      </c>
      <c r="H93" s="196">
        <v>5</v>
      </c>
      <c r="I93" s="196">
        <v>15</v>
      </c>
      <c r="J93" s="196">
        <v>80</v>
      </c>
      <c r="K93" s="197">
        <v>9</v>
      </c>
      <c r="L93" s="198">
        <v>0</v>
      </c>
      <c r="M93" s="199" t="str">
        <f>CA93</f>
        <v/>
      </c>
      <c r="N93" s="200"/>
      <c r="O93" s="199"/>
      <c r="P93" s="201"/>
      <c r="Q93" s="201"/>
      <c r="R93" s="201"/>
      <c r="S93" s="202"/>
      <c r="T93" s="202"/>
      <c r="U93" s="202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4"/>
      <c r="CA93" s="205" t="str">
        <f>IF(AND($C93&lt;&gt;0,L93=""),"* No olvide ingresar la variable  "&amp;L$91&amp;""&amp;" . Si no tiene digite CERO.  ",IF(L93&gt;$C93,"* El Número de Anomalía Congenita no puede superar el Total. ",""))</f>
        <v/>
      </c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45">
        <f>IF(AND($C93&lt;&gt;0,L93=""),1,IF(L93&gt;$C93,1,0))</f>
        <v>0</v>
      </c>
    </row>
    <row r="94" spans="1:90" s="2" customFormat="1" ht="11.25" x14ac:dyDescent="0.15">
      <c r="A94" s="4" t="s">
        <v>161</v>
      </c>
      <c r="B94" s="4"/>
      <c r="C94" s="5"/>
      <c r="D94" s="5"/>
      <c r="E94" s="5"/>
      <c r="F94" s="5"/>
      <c r="G94" s="206"/>
      <c r="H94" s="5"/>
      <c r="I94" s="5"/>
      <c r="J94" s="5"/>
      <c r="K94" s="5"/>
      <c r="L94" s="207"/>
      <c r="M94" s="5"/>
    </row>
    <row r="95" spans="1:90" customFormat="1" ht="15" customHeight="1" x14ac:dyDescent="0.25">
      <c r="A95" s="651" t="s">
        <v>149</v>
      </c>
      <c r="B95" s="651"/>
      <c r="C95" s="652" t="s">
        <v>162</v>
      </c>
      <c r="D95" s="620"/>
      <c r="E95" s="639" t="s">
        <v>163</v>
      </c>
      <c r="F95" s="640"/>
      <c r="G95" s="640"/>
      <c r="H95" s="641"/>
      <c r="I95" s="653" t="s">
        <v>164</v>
      </c>
      <c r="J95" s="653"/>
      <c r="K95" s="642" t="s">
        <v>165</v>
      </c>
      <c r="L95" s="642" t="s">
        <v>166</v>
      </c>
      <c r="M95" s="629" t="s">
        <v>167</v>
      </c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</row>
    <row r="96" spans="1:90" customFormat="1" ht="31.5" x14ac:dyDescent="0.25">
      <c r="A96" s="651"/>
      <c r="B96" s="651"/>
      <c r="C96" s="361" t="s">
        <v>168</v>
      </c>
      <c r="D96" s="361" t="s">
        <v>169</v>
      </c>
      <c r="E96" s="361" t="s">
        <v>170</v>
      </c>
      <c r="F96" s="361" t="s">
        <v>171</v>
      </c>
      <c r="G96" s="361" t="s">
        <v>172</v>
      </c>
      <c r="H96" s="361" t="s">
        <v>173</v>
      </c>
      <c r="I96" s="362" t="s">
        <v>174</v>
      </c>
      <c r="J96" s="364" t="s">
        <v>175</v>
      </c>
      <c r="K96" s="746"/>
      <c r="L96" s="746"/>
      <c r="M96" s="745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</row>
    <row r="97" spans="1:95" customFormat="1" x14ac:dyDescent="0.25">
      <c r="A97" s="632" t="s">
        <v>160</v>
      </c>
      <c r="B97" s="633"/>
      <c r="C97" s="209">
        <v>107</v>
      </c>
      <c r="D97" s="209">
        <v>109</v>
      </c>
      <c r="E97" s="209">
        <v>0</v>
      </c>
      <c r="F97" s="209">
        <v>0</v>
      </c>
      <c r="G97" s="209">
        <v>0</v>
      </c>
      <c r="H97" s="209">
        <v>0</v>
      </c>
      <c r="I97" s="210">
        <v>2</v>
      </c>
      <c r="J97" s="209">
        <v>6</v>
      </c>
      <c r="K97" s="209">
        <v>8</v>
      </c>
      <c r="L97" s="209">
        <v>8</v>
      </c>
      <c r="M97" s="209">
        <v>0</v>
      </c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</row>
    <row r="98" spans="1:95" s="2" customFormat="1" ht="11.25" x14ac:dyDescent="0.15">
      <c r="A98" s="634" t="s">
        <v>176</v>
      </c>
      <c r="B98" s="635"/>
      <c r="C98" s="635"/>
      <c r="D98" s="635"/>
      <c r="E98" s="635"/>
      <c r="F98" s="635"/>
      <c r="G98" s="635"/>
      <c r="H98" s="5"/>
      <c r="I98" s="5"/>
      <c r="J98" s="5"/>
      <c r="K98" s="5"/>
      <c r="L98" s="5"/>
      <c r="M98" s="5"/>
      <c r="N98" s="5"/>
      <c r="O98" s="5"/>
    </row>
    <row r="99" spans="1:95" customFormat="1" ht="15" customHeight="1" x14ac:dyDescent="0.25">
      <c r="A99" s="629" t="s">
        <v>149</v>
      </c>
      <c r="B99" s="637" t="s">
        <v>4</v>
      </c>
      <c r="C99" s="639" t="s">
        <v>150</v>
      </c>
      <c r="D99" s="640"/>
      <c r="E99" s="640"/>
      <c r="F99" s="640"/>
      <c r="G99" s="640"/>
      <c r="H99" s="640"/>
      <c r="I99" s="640"/>
      <c r="J99" s="641"/>
      <c r="K99" s="642" t="s">
        <v>177</v>
      </c>
      <c r="L99" s="644" t="s">
        <v>178</v>
      </c>
      <c r="M99" s="645"/>
      <c r="N99" s="645"/>
      <c r="O99" s="646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</row>
    <row r="100" spans="1:95" customFormat="1" ht="42" x14ac:dyDescent="0.25">
      <c r="A100" s="636"/>
      <c r="B100" s="638"/>
      <c r="C100" s="147" t="s">
        <v>152</v>
      </c>
      <c r="D100" s="9" t="s">
        <v>153</v>
      </c>
      <c r="E100" s="148" t="s">
        <v>154</v>
      </c>
      <c r="F100" s="148" t="s">
        <v>155</v>
      </c>
      <c r="G100" s="148" t="s">
        <v>156</v>
      </c>
      <c r="H100" s="148" t="s">
        <v>157</v>
      </c>
      <c r="I100" s="148" t="s">
        <v>158</v>
      </c>
      <c r="J100" s="149" t="s">
        <v>159</v>
      </c>
      <c r="K100" s="643"/>
      <c r="L100" s="135" t="s">
        <v>179</v>
      </c>
      <c r="M100" s="365" t="s">
        <v>180</v>
      </c>
      <c r="N100" s="135" t="s">
        <v>181</v>
      </c>
      <c r="O100" s="366" t="s">
        <v>182</v>
      </c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</row>
    <row r="101" spans="1:95" customFormat="1" x14ac:dyDescent="0.25">
      <c r="A101" s="212" t="s">
        <v>183</v>
      </c>
      <c r="B101" s="213">
        <f>SUM(C101)</f>
        <v>16</v>
      </c>
      <c r="C101" s="164">
        <v>16</v>
      </c>
      <c r="D101" s="214"/>
      <c r="E101" s="214"/>
      <c r="F101" s="214"/>
      <c r="G101" s="214"/>
      <c r="H101" s="214"/>
      <c r="I101" s="214"/>
      <c r="J101" s="215"/>
      <c r="K101" s="104">
        <v>0</v>
      </c>
      <c r="L101" s="104">
        <v>16</v>
      </c>
      <c r="M101" s="104">
        <v>7</v>
      </c>
      <c r="N101" s="104">
        <v>14</v>
      </c>
      <c r="O101" s="104">
        <v>16</v>
      </c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</row>
    <row r="102" spans="1:95" customFormat="1" x14ac:dyDescent="0.25">
      <c r="A102" s="216" t="s">
        <v>184</v>
      </c>
      <c r="B102" s="217">
        <f>SUM(D102:J102)</f>
        <v>1</v>
      </c>
      <c r="C102" s="218"/>
      <c r="D102" s="166">
        <v>1</v>
      </c>
      <c r="E102" s="166"/>
      <c r="F102" s="166"/>
      <c r="G102" s="166"/>
      <c r="H102" s="166"/>
      <c r="I102" s="166"/>
      <c r="J102" s="169"/>
      <c r="K102" s="104">
        <v>0</v>
      </c>
      <c r="L102" s="104">
        <v>1</v>
      </c>
      <c r="M102" s="104">
        <v>1</v>
      </c>
      <c r="N102" s="104">
        <v>1</v>
      </c>
      <c r="O102" s="104">
        <v>1</v>
      </c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1:95" customFormat="1" x14ac:dyDescent="0.25">
      <c r="A103" s="219" t="s">
        <v>185</v>
      </c>
      <c r="B103" s="220">
        <f>SUM(D103:J103)</f>
        <v>0</v>
      </c>
      <c r="C103" s="173"/>
      <c r="D103" s="64"/>
      <c r="E103" s="64"/>
      <c r="F103" s="64"/>
      <c r="G103" s="64"/>
      <c r="H103" s="64"/>
      <c r="I103" s="64"/>
      <c r="J103" s="63"/>
      <c r="K103" s="63"/>
      <c r="L103" s="63"/>
      <c r="M103" s="63"/>
      <c r="N103" s="63"/>
      <c r="O103" s="65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1:95" s="2" customFormat="1" ht="11.25" x14ac:dyDescent="0.15">
      <c r="A104" s="221" t="s">
        <v>186</v>
      </c>
      <c r="B104" s="5"/>
      <c r="C104" s="5"/>
      <c r="D104" s="5"/>
      <c r="E104" s="5"/>
    </row>
    <row r="105" spans="1:95" customFormat="1" ht="21" x14ac:dyDescent="0.25">
      <c r="A105" s="368" t="s">
        <v>187</v>
      </c>
      <c r="B105" s="223" t="s">
        <v>188</v>
      </c>
      <c r="C105" s="224" t="s">
        <v>189</v>
      </c>
      <c r="D105" s="364" t="s">
        <v>190</v>
      </c>
      <c r="E105" s="375" t="s">
        <v>13</v>
      </c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1:95" customFormat="1" x14ac:dyDescent="0.25">
      <c r="A106" s="225" t="s">
        <v>191</v>
      </c>
      <c r="B106" s="226">
        <v>100</v>
      </c>
      <c r="C106" s="227">
        <v>21</v>
      </c>
      <c r="D106" s="228">
        <v>0</v>
      </c>
      <c r="E106" s="228">
        <v>0</v>
      </c>
      <c r="F106" s="40" t="str">
        <f>CA106&amp;CB106&amp;CC106&amp;CD106&amp;CE106</f>
        <v/>
      </c>
      <c r="CA106" s="44"/>
      <c r="CB106" s="44"/>
      <c r="CC106" s="229" t="str">
        <f>IF(AND(OR(B106&gt;0,C106&gt;0),D106="")," * No olvide digitar la variable Pueblos originarios. Digite cero si no tiene.",IF(D106&gt;(B106+C106)," * La variable pueblos originarios No puede ser mayor a los egresados en Maternidad y Neonatología..",""))</f>
        <v/>
      </c>
      <c r="CD106" s="229" t="str">
        <f>IF(AND(OR(B106&gt;0,C106&gt;0),E106="")," * No olvide digitar la variable Migrantes. Digite cero si no tiene.",IF(E106&gt;(B106+C106)," * La variable Migrantes No puede ser mayor a los egresados en Maternidad y Neonatología.",""))</f>
        <v/>
      </c>
      <c r="CE106" s="229"/>
      <c r="CF106" s="229"/>
      <c r="CG106" s="2"/>
      <c r="CH106" s="2"/>
      <c r="CI106" s="2"/>
      <c r="CJ106" s="2"/>
      <c r="CK106" s="2"/>
      <c r="CL106" s="2"/>
      <c r="CM106" s="2"/>
      <c r="CN106" s="230">
        <f>IF(AND(OR(B106&gt;0,C106&gt;0),D106=""),1,IF(D106&gt;(B106+C106),1,0))</f>
        <v>0</v>
      </c>
      <c r="CO106" s="230">
        <f>IF(AND(OR(B106&gt;0,C106&gt;0),E106=""),1,IF(E106&gt;(B106+C106),1,0))</f>
        <v>0</v>
      </c>
      <c r="CP106" s="230"/>
      <c r="CQ106" s="230"/>
    </row>
    <row r="107" spans="1:95" customFormat="1" ht="21" x14ac:dyDescent="0.25">
      <c r="A107" s="231" t="s">
        <v>192</v>
      </c>
      <c r="B107" s="232">
        <v>79</v>
      </c>
      <c r="C107" s="233">
        <v>6</v>
      </c>
      <c r="D107" s="234">
        <v>0</v>
      </c>
      <c r="E107" s="234">
        <v>0</v>
      </c>
      <c r="F107" s="40" t="str">
        <f t="shared" ref="F107:F111" si="21">CA107&amp;CB107&amp;CC107&amp;CD107&amp;CE107</f>
        <v/>
      </c>
      <c r="CA107" s="229" t="str">
        <f>IF(B107&gt;B111," * Los "&amp;A107&amp;" en Maternidad No pueden ser mayores que los "&amp;A111&amp;" en Maternidad.","")</f>
        <v/>
      </c>
      <c r="CB107" s="229" t="str">
        <f>IF(C107&gt;C111," * Los "&amp;A107&amp;" en Neonatología No pueden ser mayores que los "&amp;A111&amp;" en Neonatología.","")</f>
        <v/>
      </c>
      <c r="CC107" s="229" t="str">
        <f t="shared" ref="CC107:CC111" si="22">IF(AND(OR(B107&gt;0,C107&gt;0),D107="")," * No olvide digitar la variable Pueblos originarios. Digite cero si no tiene.",IF(D107&gt;(B107+C107)," * La variable pueblos originarios No puede ser mayor a los egresados en Maternidad y Neonatología..",""))</f>
        <v/>
      </c>
      <c r="CD107" s="229" t="str">
        <f t="shared" ref="CD107:CD111" si="23">IF(AND(OR(B107&gt;0,C107&gt;0),E107="")," * No olvide digitar la variable Migrantes. Digite cero si no tiene.",IF(E107&gt;(B107+C107)," * La variable Migrantes No puede ser mayor a los egresados en Maternidad y Neonatología.",""))</f>
        <v/>
      </c>
      <c r="CE107" s="229"/>
      <c r="CF107" s="229"/>
      <c r="CG107" s="2"/>
      <c r="CH107" s="2"/>
      <c r="CI107" s="2"/>
      <c r="CJ107" s="2"/>
      <c r="CK107" s="2"/>
      <c r="CL107" s="230">
        <f>IF(B107&gt;B111,1,0)</f>
        <v>0</v>
      </c>
      <c r="CM107" s="230">
        <f>IF(C107&gt;C111,1,0)</f>
        <v>0</v>
      </c>
      <c r="CN107" s="230">
        <f t="shared" ref="CN107:CN111" si="24">IF(AND(OR(B107&gt;0,C107&gt;0),D107=""),1,IF(D107&gt;(B107+C107),1,0))</f>
        <v>0</v>
      </c>
      <c r="CO107" s="230">
        <f t="shared" ref="CO107:CO111" si="25">IF(AND(OR(B107&gt;0,C107&gt;0),E107=""),1,IF(E107&gt;(B107+C107),1,0))</f>
        <v>0</v>
      </c>
      <c r="CP107" s="230"/>
      <c r="CQ107" s="230"/>
    </row>
    <row r="108" spans="1:95" customFormat="1" x14ac:dyDescent="0.25">
      <c r="A108" s="235" t="s">
        <v>193</v>
      </c>
      <c r="B108" s="236">
        <v>0</v>
      </c>
      <c r="C108" s="237"/>
      <c r="D108" s="238"/>
      <c r="E108" s="238"/>
      <c r="F108" s="40" t="str">
        <f t="shared" si="21"/>
        <v/>
      </c>
      <c r="CA108" s="44"/>
      <c r="CB108" s="44"/>
      <c r="CC108" s="229" t="str">
        <f t="shared" si="22"/>
        <v/>
      </c>
      <c r="CD108" s="229" t="str">
        <f t="shared" si="23"/>
        <v/>
      </c>
      <c r="CE108" s="229"/>
      <c r="CF108" s="229"/>
      <c r="CG108" s="2"/>
      <c r="CH108" s="2"/>
      <c r="CI108" s="2"/>
      <c r="CJ108" s="2"/>
      <c r="CK108" s="2"/>
      <c r="CL108" s="2"/>
      <c r="CM108" s="2"/>
      <c r="CN108" s="230">
        <f t="shared" si="24"/>
        <v>0</v>
      </c>
      <c r="CO108" s="230">
        <f t="shared" si="25"/>
        <v>0</v>
      </c>
      <c r="CP108" s="230"/>
      <c r="CQ108" s="230"/>
    </row>
    <row r="109" spans="1:95" customFormat="1" x14ac:dyDescent="0.25">
      <c r="A109" s="235" t="s">
        <v>194</v>
      </c>
      <c r="B109" s="236">
        <v>0</v>
      </c>
      <c r="C109" s="237"/>
      <c r="D109" s="238"/>
      <c r="E109" s="238"/>
      <c r="F109" s="40" t="str">
        <f t="shared" si="21"/>
        <v/>
      </c>
      <c r="CA109" s="44"/>
      <c r="CB109" s="44"/>
      <c r="CC109" s="229" t="str">
        <f t="shared" si="22"/>
        <v/>
      </c>
      <c r="CD109" s="229" t="str">
        <f t="shared" si="23"/>
        <v/>
      </c>
      <c r="CE109" s="229"/>
      <c r="CF109" s="229"/>
      <c r="CG109" s="2"/>
      <c r="CH109" s="2"/>
      <c r="CI109" s="2"/>
      <c r="CJ109" s="2"/>
      <c r="CK109" s="2"/>
      <c r="CL109" s="2"/>
      <c r="CM109" s="2"/>
      <c r="CN109" s="230">
        <f t="shared" si="24"/>
        <v>0</v>
      </c>
      <c r="CO109" s="230">
        <f t="shared" si="25"/>
        <v>0</v>
      </c>
      <c r="CP109" s="230"/>
      <c r="CQ109" s="230"/>
    </row>
    <row r="110" spans="1:95" customFormat="1" ht="22.5" x14ac:dyDescent="0.25">
      <c r="A110" s="235" t="s">
        <v>195</v>
      </c>
      <c r="B110" s="236">
        <v>0</v>
      </c>
      <c r="C110" s="237"/>
      <c r="D110" s="238"/>
      <c r="E110" s="238"/>
      <c r="F110" s="40" t="str">
        <f t="shared" si="21"/>
        <v/>
      </c>
      <c r="CA110" s="44"/>
      <c r="CB110" s="44"/>
      <c r="CC110" s="229" t="str">
        <f t="shared" si="22"/>
        <v/>
      </c>
      <c r="CD110" s="229" t="str">
        <f t="shared" si="23"/>
        <v/>
      </c>
      <c r="CE110" s="229"/>
      <c r="CF110" s="229"/>
      <c r="CG110" s="2"/>
      <c r="CH110" s="2"/>
      <c r="CI110" s="2"/>
      <c r="CJ110" s="2"/>
      <c r="CK110" s="2"/>
      <c r="CL110" s="2"/>
      <c r="CM110" s="2"/>
      <c r="CN110" s="230">
        <f t="shared" si="24"/>
        <v>0</v>
      </c>
      <c r="CO110" s="230">
        <f t="shared" si="25"/>
        <v>0</v>
      </c>
      <c r="CP110" s="230"/>
      <c r="CQ110" s="230"/>
    </row>
    <row r="111" spans="1:95" customFormat="1" x14ac:dyDescent="0.25">
      <c r="A111" s="239" t="s">
        <v>196</v>
      </c>
      <c r="B111" s="309">
        <v>95</v>
      </c>
      <c r="C111" s="281">
        <v>6</v>
      </c>
      <c r="D111" s="240">
        <v>0</v>
      </c>
      <c r="E111" s="240">
        <v>4</v>
      </c>
      <c r="F111" s="40" t="str">
        <f t="shared" si="21"/>
        <v/>
      </c>
      <c r="CA111" s="229" t="str">
        <f>IF(B111&gt;B106," * Los egresados con lactancia materna exclusiva no puede ser mayor que el Total de Egresos en Maternidad.","")</f>
        <v/>
      </c>
      <c r="CB111" s="229" t="str">
        <f>IF(C111&gt;C106," * Los egresados con lactancia materna exclusiva no puede ser mayor que el Total de Egresos en Neonatología","")</f>
        <v/>
      </c>
      <c r="CC111" s="229" t="str">
        <f t="shared" si="22"/>
        <v/>
      </c>
      <c r="CD111" s="229" t="str">
        <f t="shared" si="23"/>
        <v/>
      </c>
      <c r="CE111" s="229"/>
      <c r="CF111" s="229"/>
      <c r="CG111" s="2"/>
      <c r="CH111" s="2"/>
      <c r="CI111" s="2"/>
      <c r="CJ111" s="2"/>
      <c r="CK111" s="2"/>
      <c r="CL111" s="230">
        <f>IF(B111&gt;B106,1,0)</f>
        <v>0</v>
      </c>
      <c r="CM111" s="230">
        <f>IF(C111&gt;C106,1,0)</f>
        <v>0</v>
      </c>
      <c r="CN111" s="230">
        <f t="shared" si="24"/>
        <v>0</v>
      </c>
      <c r="CO111" s="230">
        <f t="shared" si="25"/>
        <v>0</v>
      </c>
      <c r="CP111" s="230"/>
      <c r="CQ111" s="230"/>
    </row>
    <row r="112" spans="1:95" customFormat="1" ht="15" customHeight="1" x14ac:dyDescent="0.25">
      <c r="A112" s="622" t="s">
        <v>197</v>
      </c>
      <c r="B112" s="62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1:91" s="2" customFormat="1" ht="11.25" x14ac:dyDescent="0.15">
      <c r="A113" s="195" t="s">
        <v>198</v>
      </c>
      <c r="B113" s="195"/>
      <c r="C113" s="195"/>
    </row>
    <row r="114" spans="1:91" customFormat="1" x14ac:dyDescent="0.25">
      <c r="A114" s="623" t="s">
        <v>199</v>
      </c>
      <c r="B114" s="623"/>
      <c r="C114" s="375" t="s">
        <v>4</v>
      </c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1:91" customFormat="1" ht="33" x14ac:dyDescent="0.25">
      <c r="A115" s="624" t="s">
        <v>200</v>
      </c>
      <c r="B115" s="241" t="s">
        <v>201</v>
      </c>
      <c r="C115" s="226">
        <v>94</v>
      </c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1:91" customFormat="1" ht="22.5" x14ac:dyDescent="0.25">
      <c r="A116" s="755"/>
      <c r="B116" s="310" t="s">
        <v>202</v>
      </c>
      <c r="C116" s="303">
        <v>6</v>
      </c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1:91" customFormat="1" x14ac:dyDescent="0.25">
      <c r="A117" s="624" t="s">
        <v>203</v>
      </c>
      <c r="B117" s="244" t="s">
        <v>204</v>
      </c>
      <c r="C117" s="32">
        <v>3</v>
      </c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1:91" customFormat="1" x14ac:dyDescent="0.25">
      <c r="A118" s="626"/>
      <c r="B118" s="245" t="s">
        <v>205</v>
      </c>
      <c r="C118" s="52">
        <v>94</v>
      </c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1:91" customFormat="1" x14ac:dyDescent="0.25">
      <c r="A119" s="626"/>
      <c r="B119" s="245" t="s">
        <v>206</v>
      </c>
      <c r="C119" s="52">
        <v>0</v>
      </c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1:91" customFormat="1" x14ac:dyDescent="0.25">
      <c r="A120" s="755"/>
      <c r="B120" s="311" t="s">
        <v>207</v>
      </c>
      <c r="C120" s="309">
        <v>94</v>
      </c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1:91" s="2" customFormat="1" ht="11.25" x14ac:dyDescent="0.15">
      <c r="A121" s="248" t="s">
        <v>208</v>
      </c>
      <c r="B121" s="249"/>
      <c r="C121" s="249"/>
      <c r="D121" s="221"/>
      <c r="E121" s="5"/>
      <c r="F121" s="5"/>
      <c r="G121" s="5"/>
      <c r="H121" s="5"/>
      <c r="I121" s="5"/>
      <c r="J121" s="5"/>
      <c r="K121" s="5"/>
      <c r="L121" s="5"/>
      <c r="M121" s="5"/>
    </row>
    <row r="122" spans="1:91" customFormat="1" ht="15" customHeight="1" x14ac:dyDescent="0.25">
      <c r="A122" s="627" t="s">
        <v>209</v>
      </c>
      <c r="B122" s="629" t="s">
        <v>4</v>
      </c>
      <c r="C122" s="611" t="s">
        <v>104</v>
      </c>
      <c r="D122" s="612"/>
      <c r="E122" s="612"/>
      <c r="F122" s="612"/>
      <c r="G122" s="612"/>
      <c r="H122" s="612"/>
      <c r="I122" s="612"/>
      <c r="J122" s="612"/>
      <c r="K122" s="613"/>
      <c r="L122" s="614" t="s">
        <v>12</v>
      </c>
      <c r="M122" s="616" t="s">
        <v>13</v>
      </c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1:91" customFormat="1" x14ac:dyDescent="0.25">
      <c r="A123" s="628"/>
      <c r="B123" s="630"/>
      <c r="C123" s="250" t="s">
        <v>210</v>
      </c>
      <c r="D123" s="251" t="s">
        <v>16</v>
      </c>
      <c r="E123" s="251" t="s">
        <v>110</v>
      </c>
      <c r="F123" s="251" t="s">
        <v>111</v>
      </c>
      <c r="G123" s="251" t="s">
        <v>112</v>
      </c>
      <c r="H123" s="251" t="s">
        <v>113</v>
      </c>
      <c r="I123" s="251" t="s">
        <v>114</v>
      </c>
      <c r="J123" s="251" t="s">
        <v>115</v>
      </c>
      <c r="K123" s="252" t="s">
        <v>211</v>
      </c>
      <c r="L123" s="615"/>
      <c r="M123" s="761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1:91" customFormat="1" ht="21" x14ac:dyDescent="0.25">
      <c r="A124" s="253" t="s">
        <v>212</v>
      </c>
      <c r="B124" s="254">
        <v>3</v>
      </c>
      <c r="C124" s="282"/>
      <c r="D124" s="256"/>
      <c r="E124" s="256"/>
      <c r="F124" s="256"/>
      <c r="G124" s="256"/>
      <c r="H124" s="256"/>
      <c r="I124" s="256"/>
      <c r="J124" s="256"/>
      <c r="K124" s="257"/>
      <c r="L124" s="258"/>
      <c r="M124" s="31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1:91" customFormat="1" ht="21" x14ac:dyDescent="0.25">
      <c r="A125" s="188" t="s">
        <v>213</v>
      </c>
      <c r="B125" s="260">
        <f>SUM(C125:K125)</f>
        <v>3</v>
      </c>
      <c r="C125" s="302"/>
      <c r="D125" s="75"/>
      <c r="E125" s="75">
        <v>1</v>
      </c>
      <c r="F125" s="75">
        <v>1</v>
      </c>
      <c r="G125" s="75"/>
      <c r="H125" s="75">
        <v>1</v>
      </c>
      <c r="I125" s="75"/>
      <c r="J125" s="75"/>
      <c r="K125" s="81"/>
      <c r="L125" s="254">
        <v>0</v>
      </c>
      <c r="M125" s="303">
        <v>0</v>
      </c>
      <c r="N125" s="40" t="str">
        <f>$CA125&amp;CB125</f>
        <v/>
      </c>
      <c r="CA125" s="229" t="str">
        <f>IF(AND($B125&lt;&gt;0,L125=""),"* No olvide ingresar la variable Pueblos Originarios. Si no tiene digite CERO.  ",IF(L125&gt;$B125,"* La variable Pueblos Originarios no puede superar el Total. ",""))</f>
        <v/>
      </c>
      <c r="CB125" s="229" t="str">
        <f>IF(AND($B125&lt;&gt;0,M125=""),"* No olvide ingresar la variable Migrantes. Si no tiene digite CERO. ",IF(M125&gt;$B125,"* La variable Migrantes no puede superar el Total. ",""))</f>
        <v/>
      </c>
      <c r="CC125" s="2"/>
      <c r="CD125" s="2"/>
      <c r="CE125" s="2"/>
      <c r="CF125" s="2"/>
      <c r="CG125" s="2"/>
      <c r="CH125" s="2"/>
      <c r="CI125" s="2"/>
      <c r="CJ125" s="2"/>
      <c r="CK125" s="2"/>
      <c r="CL125" s="230">
        <f>IF(AND($B125&lt;&gt;0,L125=""),1,IF(L125&gt;$B125,1,0))</f>
        <v>0</v>
      </c>
      <c r="CM125" s="230">
        <f>IF(AND($B125&lt;&gt;0,M125=""),1,IF(M125&gt;$B125,1,0))</f>
        <v>0</v>
      </c>
    </row>
    <row r="126" spans="1:91" s="2" customFormat="1" ht="11.25" x14ac:dyDescent="0.15">
      <c r="A126" s="195" t="s">
        <v>214</v>
      </c>
      <c r="B126" s="195"/>
      <c r="C126" s="5"/>
      <c r="D126" s="5"/>
      <c r="E126" s="5"/>
      <c r="F126" s="5"/>
    </row>
    <row r="127" spans="1:91" s="2" customFormat="1" ht="11.25" x14ac:dyDescent="0.15">
      <c r="A127" s="195" t="s">
        <v>215</v>
      </c>
      <c r="B127" s="195"/>
      <c r="C127" s="5"/>
      <c r="D127" s="5"/>
      <c r="E127" s="5"/>
      <c r="F127" s="5"/>
    </row>
    <row r="128" spans="1:91" customFormat="1" ht="21" customHeight="1" x14ac:dyDescent="0.25">
      <c r="A128" s="618" t="s">
        <v>216</v>
      </c>
      <c r="B128" s="620" t="s">
        <v>217</v>
      </c>
      <c r="C128" s="621"/>
      <c r="D128" s="621"/>
      <c r="E128" s="621"/>
      <c r="F128" s="361" t="s">
        <v>218</v>
      </c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1:100" ht="21" x14ac:dyDescent="0.25">
      <c r="A129" s="762"/>
      <c r="B129" s="9" t="s">
        <v>219</v>
      </c>
      <c r="C129" s="148" t="s">
        <v>220</v>
      </c>
      <c r="D129" s="9" t="s">
        <v>221</v>
      </c>
      <c r="E129" s="364" t="s">
        <v>222</v>
      </c>
      <c r="F129" s="361" t="s">
        <v>223</v>
      </c>
      <c r="CN129"/>
      <c r="CO129"/>
      <c r="CP129"/>
      <c r="CQ129"/>
      <c r="CR129"/>
      <c r="CS129"/>
      <c r="CT129"/>
      <c r="CU129"/>
      <c r="CV129"/>
    </row>
    <row r="130" spans="1:100" x14ac:dyDescent="0.25">
      <c r="A130" s="261" t="s">
        <v>224</v>
      </c>
      <c r="B130" s="262">
        <v>109</v>
      </c>
      <c r="C130" s="196">
        <v>2</v>
      </c>
      <c r="D130" s="262">
        <v>0</v>
      </c>
      <c r="E130" s="198">
        <v>2</v>
      </c>
      <c r="F130" s="136">
        <v>0</v>
      </c>
      <c r="CN130"/>
      <c r="CO130"/>
      <c r="CP130"/>
      <c r="CQ130"/>
      <c r="CR130"/>
      <c r="CS130"/>
      <c r="CT130"/>
      <c r="CU130"/>
      <c r="CV130"/>
    </row>
    <row r="131" spans="1:100" s="2" customFormat="1" ht="11.25" x14ac:dyDescent="0.15">
      <c r="A131" s="195" t="s">
        <v>225</v>
      </c>
      <c r="B131" s="5"/>
      <c r="C131" s="5"/>
      <c r="D131" s="5"/>
      <c r="E131" s="5"/>
    </row>
    <row r="132" spans="1:100" ht="21" x14ac:dyDescent="0.25">
      <c r="A132" s="368" t="s">
        <v>226</v>
      </c>
      <c r="B132" s="375" t="s">
        <v>227</v>
      </c>
      <c r="C132" s="375" t="s">
        <v>228</v>
      </c>
      <c r="D132" s="224" t="s">
        <v>229</v>
      </c>
      <c r="E132" s="364" t="s">
        <v>12</v>
      </c>
      <c r="CN132"/>
      <c r="CO132"/>
      <c r="CP132"/>
      <c r="CQ132"/>
      <c r="CR132"/>
      <c r="CS132"/>
      <c r="CT132"/>
      <c r="CU132"/>
      <c r="CV132"/>
    </row>
    <row r="133" spans="1:100" x14ac:dyDescent="0.25">
      <c r="A133" s="127" t="s">
        <v>230</v>
      </c>
      <c r="B133" s="226">
        <v>129</v>
      </c>
      <c r="C133" s="226"/>
      <c r="D133" s="227"/>
      <c r="E133" s="228">
        <v>0</v>
      </c>
      <c r="F133" s="40" t="str">
        <f>$CA133</f>
        <v/>
      </c>
      <c r="CA133" s="229" t="str">
        <f>IF(AND($B133&lt;&gt;0,E133=""),"* No olvide ingresar la variable Pueblos Originarios. Si no tiene digite CERO. ",IF(E133&gt;$B133,"* La variable Pueblos Originarios no puede superar el Total de Tamizaje. ",""))</f>
        <v/>
      </c>
      <c r="CB133" s="44"/>
      <c r="CL133" s="230">
        <f>IF(AND($B133&lt;&gt;0,E133=""),1,IF(E133&gt;$B133,1,0))</f>
        <v>0</v>
      </c>
      <c r="CM133" s="44"/>
      <c r="CN133"/>
      <c r="CO133"/>
      <c r="CP133"/>
      <c r="CQ133"/>
      <c r="CR133"/>
      <c r="CS133"/>
      <c r="CT133"/>
      <c r="CU133"/>
      <c r="CV133"/>
    </row>
    <row r="134" spans="1:100" x14ac:dyDescent="0.25">
      <c r="A134" s="263" t="s">
        <v>231</v>
      </c>
      <c r="B134" s="52">
        <v>118</v>
      </c>
      <c r="C134" s="52"/>
      <c r="D134" s="264">
        <v>8</v>
      </c>
      <c r="E134" s="50">
        <v>0</v>
      </c>
      <c r="F134" s="40" t="str">
        <f t="shared" ref="F134:F135" si="26">$CO134&amp;CA134</f>
        <v/>
      </c>
      <c r="CA134" s="229" t="str">
        <f t="shared" ref="CA134:CA135" si="27">IF(AND($B134&lt;&gt;0,E134=""),"* No olvide ingresar la variable Pueblos Originarios. Si no tiene digite CERO. ",IF(E134&gt;$B134,"* La variable Pueblos Originarios no puede superar el Total de Tamizaje. ",""))</f>
        <v/>
      </c>
      <c r="CB134" s="44"/>
      <c r="CL134" s="230">
        <f t="shared" ref="CL134:CL135" si="28">IF(AND($B134&lt;&gt;0,E134=""),1,IF(E134&gt;$B134,1,0))</f>
        <v>0</v>
      </c>
      <c r="CN134"/>
      <c r="CO134"/>
      <c r="CP134"/>
      <c r="CQ134"/>
      <c r="CR134"/>
      <c r="CS134"/>
      <c r="CT134"/>
      <c r="CU134"/>
      <c r="CV134"/>
    </row>
    <row r="135" spans="1:100" x14ac:dyDescent="0.25">
      <c r="A135" s="265" t="s">
        <v>232</v>
      </c>
      <c r="B135" s="266">
        <v>11</v>
      </c>
      <c r="C135" s="266"/>
      <c r="D135" s="267"/>
      <c r="E135" s="268">
        <v>0</v>
      </c>
      <c r="F135" s="40" t="str">
        <f t="shared" si="26"/>
        <v/>
      </c>
      <c r="CA135" s="229" t="str">
        <f t="shared" si="27"/>
        <v/>
      </c>
      <c r="CB135" s="44"/>
      <c r="CL135" s="230">
        <f t="shared" si="28"/>
        <v>0</v>
      </c>
      <c r="CN135"/>
      <c r="CO135"/>
      <c r="CP135"/>
      <c r="CQ135"/>
      <c r="CR135"/>
      <c r="CS135"/>
      <c r="CT135"/>
      <c r="CU135"/>
      <c r="CV135"/>
    </row>
    <row r="136" spans="1:100" ht="21" x14ac:dyDescent="0.25">
      <c r="A136" s="378" t="s">
        <v>233</v>
      </c>
      <c r="B136" s="376" t="s">
        <v>234</v>
      </c>
      <c r="C136" s="313" t="s">
        <v>235</v>
      </c>
      <c r="D136" s="367" t="s">
        <v>12</v>
      </c>
      <c r="E136" s="202"/>
      <c r="CN136"/>
      <c r="CO136"/>
      <c r="CP136"/>
      <c r="CQ136"/>
      <c r="CR136"/>
      <c r="CS136"/>
      <c r="CT136"/>
      <c r="CU136"/>
      <c r="CV136"/>
    </row>
    <row r="137" spans="1:100" x14ac:dyDescent="0.25">
      <c r="A137" s="127" t="s">
        <v>188</v>
      </c>
      <c r="B137" s="226">
        <v>42</v>
      </c>
      <c r="C137" s="227"/>
      <c r="D137" s="228">
        <v>0</v>
      </c>
      <c r="E137" s="40" t="str">
        <f>$CA137</f>
        <v/>
      </c>
      <c r="CA137" s="229" t="str">
        <f>IF(AND($B137&lt;&gt;0,D137=""),"* No olvide ingresar la variable Pueblos Originarios. Si no tiene digite CERO. ",IF(D137&gt;$B137,"* La variable Pueblos Originarios no puede superar el Total de EOA. ",""))</f>
        <v/>
      </c>
      <c r="CB137" s="44"/>
      <c r="CL137" s="230">
        <f>IF(AND($B137&lt;&gt;0,D137=""),1,IF(D137&gt;$B137,1,0))</f>
        <v>0</v>
      </c>
      <c r="CN137"/>
      <c r="CO137"/>
      <c r="CP137"/>
      <c r="CQ137"/>
      <c r="CR137"/>
      <c r="CS137"/>
      <c r="CT137"/>
      <c r="CU137"/>
      <c r="CV137"/>
    </row>
    <row r="138" spans="1:100" x14ac:dyDescent="0.25">
      <c r="A138" s="263" t="s">
        <v>189</v>
      </c>
      <c r="B138" s="52">
        <v>18</v>
      </c>
      <c r="C138" s="264">
        <v>2</v>
      </c>
      <c r="D138" s="50">
        <v>0</v>
      </c>
      <c r="E138" s="40" t="str">
        <f t="shared" ref="E138:E139" si="29">$CA138</f>
        <v/>
      </c>
      <c r="CA138" s="229" t="str">
        <f t="shared" ref="CA138:CA139" si="30">IF(AND($B138&lt;&gt;0,D138=""),"* No olvide ingresar la variable Pueblos Originarios. Si no tiene digite CERO. ",IF(D138&gt;$B138,"* La variable Pueblos Originarios no puede superar el Total de EOA. ",""))</f>
        <v/>
      </c>
      <c r="CB138" s="44"/>
      <c r="CL138" s="230">
        <f t="shared" ref="CL138:CL139" si="31">IF(AND($B138&lt;&gt;0,D138=""),1,IF(D138&gt;$B138,1,0))</f>
        <v>0</v>
      </c>
      <c r="CN138"/>
      <c r="CO138"/>
      <c r="CP138"/>
      <c r="CQ138"/>
      <c r="CR138"/>
      <c r="CS138"/>
      <c r="CT138"/>
      <c r="CU138"/>
      <c r="CV138"/>
    </row>
    <row r="139" spans="1:100" ht="21" x14ac:dyDescent="0.25">
      <c r="A139" s="265" t="s">
        <v>236</v>
      </c>
      <c r="B139" s="266">
        <v>69</v>
      </c>
      <c r="C139" s="267">
        <v>2</v>
      </c>
      <c r="D139" s="268">
        <v>0</v>
      </c>
      <c r="E139" s="40" t="str">
        <f t="shared" si="29"/>
        <v/>
      </c>
      <c r="CA139" s="229" t="str">
        <f t="shared" si="30"/>
        <v/>
      </c>
      <c r="CB139" s="44"/>
      <c r="CL139" s="230">
        <f t="shared" si="31"/>
        <v>0</v>
      </c>
      <c r="CN139"/>
      <c r="CO139"/>
      <c r="CP139"/>
      <c r="CQ139"/>
      <c r="CR139"/>
      <c r="CS139"/>
      <c r="CT139"/>
      <c r="CU139"/>
      <c r="CV139"/>
    </row>
    <row r="140" spans="1:100" x14ac:dyDescent="0.25">
      <c r="A140" s="195" t="s">
        <v>237</v>
      </c>
      <c r="B140" s="273"/>
      <c r="C140" s="202"/>
      <c r="CN140"/>
      <c r="CO140"/>
      <c r="CP140"/>
      <c r="CQ140"/>
      <c r="CR140"/>
      <c r="CS140"/>
      <c r="CT140"/>
      <c r="CU140"/>
      <c r="CV140"/>
    </row>
    <row r="141" spans="1:100" ht="31.5" x14ac:dyDescent="0.25">
      <c r="A141" s="373" t="s">
        <v>233</v>
      </c>
      <c r="B141" s="363" t="s">
        <v>238</v>
      </c>
      <c r="C141" s="362" t="s">
        <v>239</v>
      </c>
      <c r="CN141"/>
      <c r="CO141"/>
      <c r="CP141"/>
      <c r="CQ141"/>
      <c r="CR141"/>
      <c r="CS141"/>
      <c r="CT141"/>
      <c r="CU141"/>
      <c r="CV141"/>
    </row>
    <row r="142" spans="1:100" x14ac:dyDescent="0.25">
      <c r="A142" s="276" t="s">
        <v>188</v>
      </c>
      <c r="B142" s="226">
        <v>158</v>
      </c>
      <c r="C142" s="228">
        <v>1</v>
      </c>
      <c r="CN142"/>
      <c r="CO142"/>
      <c r="CP142"/>
      <c r="CQ142"/>
      <c r="CR142"/>
      <c r="CS142"/>
      <c r="CT142"/>
      <c r="CU142"/>
      <c r="CV142"/>
    </row>
    <row r="143" spans="1:100" x14ac:dyDescent="0.25">
      <c r="A143" s="314" t="s">
        <v>189</v>
      </c>
      <c r="B143" s="309">
        <v>21</v>
      </c>
      <c r="C143" s="240">
        <v>9</v>
      </c>
      <c r="CN143"/>
      <c r="CO143"/>
      <c r="CP143"/>
      <c r="CQ143"/>
      <c r="CR143"/>
      <c r="CS143"/>
      <c r="CT143"/>
      <c r="CU143"/>
      <c r="CV143"/>
    </row>
    <row r="160" spans="1:100" x14ac:dyDescent="0.25">
      <c r="A160" s="278">
        <f>SUM(C13:X22,C25:C35,C39:D51,C54:D65,B70:O72,C76:I87,C93,C97:J97,B101:B103,B106:C111,C115:C120,B124:B125,B130:F130,B133:D135,B137:C139)</f>
        <v>2699</v>
      </c>
      <c r="B160" s="278">
        <f>SUM(CL13:CQ139)</f>
        <v>0</v>
      </c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</row>
  </sheetData>
  <mergeCells count="121">
    <mergeCell ref="A6:L6"/>
    <mergeCell ref="A9:B11"/>
    <mergeCell ref="C9:C11"/>
    <mergeCell ref="D9:G9"/>
    <mergeCell ref="H9:K9"/>
    <mergeCell ref="L9:L11"/>
    <mergeCell ref="R10:R11"/>
    <mergeCell ref="S10:T10"/>
    <mergeCell ref="U10:V10"/>
    <mergeCell ref="A13:B13"/>
    <mergeCell ref="A14:B14"/>
    <mergeCell ref="A15:B15"/>
    <mergeCell ref="AA9:AB10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M9:R9"/>
    <mergeCell ref="S9:V9"/>
    <mergeCell ref="W9:W11"/>
    <mergeCell ref="X9:X11"/>
    <mergeCell ref="Y9:Y11"/>
    <mergeCell ref="Z9:Z11"/>
    <mergeCell ref="N10:N11"/>
    <mergeCell ref="O10:O11"/>
    <mergeCell ref="P10:P11"/>
    <mergeCell ref="Q10:Q11"/>
    <mergeCell ref="A24:B24"/>
    <mergeCell ref="A25:B25"/>
    <mergeCell ref="A26:A27"/>
    <mergeCell ref="A28:B28"/>
    <mergeCell ref="A29:B29"/>
    <mergeCell ref="A30:B30"/>
    <mergeCell ref="A16:B16"/>
    <mergeCell ref="A17:B17"/>
    <mergeCell ref="A18:B18"/>
    <mergeCell ref="A19:B19"/>
    <mergeCell ref="A20:B20"/>
    <mergeCell ref="A21:A22"/>
    <mergeCell ref="A42:B42"/>
    <mergeCell ref="A43:B43"/>
    <mergeCell ref="A44:A45"/>
    <mergeCell ref="A46:B46"/>
    <mergeCell ref="A47:B47"/>
    <mergeCell ref="A48:B48"/>
    <mergeCell ref="A31:A32"/>
    <mergeCell ref="A33:B33"/>
    <mergeCell ref="A34:A35"/>
    <mergeCell ref="A38:B38"/>
    <mergeCell ref="A39:B39"/>
    <mergeCell ref="A40:A41"/>
    <mergeCell ref="A60:B60"/>
    <mergeCell ref="A61:B61"/>
    <mergeCell ref="A62:B62"/>
    <mergeCell ref="A63:B63"/>
    <mergeCell ref="A64:B64"/>
    <mergeCell ref="A65:B65"/>
    <mergeCell ref="A49:B49"/>
    <mergeCell ref="A50:B50"/>
    <mergeCell ref="A51:B51"/>
    <mergeCell ref="A53:B53"/>
    <mergeCell ref="A54:A58"/>
    <mergeCell ref="A59:B59"/>
    <mergeCell ref="R67:R68"/>
    <mergeCell ref="S67:T67"/>
    <mergeCell ref="A74:B75"/>
    <mergeCell ref="C74:C75"/>
    <mergeCell ref="D74:D75"/>
    <mergeCell ref="E74:E75"/>
    <mergeCell ref="F74:F75"/>
    <mergeCell ref="G74:I74"/>
    <mergeCell ref="A67:A68"/>
    <mergeCell ref="B67:J67"/>
    <mergeCell ref="K67:M67"/>
    <mergeCell ref="N67:O67"/>
    <mergeCell ref="P67:P68"/>
    <mergeCell ref="Q67:Q68"/>
    <mergeCell ref="A88:B88"/>
    <mergeCell ref="A89:G89"/>
    <mergeCell ref="A90:G90"/>
    <mergeCell ref="A91:B92"/>
    <mergeCell ref="C91:C92"/>
    <mergeCell ref="D91:K91"/>
    <mergeCell ref="A76:B76"/>
    <mergeCell ref="A77:B77"/>
    <mergeCell ref="A78:A84"/>
    <mergeCell ref="A85:B85"/>
    <mergeCell ref="A86:B86"/>
    <mergeCell ref="A87:B87"/>
    <mergeCell ref="M95:M96"/>
    <mergeCell ref="A97:B97"/>
    <mergeCell ref="A98:G98"/>
    <mergeCell ref="A99:A100"/>
    <mergeCell ref="B99:B100"/>
    <mergeCell ref="C99:J99"/>
    <mergeCell ref="K99:K100"/>
    <mergeCell ref="L99:O99"/>
    <mergeCell ref="L91:L92"/>
    <mergeCell ref="A93:B93"/>
    <mergeCell ref="A95:B96"/>
    <mergeCell ref="C95:D95"/>
    <mergeCell ref="E95:H95"/>
    <mergeCell ref="I95:J95"/>
    <mergeCell ref="K95:K96"/>
    <mergeCell ref="L95:L96"/>
    <mergeCell ref="C122:K122"/>
    <mergeCell ref="L122:L123"/>
    <mergeCell ref="M122:M123"/>
    <mergeCell ref="A128:A129"/>
    <mergeCell ref="B128:E128"/>
    <mergeCell ref="A112:B112"/>
    <mergeCell ref="A114:B114"/>
    <mergeCell ref="A115:A116"/>
    <mergeCell ref="A117:A120"/>
    <mergeCell ref="A122:A123"/>
    <mergeCell ref="B122:B123"/>
  </mergeCells>
  <dataValidations count="2">
    <dataValidation type="whole" operator="greaterThanOrEqual" allowBlank="1" showInputMessage="1" showErrorMessage="1" error="Valor no Permitido" sqref="C13:AB22 D25:F35 C39:D51 C54:D65 B70:T72 C76:C87 D86 E76:I87 D93:L93 C97:M97 C101:O103 B106:E111 C115:C120 B124 C125:M125 B130:F130 B133:E135 B137:D139">
      <formula1>0</formula1>
    </dataValidation>
    <dataValidation allowBlank="1" showInputMessage="1" showErrorMessage="1" error="Valor no Permitido" sqref="A6:L6 C9:C10 T11:T12 A9:A10 A12:A21 S9:S10 U10 W9:W10 M9 M10:R10 H9 H10:K10 C129:E129 X9:AA9 A8:AB8 B125 V11:V12 C12:S12 U12 W12:AB12 F24 A26 B26:B27 A33:A34 A28:A31 B34:B35 A23:F23 A42:A44 A39:A40 B44:B45 A46:A54 A37:D37 C25:C35 B52 M93:BZ93 C66:S66 C68:J69 K67:S69 T66:T69 A76:A78 A85:A91 F74:G74 H75:I75 E88:I88 F73:I73 B73 A93:A99 B89:L90 L91 D91:K92 B94:M94 K95:M95 E95 I95:J96 M100:O100 L99:L100 B98:O98 K99 D87:D88 C99:J100 C73:E74 C104:E105 A102:A112 D76:D85 B99:B104 C88 D121:M121 A121:A124 C121:C124 D123:K123 L122:M122 C91:C93 B128:B129 A160:B160 A126:F127 C52:D53 B66:B69 F128:F129 D124:M124 B121:B123 A131:A139 B131:E132 B136:E136 A59:A67 A69:A74 A140:C140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60"/>
  <sheetViews>
    <sheetView topLeftCell="A97" workbookViewId="0">
      <selection activeCell="A97" sqref="A1:XFD1048576"/>
    </sheetView>
  </sheetViews>
  <sheetFormatPr baseColWidth="10" defaultRowHeight="15" x14ac:dyDescent="0.25"/>
  <cols>
    <col min="1" max="1" width="53.5703125" customWidth="1"/>
    <col min="2" max="2" width="23.42578125" bestFit="1" customWidth="1"/>
    <col min="3" max="7" width="14" customWidth="1"/>
    <col min="8" max="8" width="15" customWidth="1"/>
    <col min="9" max="13" width="14" customWidth="1"/>
    <col min="14" max="14" width="15.28515625" customWidth="1"/>
    <col min="15" max="15" width="13" customWidth="1"/>
    <col min="16" max="16" width="12" customWidth="1"/>
    <col min="17" max="18" width="13.42578125" customWidth="1"/>
    <col min="19" max="19" width="11.28515625" customWidth="1"/>
    <col min="20" max="20" width="12.42578125" customWidth="1"/>
    <col min="22" max="22" width="12.85546875" customWidth="1"/>
    <col min="23" max="28" width="11.28515625" customWidth="1"/>
    <col min="55" max="55" width="20.28515625" bestFit="1" customWidth="1"/>
    <col min="65" max="65" width="20.28515625" bestFit="1" customWidth="1"/>
    <col min="78" max="78" width="11.42578125" customWidth="1"/>
    <col min="79" max="80" width="11.85546875" style="2" hidden="1" customWidth="1"/>
    <col min="81" max="90" width="11.42578125" style="2" hidden="1" customWidth="1"/>
    <col min="91" max="91" width="20.28515625" style="2" hidden="1" customWidth="1"/>
    <col min="92" max="94" width="11.42578125" style="2" hidden="1" customWidth="1"/>
    <col min="95" max="95" width="20.28515625" style="2" hidden="1" customWidth="1"/>
    <col min="96" max="96" width="11.42578125" style="2" customWidth="1"/>
    <col min="97" max="100" width="11.42578125" style="2"/>
  </cols>
  <sheetData>
    <row r="1" spans="1:100" x14ac:dyDescent="0.25">
      <c r="A1" s="1" t="s">
        <v>0</v>
      </c>
    </row>
    <row r="2" spans="1:100" x14ac:dyDescent="0.25">
      <c r="A2" s="1" t="str">
        <f>CONCATENATE("COMUNA: ",[6]NOMBRE!B2," - ","( ",[6]NOMBRE!C2,[6]NOMBRE!D2,[6]NOMBRE!E2,[6]NOMBRE!F2,[6]NOMBRE!G2," )")</f>
        <v>COMUNA: LINARES - ( 07401 )</v>
      </c>
    </row>
    <row r="3" spans="1:100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100" x14ac:dyDescent="0.25">
      <c r="A4" s="1" t="str">
        <f>CONCATENATE("MES: ",[6]NOMBRE!B6," - ","( ",[6]NOMBRE!C6,[6]NOMBRE!D6," )")</f>
        <v>MES: MAYO - ( 05 )</v>
      </c>
    </row>
    <row r="5" spans="1:100" x14ac:dyDescent="0.25">
      <c r="A5" s="1" t="str">
        <f>CONCATENATE("AÑO: ",[6]NOMBRE!B7)</f>
        <v>AÑO: 2024</v>
      </c>
    </row>
    <row r="6" spans="1:100" ht="15" customHeight="1" x14ac:dyDescent="0.25">
      <c r="A6" s="735" t="s">
        <v>1</v>
      </c>
      <c r="B6" s="735"/>
      <c r="C6" s="735"/>
      <c r="D6" s="735"/>
      <c r="E6" s="735"/>
      <c r="F6" s="735"/>
      <c r="G6" s="735"/>
      <c r="H6" s="735"/>
      <c r="I6" s="735"/>
      <c r="J6" s="735"/>
      <c r="K6" s="735"/>
      <c r="L6" s="735"/>
    </row>
    <row r="8" spans="1:100" s="2" customFormat="1" ht="11.25" x14ac:dyDescent="0.15">
      <c r="A8" s="3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</row>
    <row r="9" spans="1:100" ht="15" customHeight="1" x14ac:dyDescent="0.25">
      <c r="A9" s="661" t="s">
        <v>3</v>
      </c>
      <c r="B9" s="647"/>
      <c r="C9" s="736" t="s">
        <v>4</v>
      </c>
      <c r="D9" s="652" t="s">
        <v>5</v>
      </c>
      <c r="E9" s="739"/>
      <c r="F9" s="739"/>
      <c r="G9" s="620"/>
      <c r="H9" s="639" t="s">
        <v>6</v>
      </c>
      <c r="I9" s="640"/>
      <c r="J9" s="640"/>
      <c r="K9" s="641"/>
      <c r="L9" s="740" t="s">
        <v>7</v>
      </c>
      <c r="M9" s="639" t="s">
        <v>8</v>
      </c>
      <c r="N9" s="640"/>
      <c r="O9" s="640"/>
      <c r="P9" s="640"/>
      <c r="Q9" s="640"/>
      <c r="R9" s="640"/>
      <c r="S9" s="724" t="s">
        <v>9</v>
      </c>
      <c r="T9" s="645"/>
      <c r="U9" s="645"/>
      <c r="V9" s="725"/>
      <c r="W9" s="647" t="s">
        <v>10</v>
      </c>
      <c r="X9" s="661" t="s">
        <v>11</v>
      </c>
      <c r="Y9" s="727" t="s">
        <v>12</v>
      </c>
      <c r="Z9" s="730" t="s">
        <v>13</v>
      </c>
      <c r="AA9" s="711" t="s">
        <v>14</v>
      </c>
      <c r="AB9" s="647"/>
    </row>
    <row r="10" spans="1:100" ht="15" customHeight="1" x14ac:dyDescent="0.25">
      <c r="A10" s="726"/>
      <c r="B10" s="713"/>
      <c r="C10" s="737"/>
      <c r="D10" s="714" t="s">
        <v>15</v>
      </c>
      <c r="E10" s="716" t="s">
        <v>16</v>
      </c>
      <c r="F10" s="716" t="s">
        <v>17</v>
      </c>
      <c r="G10" s="718" t="s">
        <v>18</v>
      </c>
      <c r="H10" s="720" t="s">
        <v>19</v>
      </c>
      <c r="I10" s="716" t="s">
        <v>20</v>
      </c>
      <c r="J10" s="716" t="s">
        <v>21</v>
      </c>
      <c r="K10" s="722" t="s">
        <v>22</v>
      </c>
      <c r="L10" s="740"/>
      <c r="M10" s="714" t="s">
        <v>23</v>
      </c>
      <c r="N10" s="733" t="s">
        <v>24</v>
      </c>
      <c r="O10" s="733" t="s">
        <v>25</v>
      </c>
      <c r="P10" s="733" t="s">
        <v>26</v>
      </c>
      <c r="Q10" s="733" t="s">
        <v>27</v>
      </c>
      <c r="R10" s="741" t="s">
        <v>28</v>
      </c>
      <c r="S10" s="724" t="s">
        <v>29</v>
      </c>
      <c r="T10" s="646"/>
      <c r="U10" s="645" t="s">
        <v>30</v>
      </c>
      <c r="V10" s="725"/>
      <c r="W10" s="713"/>
      <c r="X10" s="726"/>
      <c r="Y10" s="728"/>
      <c r="Z10" s="731"/>
      <c r="AA10" s="712"/>
      <c r="AB10" s="713"/>
    </row>
    <row r="11" spans="1:100" ht="42" x14ac:dyDescent="0.25">
      <c r="A11" s="662"/>
      <c r="B11" s="648"/>
      <c r="C11" s="781"/>
      <c r="D11" s="778"/>
      <c r="E11" s="717"/>
      <c r="F11" s="717"/>
      <c r="G11" s="719"/>
      <c r="H11" s="779"/>
      <c r="I11" s="717"/>
      <c r="J11" s="717"/>
      <c r="K11" s="723"/>
      <c r="L11" s="740"/>
      <c r="M11" s="778"/>
      <c r="N11" s="734"/>
      <c r="O11" s="734"/>
      <c r="P11" s="734"/>
      <c r="Q11" s="734"/>
      <c r="R11" s="742"/>
      <c r="S11" s="7" t="s">
        <v>31</v>
      </c>
      <c r="T11" s="408" t="s">
        <v>32</v>
      </c>
      <c r="U11" s="9" t="s">
        <v>31</v>
      </c>
      <c r="V11" s="415" t="s">
        <v>32</v>
      </c>
      <c r="W11" s="648"/>
      <c r="X11" s="662"/>
      <c r="Y11" s="729"/>
      <c r="Z11" s="780"/>
      <c r="AA11" s="9" t="s">
        <v>33</v>
      </c>
      <c r="AB11" s="408" t="s">
        <v>34</v>
      </c>
    </row>
    <row r="12" spans="1:100" s="26" customFormat="1" ht="11.25" x14ac:dyDescent="0.15">
      <c r="A12" s="11" t="s">
        <v>35</v>
      </c>
      <c r="B12" s="12"/>
      <c r="C12" s="13">
        <f>SUM(C13:C16)</f>
        <v>130</v>
      </c>
      <c r="D12" s="14">
        <f t="shared" ref="D12:Z12" si="0">SUM(D13:D16)</f>
        <v>0</v>
      </c>
      <c r="E12" s="15">
        <f t="shared" si="0"/>
        <v>6</v>
      </c>
      <c r="F12" s="16">
        <f t="shared" si="0"/>
        <v>95</v>
      </c>
      <c r="G12" s="17">
        <f t="shared" si="0"/>
        <v>29</v>
      </c>
      <c r="H12" s="14">
        <f t="shared" si="0"/>
        <v>0</v>
      </c>
      <c r="I12" s="15">
        <f t="shared" si="0"/>
        <v>0</v>
      </c>
      <c r="J12" s="18">
        <f t="shared" si="0"/>
        <v>0</v>
      </c>
      <c r="K12" s="19">
        <f t="shared" si="0"/>
        <v>5</v>
      </c>
      <c r="L12" s="20">
        <f t="shared" si="0"/>
        <v>130</v>
      </c>
      <c r="M12" s="14">
        <f t="shared" si="0"/>
        <v>117</v>
      </c>
      <c r="N12" s="15">
        <f t="shared" si="0"/>
        <v>0</v>
      </c>
      <c r="O12" s="18">
        <f t="shared" si="0"/>
        <v>0</v>
      </c>
      <c r="P12" s="15">
        <f t="shared" si="0"/>
        <v>0</v>
      </c>
      <c r="Q12" s="18">
        <f t="shared" si="0"/>
        <v>8</v>
      </c>
      <c r="R12" s="18">
        <f t="shared" si="0"/>
        <v>20</v>
      </c>
      <c r="S12" s="21">
        <f t="shared" si="0"/>
        <v>4</v>
      </c>
      <c r="T12" s="17">
        <f t="shared" si="0"/>
        <v>125</v>
      </c>
      <c r="U12" s="14">
        <f t="shared" si="0"/>
        <v>5</v>
      </c>
      <c r="V12" s="22">
        <f t="shared" si="0"/>
        <v>122</v>
      </c>
      <c r="W12" s="17">
        <f t="shared" si="0"/>
        <v>47</v>
      </c>
      <c r="X12" s="13">
        <f t="shared" si="0"/>
        <v>0</v>
      </c>
      <c r="Y12" s="23">
        <f t="shared" si="0"/>
        <v>0</v>
      </c>
      <c r="Z12" s="24">
        <f t="shared" si="0"/>
        <v>5</v>
      </c>
      <c r="AA12" s="16">
        <f>SUM(AA13:AA16)</f>
        <v>0</v>
      </c>
      <c r="AB12" s="25">
        <f>SUM(AB13:AB16)</f>
        <v>0</v>
      </c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</row>
    <row r="13" spans="1:100" s="26" customFormat="1" x14ac:dyDescent="0.25">
      <c r="A13" s="666" t="s">
        <v>36</v>
      </c>
      <c r="B13" s="667"/>
      <c r="C13" s="27">
        <v>47</v>
      </c>
      <c r="D13" s="28"/>
      <c r="E13" s="29">
        <v>3</v>
      </c>
      <c r="F13" s="29">
        <v>40</v>
      </c>
      <c r="G13" s="30">
        <v>4</v>
      </c>
      <c r="H13" s="28"/>
      <c r="I13" s="31"/>
      <c r="J13" s="31"/>
      <c r="K13" s="30">
        <v>3</v>
      </c>
      <c r="L13" s="32">
        <v>47</v>
      </c>
      <c r="M13" s="31">
        <v>34</v>
      </c>
      <c r="N13" s="31"/>
      <c r="O13" s="31"/>
      <c r="P13" s="31"/>
      <c r="Q13" s="31">
        <v>8</v>
      </c>
      <c r="R13" s="33">
        <v>19</v>
      </c>
      <c r="S13" s="34">
        <v>1</v>
      </c>
      <c r="T13" s="35">
        <v>46</v>
      </c>
      <c r="U13" s="29">
        <v>1</v>
      </c>
      <c r="V13" s="36">
        <v>46</v>
      </c>
      <c r="W13" s="30">
        <v>44</v>
      </c>
      <c r="X13" s="33"/>
      <c r="Y13" s="37">
        <v>0</v>
      </c>
      <c r="Z13" s="38">
        <v>3</v>
      </c>
      <c r="AA13" s="29">
        <v>0</v>
      </c>
      <c r="AB13" s="39"/>
      <c r="AC13" s="40" t="str">
        <f>$CA13&amp;CB13&amp;CC13&amp;CD13&amp;CE13&amp;CF13</f>
        <v/>
      </c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 s="41" t="str">
        <f>IF(AND(C13&gt;0,Y13="")," * No olvide digitar la variable Pueblos originarios. Digite Cero si no tiene.",IF(Y13&gt;C13," * La variable Pueblos originarios no puede ser mayor al Total.",""))</f>
        <v/>
      </c>
      <c r="CB13" s="41" t="str">
        <f>IF(AND(C13&gt;0,Z13="")," * No olvide digitar la variable Migrantes. Digite Cero si no tiene.",IF(Z13&gt;C13," * La variable Migrantes no puede ser mayor al Total.",""))</f>
        <v/>
      </c>
      <c r="CC13" s="41" t="str">
        <f>IF(AND(C13&gt;0,OR(AA13=""))," * No olvide digitar la variable Trans Masculino . Digite Cero si no tiene.",IF(OR(AA13&gt;C13)," * La variable Trans Masculino no puede ser mayor al Total.",""))</f>
        <v/>
      </c>
      <c r="CD13" s="42"/>
      <c r="CE13" s="43"/>
      <c r="CF13" s="42"/>
      <c r="CG13" s="44"/>
      <c r="CH13" s="44"/>
      <c r="CI13" s="44"/>
      <c r="CJ13" s="44"/>
      <c r="CK13" s="44"/>
      <c r="CL13" s="45">
        <f>IF(AND(C13&gt;0,Y13=""),1,IF(Y13&gt;C13,1,0))</f>
        <v>0</v>
      </c>
      <c r="CM13" s="45">
        <f>IF(AND(C13&gt;0,Z13=""),1,IF(Z13&gt;C13,1,0))</f>
        <v>0</v>
      </c>
      <c r="CN13" s="45">
        <f>IF(AND(C13&gt;0,OR(AA13="")),1,IF(OR(AA13&gt;C13),1,0))</f>
        <v>0</v>
      </c>
      <c r="CO13"/>
      <c r="CP13" s="46"/>
      <c r="CQ13" s="2"/>
      <c r="CR13" s="2"/>
      <c r="CS13" s="2"/>
      <c r="CT13" s="2"/>
      <c r="CU13" s="2"/>
      <c r="CV13" s="2"/>
    </row>
    <row r="14" spans="1:100" s="26" customFormat="1" x14ac:dyDescent="0.25">
      <c r="A14" s="683" t="s">
        <v>37</v>
      </c>
      <c r="B14" s="684"/>
      <c r="C14" s="47">
        <v>3</v>
      </c>
      <c r="D14" s="48"/>
      <c r="E14" s="49">
        <v>0</v>
      </c>
      <c r="F14" s="49">
        <v>2</v>
      </c>
      <c r="G14" s="50">
        <v>1</v>
      </c>
      <c r="H14" s="48"/>
      <c r="I14" s="51"/>
      <c r="J14" s="51"/>
      <c r="K14" s="50"/>
      <c r="L14" s="52">
        <v>3</v>
      </c>
      <c r="M14" s="51">
        <v>3</v>
      </c>
      <c r="N14" s="51"/>
      <c r="O14" s="51"/>
      <c r="P14" s="51"/>
      <c r="Q14" s="51"/>
      <c r="R14" s="53">
        <v>1</v>
      </c>
      <c r="S14" s="54">
        <v>0</v>
      </c>
      <c r="T14" s="55">
        <v>3</v>
      </c>
      <c r="U14" s="49">
        <v>0</v>
      </c>
      <c r="V14" s="56">
        <v>3</v>
      </c>
      <c r="W14" s="50">
        <v>3</v>
      </c>
      <c r="X14" s="53"/>
      <c r="Y14" s="57">
        <v>0</v>
      </c>
      <c r="Z14" s="58">
        <v>0</v>
      </c>
      <c r="AA14" s="49">
        <v>0</v>
      </c>
      <c r="AB14" s="59"/>
      <c r="AC14" s="40" t="str">
        <f t="shared" ref="AC14:AC22" si="1">$CA14&amp;CB14&amp;CC14&amp;CD14&amp;CE14&amp;CF14</f>
        <v/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 s="41" t="str">
        <f t="shared" ref="CA14:CA22" si="2">IF(AND(C14&gt;0,Y14="")," * No olvide digitar la variable Pueblos originarios. Digite Cero si no tiene.",IF(Y14&gt;C14," * La variable Pueblos originarios no puede ser mayor al Total.",""))</f>
        <v/>
      </c>
      <c r="CB14" s="41" t="str">
        <f>IF(AND(C14&gt;0,Z14="")," * No olvide digitar la variable Migrantes. Digite Cero si no tiene.",IF(Z14&gt;C14," * La variable Migrantes no puede ser mayor al Total.",""))</f>
        <v/>
      </c>
      <c r="CC14" s="41" t="str">
        <f t="shared" ref="CC14:CC22" si="3">IF(AND(C14&gt;0,OR(AA14=""))," * No olvide digitar la variable Trans Masculino . Digite Cero si no tiene.",IF(OR(AA14&gt;C14)," * La variable Trans Masculino no puede ser mayor al Total.",""))</f>
        <v/>
      </c>
      <c r="CD14" s="42"/>
      <c r="CE14" s="43"/>
      <c r="CF14" s="42"/>
      <c r="CG14" s="44"/>
      <c r="CH14" s="44"/>
      <c r="CI14" s="44"/>
      <c r="CJ14" s="44"/>
      <c r="CK14" s="44"/>
      <c r="CL14" s="45">
        <f t="shared" ref="CL14:CL22" si="4">IF(AND(C14&gt;0,Y14=""),1,IF(Y14&gt;C14,1,0))</f>
        <v>0</v>
      </c>
      <c r="CM14" s="45">
        <f>IF(AND(C14&gt;0,Z14=""),1,IF(Z14&gt;C14,1,0))</f>
        <v>0</v>
      </c>
      <c r="CN14" s="45">
        <f t="shared" ref="CN14:CN22" si="5">IF(AND(C14&gt;0,OR(AA14="")),1,IF(OR(AA14&gt;C14),1,0))</f>
        <v>0</v>
      </c>
      <c r="CO14"/>
      <c r="CP14" s="46"/>
      <c r="CQ14" s="2"/>
      <c r="CR14" s="2"/>
      <c r="CS14" s="2"/>
      <c r="CT14" s="2"/>
      <c r="CU14" s="2"/>
      <c r="CV14" s="2"/>
    </row>
    <row r="15" spans="1:100" s="26" customFormat="1" x14ac:dyDescent="0.25">
      <c r="A15" s="683" t="s">
        <v>38</v>
      </c>
      <c r="B15" s="684"/>
      <c r="C15" s="47">
        <v>52</v>
      </c>
      <c r="D15" s="48"/>
      <c r="E15" s="49">
        <v>1</v>
      </c>
      <c r="F15" s="49">
        <v>34</v>
      </c>
      <c r="G15" s="50">
        <v>17</v>
      </c>
      <c r="H15" s="48"/>
      <c r="I15" s="51"/>
      <c r="J15" s="51"/>
      <c r="K15" s="50"/>
      <c r="L15" s="52">
        <v>52</v>
      </c>
      <c r="M15" s="51">
        <v>52</v>
      </c>
      <c r="N15" s="51"/>
      <c r="O15" s="51"/>
      <c r="P15" s="51"/>
      <c r="Q15" s="51"/>
      <c r="R15" s="53"/>
      <c r="S15" s="54">
        <v>1</v>
      </c>
      <c r="T15" s="55">
        <v>51</v>
      </c>
      <c r="U15" s="49">
        <v>1</v>
      </c>
      <c r="V15" s="56">
        <v>51</v>
      </c>
      <c r="W15" s="50">
        <v>0</v>
      </c>
      <c r="X15" s="53"/>
      <c r="Y15" s="57">
        <v>0</v>
      </c>
      <c r="Z15" s="58">
        <v>1</v>
      </c>
      <c r="AA15" s="49">
        <v>0</v>
      </c>
      <c r="AB15" s="59"/>
      <c r="AC15" s="40" t="str">
        <f t="shared" si="1"/>
        <v/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 s="41" t="str">
        <f t="shared" si="2"/>
        <v/>
      </c>
      <c r="CB15" s="41" t="str">
        <f>IF(AND(C15&gt;0,Z15="")," * No olvide digitar la variable Migrantes. Digite Cero si no tiene.",IF(Z15&gt;C15," * La variable Migrantes no puede ser mayor al Total.",""))</f>
        <v/>
      </c>
      <c r="CC15" s="41" t="str">
        <f t="shared" si="3"/>
        <v/>
      </c>
      <c r="CD15" s="42"/>
      <c r="CE15" s="43"/>
      <c r="CF15" s="42"/>
      <c r="CG15" s="44"/>
      <c r="CH15" s="44"/>
      <c r="CI15" s="44"/>
      <c r="CJ15" s="44"/>
      <c r="CK15" s="44"/>
      <c r="CL15" s="45">
        <f t="shared" si="4"/>
        <v>0</v>
      </c>
      <c r="CM15" s="45">
        <f>IF(AND(C15&gt;0,Z15=""),1,IF(Z15&gt;C15,1,0))</f>
        <v>0</v>
      </c>
      <c r="CN15" s="45">
        <f t="shared" si="5"/>
        <v>0</v>
      </c>
      <c r="CO15"/>
      <c r="CP15" s="46"/>
      <c r="CQ15" s="2"/>
      <c r="CR15" s="2"/>
      <c r="CS15" s="2"/>
      <c r="CT15" s="2"/>
      <c r="CU15" s="2"/>
      <c r="CV15" s="2"/>
    </row>
    <row r="16" spans="1:100" s="26" customFormat="1" x14ac:dyDescent="0.25">
      <c r="A16" s="689" t="s">
        <v>39</v>
      </c>
      <c r="B16" s="690"/>
      <c r="C16" s="60">
        <v>28</v>
      </c>
      <c r="D16" s="61"/>
      <c r="E16" s="62">
        <v>2</v>
      </c>
      <c r="F16" s="62">
        <v>19</v>
      </c>
      <c r="G16" s="63">
        <v>7</v>
      </c>
      <c r="H16" s="61"/>
      <c r="I16" s="64"/>
      <c r="J16" s="64"/>
      <c r="K16" s="63">
        <v>2</v>
      </c>
      <c r="L16" s="65">
        <v>28</v>
      </c>
      <c r="M16" s="64">
        <v>28</v>
      </c>
      <c r="N16" s="64"/>
      <c r="O16" s="64"/>
      <c r="P16" s="64"/>
      <c r="Q16" s="64"/>
      <c r="R16" s="66"/>
      <c r="S16" s="67">
        <v>2</v>
      </c>
      <c r="T16" s="68">
        <v>25</v>
      </c>
      <c r="U16" s="62">
        <v>3</v>
      </c>
      <c r="V16" s="69">
        <v>22</v>
      </c>
      <c r="W16" s="63">
        <v>0</v>
      </c>
      <c r="X16" s="66"/>
      <c r="Y16" s="70">
        <v>0</v>
      </c>
      <c r="Z16" s="71">
        <v>1</v>
      </c>
      <c r="AA16" s="62">
        <v>0</v>
      </c>
      <c r="AB16" s="72"/>
      <c r="AC16" s="40" t="str">
        <f t="shared" si="1"/>
        <v/>
      </c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 s="41" t="str">
        <f t="shared" si="2"/>
        <v/>
      </c>
      <c r="CB16" s="41" t="str">
        <f t="shared" ref="CB16:CB22" si="6">IF(AND(C16&gt;0,Z16="")," * No olvide digitar la variable Migrantes. Digite Cero si no tiene.",IF(Z16&gt;C16," * La variable Migrantes no puede ser mayor al Total.",""))</f>
        <v/>
      </c>
      <c r="CC16" s="41" t="str">
        <f t="shared" si="3"/>
        <v/>
      </c>
      <c r="CD16" s="42"/>
      <c r="CE16" s="43"/>
      <c r="CF16" s="42"/>
      <c r="CG16" s="44"/>
      <c r="CH16" s="44"/>
      <c r="CI16" s="44"/>
      <c r="CJ16" s="44"/>
      <c r="CK16" s="44"/>
      <c r="CL16" s="45">
        <f t="shared" si="4"/>
        <v>0</v>
      </c>
      <c r="CM16" s="45">
        <f t="shared" ref="CM16:CM22" si="7">IF(AND(C16&gt;0,Z16=""),1,IF(Z16&gt;C16,1,0))</f>
        <v>0</v>
      </c>
      <c r="CN16" s="45">
        <f t="shared" si="5"/>
        <v>0</v>
      </c>
      <c r="CO16"/>
      <c r="CP16" s="46"/>
      <c r="CQ16" s="2"/>
      <c r="CR16" s="2"/>
      <c r="CS16" s="2"/>
      <c r="CT16" s="2"/>
      <c r="CU16" s="2"/>
      <c r="CV16" s="2"/>
    </row>
    <row r="17" spans="1:100" s="26" customFormat="1" ht="15" customHeight="1" x14ac:dyDescent="0.25">
      <c r="A17" s="706" t="s">
        <v>40</v>
      </c>
      <c r="B17" s="707"/>
      <c r="C17" s="27">
        <v>0</v>
      </c>
      <c r="D17" s="28"/>
      <c r="E17" s="29"/>
      <c r="F17" s="29"/>
      <c r="G17" s="30"/>
      <c r="H17" s="28"/>
      <c r="I17" s="31"/>
      <c r="J17" s="31"/>
      <c r="K17" s="30"/>
      <c r="L17" s="32"/>
      <c r="M17" s="31"/>
      <c r="N17" s="31"/>
      <c r="O17" s="31"/>
      <c r="P17" s="31"/>
      <c r="Q17" s="31"/>
      <c r="R17" s="33"/>
      <c r="S17" s="34"/>
      <c r="T17" s="35"/>
      <c r="U17" s="29"/>
      <c r="V17" s="36"/>
      <c r="W17" s="30"/>
      <c r="X17" s="33"/>
      <c r="Y17" s="37"/>
      <c r="Z17" s="38"/>
      <c r="AA17" s="29"/>
      <c r="AB17" s="39"/>
      <c r="AC17" s="40" t="str">
        <f t="shared" si="1"/>
        <v/>
      </c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 s="41" t="str">
        <f t="shared" si="2"/>
        <v/>
      </c>
      <c r="CB17" s="41" t="str">
        <f t="shared" si="6"/>
        <v/>
      </c>
      <c r="CC17" s="41" t="str">
        <f t="shared" si="3"/>
        <v/>
      </c>
      <c r="CD17" s="42"/>
      <c r="CE17" s="43"/>
      <c r="CF17" s="42"/>
      <c r="CG17" s="44"/>
      <c r="CH17" s="44"/>
      <c r="CI17" s="44"/>
      <c r="CJ17" s="44"/>
      <c r="CK17" s="44"/>
      <c r="CL17" s="45">
        <f t="shared" si="4"/>
        <v>0</v>
      </c>
      <c r="CM17" s="45">
        <f t="shared" si="7"/>
        <v>0</v>
      </c>
      <c r="CN17" s="45">
        <f t="shared" si="5"/>
        <v>0</v>
      </c>
      <c r="CO17"/>
      <c r="CP17" s="46"/>
      <c r="CQ17" s="2"/>
      <c r="CR17" s="2"/>
      <c r="CS17" s="2"/>
      <c r="CT17" s="2"/>
      <c r="CU17" s="2"/>
      <c r="CV17" s="2"/>
    </row>
    <row r="18" spans="1:100" s="26" customFormat="1" x14ac:dyDescent="0.25">
      <c r="A18" s="708" t="s">
        <v>41</v>
      </c>
      <c r="B18" s="709"/>
      <c r="C18" s="381">
        <v>0</v>
      </c>
      <c r="D18" s="431"/>
      <c r="E18" s="73"/>
      <c r="F18" s="73"/>
      <c r="G18" s="74"/>
      <c r="H18" s="431"/>
      <c r="I18" s="75"/>
      <c r="J18" s="75"/>
      <c r="K18" s="74"/>
      <c r="L18" s="243"/>
      <c r="M18" s="75"/>
      <c r="N18" s="75"/>
      <c r="O18" s="75"/>
      <c r="P18" s="75"/>
      <c r="Q18" s="75"/>
      <c r="R18" s="76"/>
      <c r="S18" s="77"/>
      <c r="T18" s="78"/>
      <c r="U18" s="73"/>
      <c r="V18" s="79"/>
      <c r="W18" s="74"/>
      <c r="X18" s="76"/>
      <c r="Y18" s="80"/>
      <c r="Z18" s="81"/>
      <c r="AA18" s="73"/>
      <c r="AB18" s="82"/>
      <c r="AC18" s="40" t="str">
        <f t="shared" si="1"/>
        <v/>
      </c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 s="41" t="str">
        <f t="shared" si="2"/>
        <v/>
      </c>
      <c r="CB18" s="41" t="str">
        <f t="shared" si="6"/>
        <v/>
      </c>
      <c r="CC18" s="41" t="str">
        <f t="shared" si="3"/>
        <v/>
      </c>
      <c r="CD18" s="42"/>
      <c r="CE18" s="43"/>
      <c r="CF18" s="42"/>
      <c r="CG18" s="44"/>
      <c r="CH18" s="44"/>
      <c r="CI18" s="44"/>
      <c r="CJ18" s="44"/>
      <c r="CK18" s="44"/>
      <c r="CL18" s="45">
        <f t="shared" si="4"/>
        <v>0</v>
      </c>
      <c r="CM18" s="45">
        <f t="shared" si="7"/>
        <v>0</v>
      </c>
      <c r="CN18" s="45">
        <f t="shared" si="5"/>
        <v>0</v>
      </c>
      <c r="CO18"/>
      <c r="CP18" s="46"/>
      <c r="CQ18" s="2"/>
      <c r="CR18" s="2"/>
      <c r="CS18" s="2"/>
      <c r="CT18" s="2"/>
      <c r="CU18" s="2"/>
      <c r="CV18" s="2"/>
    </row>
    <row r="19" spans="1:100" s="26" customFormat="1" x14ac:dyDescent="0.25">
      <c r="A19" s="666" t="s">
        <v>42</v>
      </c>
      <c r="B19" s="667"/>
      <c r="C19" s="27">
        <v>3</v>
      </c>
      <c r="D19" s="28"/>
      <c r="E19" s="31"/>
      <c r="F19" s="31">
        <v>3</v>
      </c>
      <c r="G19" s="35"/>
      <c r="H19" s="83"/>
      <c r="I19" s="84"/>
      <c r="J19" s="84"/>
      <c r="K19" s="85"/>
      <c r="L19" s="86"/>
      <c r="M19" s="84"/>
      <c r="N19" s="84"/>
      <c r="O19" s="84"/>
      <c r="P19" s="84"/>
      <c r="Q19" s="84"/>
      <c r="R19" s="87"/>
      <c r="S19" s="88"/>
      <c r="T19" s="89"/>
      <c r="U19" s="90"/>
      <c r="V19" s="91"/>
      <c r="W19" s="85"/>
      <c r="X19" s="87"/>
      <c r="Y19" s="92">
        <v>0</v>
      </c>
      <c r="Z19" s="93">
        <v>0</v>
      </c>
      <c r="AA19" s="90">
        <v>0</v>
      </c>
      <c r="AB19" s="94"/>
      <c r="AC19" s="40" t="str">
        <f t="shared" si="1"/>
        <v/>
      </c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 s="41" t="str">
        <f t="shared" si="2"/>
        <v/>
      </c>
      <c r="CB19" s="41" t="str">
        <f t="shared" si="6"/>
        <v/>
      </c>
      <c r="CC19" s="41" t="str">
        <f t="shared" si="3"/>
        <v/>
      </c>
      <c r="CD19" s="42"/>
      <c r="CE19" s="43"/>
      <c r="CF19" s="42"/>
      <c r="CG19" s="44"/>
      <c r="CH19" s="44"/>
      <c r="CI19" s="44"/>
      <c r="CJ19" s="44"/>
      <c r="CK19" s="44"/>
      <c r="CL19" s="45">
        <f t="shared" si="4"/>
        <v>0</v>
      </c>
      <c r="CM19" s="45">
        <f t="shared" si="7"/>
        <v>0</v>
      </c>
      <c r="CN19" s="45">
        <f t="shared" si="5"/>
        <v>0</v>
      </c>
      <c r="CO19"/>
      <c r="CP19" s="46"/>
      <c r="CQ19" s="2"/>
      <c r="CR19" s="2"/>
      <c r="CS19" s="2"/>
      <c r="CT19" s="2"/>
      <c r="CU19" s="2"/>
      <c r="CV19" s="2"/>
    </row>
    <row r="20" spans="1:100" s="26" customFormat="1" x14ac:dyDescent="0.25">
      <c r="A20" s="689" t="s">
        <v>43</v>
      </c>
      <c r="B20" s="690"/>
      <c r="C20" s="60">
        <v>0</v>
      </c>
      <c r="D20" s="61"/>
      <c r="E20" s="64"/>
      <c r="F20" s="64"/>
      <c r="G20" s="68"/>
      <c r="H20" s="61"/>
      <c r="I20" s="64"/>
      <c r="J20" s="64"/>
      <c r="K20" s="63"/>
      <c r="L20" s="65"/>
      <c r="M20" s="64"/>
      <c r="N20" s="64"/>
      <c r="O20" s="64"/>
      <c r="P20" s="64"/>
      <c r="Q20" s="64"/>
      <c r="R20" s="66"/>
      <c r="S20" s="67"/>
      <c r="T20" s="68"/>
      <c r="U20" s="62"/>
      <c r="V20" s="69"/>
      <c r="W20" s="63"/>
      <c r="X20" s="66"/>
      <c r="Y20" s="70"/>
      <c r="Z20" s="71"/>
      <c r="AA20" s="62"/>
      <c r="AB20" s="72"/>
      <c r="AC20" s="40" t="str">
        <f t="shared" si="1"/>
        <v/>
      </c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 s="41" t="str">
        <f t="shared" si="2"/>
        <v/>
      </c>
      <c r="CB20" s="41" t="str">
        <f t="shared" si="6"/>
        <v/>
      </c>
      <c r="CC20" s="41" t="str">
        <f t="shared" si="3"/>
        <v/>
      </c>
      <c r="CD20" s="42"/>
      <c r="CE20" s="43"/>
      <c r="CF20" s="42"/>
      <c r="CG20" s="44"/>
      <c r="CH20" s="44"/>
      <c r="CI20" s="44"/>
      <c r="CJ20" s="44"/>
      <c r="CK20" s="44"/>
      <c r="CL20" s="45">
        <f t="shared" si="4"/>
        <v>0</v>
      </c>
      <c r="CM20" s="45">
        <f t="shared" si="7"/>
        <v>0</v>
      </c>
      <c r="CN20" s="45">
        <f t="shared" si="5"/>
        <v>0</v>
      </c>
      <c r="CO20"/>
      <c r="CP20" s="46"/>
      <c r="CQ20" s="2"/>
      <c r="CR20" s="2"/>
      <c r="CS20" s="2"/>
      <c r="CT20" s="2"/>
      <c r="CU20" s="2"/>
      <c r="CV20" s="2"/>
    </row>
    <row r="21" spans="1:100" s="26" customFormat="1" x14ac:dyDescent="0.25">
      <c r="A21" s="710" t="s">
        <v>44</v>
      </c>
      <c r="B21" s="95" t="s">
        <v>45</v>
      </c>
      <c r="C21" s="96">
        <v>0</v>
      </c>
      <c r="D21" s="97"/>
      <c r="E21" s="98"/>
      <c r="F21" s="98"/>
      <c r="G21" s="99"/>
      <c r="H21" s="97"/>
      <c r="I21" s="100"/>
      <c r="J21" s="100"/>
      <c r="K21" s="99"/>
      <c r="L21" s="101"/>
      <c r="M21" s="100"/>
      <c r="N21" s="100"/>
      <c r="O21" s="100"/>
      <c r="P21" s="100"/>
      <c r="Q21" s="100"/>
      <c r="R21" s="102"/>
      <c r="S21" s="103"/>
      <c r="T21" s="104"/>
      <c r="U21" s="98"/>
      <c r="V21" s="105"/>
      <c r="W21" s="99"/>
      <c r="X21" s="102"/>
      <c r="Y21" s="106"/>
      <c r="Z21" s="107"/>
      <c r="AA21" s="98"/>
      <c r="AB21" s="108"/>
      <c r="AC21" s="40" t="str">
        <f t="shared" si="1"/>
        <v/>
      </c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 s="41" t="str">
        <f t="shared" si="2"/>
        <v/>
      </c>
      <c r="CB21" s="41" t="str">
        <f t="shared" si="6"/>
        <v/>
      </c>
      <c r="CC21" s="41" t="str">
        <f t="shared" si="3"/>
        <v/>
      </c>
      <c r="CD21" s="42"/>
      <c r="CE21" s="43"/>
      <c r="CF21" s="42"/>
      <c r="CG21" s="44"/>
      <c r="CH21" s="44"/>
      <c r="CI21" s="44"/>
      <c r="CJ21" s="44"/>
      <c r="CK21" s="44"/>
      <c r="CL21" s="45">
        <f t="shared" si="4"/>
        <v>0</v>
      </c>
      <c r="CM21" s="45">
        <f t="shared" si="7"/>
        <v>0</v>
      </c>
      <c r="CN21" s="45">
        <f t="shared" si="5"/>
        <v>0</v>
      </c>
      <c r="CO21"/>
      <c r="CP21" s="46"/>
      <c r="CQ21" s="2"/>
      <c r="CR21" s="2"/>
      <c r="CS21" s="2"/>
      <c r="CT21" s="2"/>
      <c r="CU21" s="2"/>
      <c r="CV21" s="2"/>
    </row>
    <row r="22" spans="1:100" s="26" customFormat="1" x14ac:dyDescent="0.25">
      <c r="A22" s="777"/>
      <c r="B22" s="109" t="s">
        <v>46</v>
      </c>
      <c r="C22" s="60">
        <v>0</v>
      </c>
      <c r="D22" s="60"/>
      <c r="E22" s="64"/>
      <c r="F22" s="64"/>
      <c r="G22" s="63"/>
      <c r="H22" s="61"/>
      <c r="I22" s="64"/>
      <c r="J22" s="64"/>
      <c r="K22" s="63"/>
      <c r="L22" s="65"/>
      <c r="M22" s="64"/>
      <c r="N22" s="64"/>
      <c r="O22" s="64"/>
      <c r="P22" s="64"/>
      <c r="Q22" s="64"/>
      <c r="R22" s="66"/>
      <c r="S22" s="67"/>
      <c r="T22" s="68"/>
      <c r="U22" s="62"/>
      <c r="V22" s="69"/>
      <c r="W22" s="63"/>
      <c r="X22" s="66"/>
      <c r="Y22" s="70"/>
      <c r="Z22" s="71"/>
      <c r="AA22" s="62"/>
      <c r="AB22" s="72"/>
      <c r="AC22" s="40" t="str">
        <f t="shared" si="1"/>
        <v/>
      </c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 s="41" t="str">
        <f t="shared" si="2"/>
        <v/>
      </c>
      <c r="CB22" s="41" t="str">
        <f t="shared" si="6"/>
        <v/>
      </c>
      <c r="CC22" s="41" t="str">
        <f t="shared" si="3"/>
        <v/>
      </c>
      <c r="CD22" s="42"/>
      <c r="CE22" s="43"/>
      <c r="CF22" s="42"/>
      <c r="CG22" s="44"/>
      <c r="CH22" s="44"/>
      <c r="CI22" s="44"/>
      <c r="CJ22" s="44"/>
      <c r="CK22" s="44"/>
      <c r="CL22" s="45">
        <f t="shared" si="4"/>
        <v>0</v>
      </c>
      <c r="CM22" s="45">
        <f t="shared" si="7"/>
        <v>0</v>
      </c>
      <c r="CN22" s="45">
        <f t="shared" si="5"/>
        <v>0</v>
      </c>
      <c r="CO22"/>
      <c r="CP22" s="46"/>
      <c r="CQ22" s="2"/>
      <c r="CR22" s="2"/>
      <c r="CS22" s="2"/>
      <c r="CT22" s="2"/>
      <c r="CU22" s="2"/>
      <c r="CV22" s="2"/>
    </row>
    <row r="23" spans="1:100" s="2" customFormat="1" ht="11.25" x14ac:dyDescent="0.15">
      <c r="A23" s="4" t="s">
        <v>47</v>
      </c>
      <c r="B23" s="4"/>
      <c r="C23" s="110"/>
      <c r="D23" s="111"/>
      <c r="E23" s="111"/>
      <c r="F23" s="112"/>
    </row>
    <row r="24" spans="1:100" s="26" customFormat="1" ht="21" x14ac:dyDescent="0.15">
      <c r="A24" s="680" t="s">
        <v>48</v>
      </c>
      <c r="B24" s="703"/>
      <c r="C24" s="413" t="s">
        <v>4</v>
      </c>
      <c r="D24" s="404" t="s">
        <v>49</v>
      </c>
      <c r="E24" s="404" t="s">
        <v>50</v>
      </c>
      <c r="F24" s="404" t="s">
        <v>51</v>
      </c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spans="1:100" s="26" customFormat="1" ht="11.25" x14ac:dyDescent="0.15">
      <c r="A25" s="704" t="s">
        <v>52</v>
      </c>
      <c r="B25" s="705"/>
      <c r="C25" s="115">
        <f t="shared" ref="C25:C35" si="8">SUM(D25:F25)</f>
        <v>14</v>
      </c>
      <c r="D25" s="116">
        <v>0</v>
      </c>
      <c r="E25" s="116">
        <v>2</v>
      </c>
      <c r="F25" s="116">
        <v>12</v>
      </c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spans="1:100" s="26" customFormat="1" ht="11.25" x14ac:dyDescent="0.15">
      <c r="A26" s="695" t="s">
        <v>53</v>
      </c>
      <c r="B26" s="117" t="s">
        <v>54</v>
      </c>
      <c r="C26" s="118">
        <f t="shared" si="8"/>
        <v>2</v>
      </c>
      <c r="D26" s="119">
        <v>0</v>
      </c>
      <c r="E26" s="119">
        <v>0</v>
      </c>
      <c r="F26" s="119">
        <v>2</v>
      </c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spans="1:100" s="26" customFormat="1" ht="11.25" x14ac:dyDescent="0.15">
      <c r="A27" s="776"/>
      <c r="B27" s="421" t="s">
        <v>55</v>
      </c>
      <c r="C27" s="121">
        <f t="shared" si="8"/>
        <v>16</v>
      </c>
      <c r="D27" s="279">
        <v>0</v>
      </c>
      <c r="E27" s="279">
        <v>5</v>
      </c>
      <c r="F27" s="279">
        <v>11</v>
      </c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spans="1:100" s="26" customFormat="1" ht="11.25" x14ac:dyDescent="0.15">
      <c r="A28" s="666" t="s">
        <v>56</v>
      </c>
      <c r="B28" s="667"/>
      <c r="C28" s="118">
        <f t="shared" si="8"/>
        <v>18</v>
      </c>
      <c r="D28" s="119">
        <v>0</v>
      </c>
      <c r="E28" s="119">
        <v>1</v>
      </c>
      <c r="F28" s="119">
        <v>17</v>
      </c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spans="1:100" s="26" customFormat="1" ht="11.25" x14ac:dyDescent="0.15">
      <c r="A29" s="683" t="s">
        <v>57</v>
      </c>
      <c r="B29" s="684"/>
      <c r="C29" s="122">
        <f t="shared" si="8"/>
        <v>47</v>
      </c>
      <c r="D29" s="123">
        <v>0</v>
      </c>
      <c r="E29" s="123">
        <v>8</v>
      </c>
      <c r="F29" s="123">
        <v>39</v>
      </c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spans="1:100" s="26" customFormat="1" ht="11.25" x14ac:dyDescent="0.15">
      <c r="A30" s="689" t="s">
        <v>58</v>
      </c>
      <c r="B30" s="690"/>
      <c r="C30" s="121">
        <f t="shared" si="8"/>
        <v>47</v>
      </c>
      <c r="D30" s="279">
        <v>0</v>
      </c>
      <c r="E30" s="279">
        <v>8</v>
      </c>
      <c r="F30" s="279">
        <v>39</v>
      </c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spans="1:100" s="26" customFormat="1" ht="11.25" x14ac:dyDescent="0.15">
      <c r="A31" s="699" t="s">
        <v>59</v>
      </c>
      <c r="B31" s="124" t="s">
        <v>60</v>
      </c>
      <c r="C31" s="118">
        <f t="shared" si="8"/>
        <v>46</v>
      </c>
      <c r="D31" s="119">
        <v>0</v>
      </c>
      <c r="E31" s="119">
        <v>0</v>
      </c>
      <c r="F31" s="119">
        <v>46</v>
      </c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spans="1:100" s="26" customFormat="1" ht="11.25" x14ac:dyDescent="0.15">
      <c r="A32" s="777"/>
      <c r="B32" s="417" t="s">
        <v>61</v>
      </c>
      <c r="C32" s="121">
        <f t="shared" si="8"/>
        <v>1</v>
      </c>
      <c r="D32" s="279">
        <v>0</v>
      </c>
      <c r="E32" s="279">
        <v>1</v>
      </c>
      <c r="F32" s="279">
        <v>0</v>
      </c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spans="1:100" s="26" customFormat="1" ht="11.25" x14ac:dyDescent="0.15">
      <c r="A33" s="701" t="s">
        <v>62</v>
      </c>
      <c r="B33" s="702"/>
      <c r="C33" s="126">
        <f t="shared" si="8"/>
        <v>12</v>
      </c>
      <c r="D33" s="116">
        <v>0</v>
      </c>
      <c r="E33" s="116">
        <v>2</v>
      </c>
      <c r="F33" s="116">
        <v>10</v>
      </c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spans="1:100" s="26" customFormat="1" ht="21" x14ac:dyDescent="0.15">
      <c r="A34" s="699" t="s">
        <v>63</v>
      </c>
      <c r="B34" s="127" t="s">
        <v>64</v>
      </c>
      <c r="C34" s="128">
        <f t="shared" si="8"/>
        <v>58</v>
      </c>
      <c r="D34" s="119">
        <v>0</v>
      </c>
      <c r="E34" s="119">
        <v>12</v>
      </c>
      <c r="F34" s="119">
        <v>46</v>
      </c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spans="1:100" s="26" customFormat="1" ht="11.25" x14ac:dyDescent="0.15">
      <c r="A35" s="777"/>
      <c r="B35" s="421" t="s">
        <v>65</v>
      </c>
      <c r="C35" s="121">
        <f t="shared" si="8"/>
        <v>38</v>
      </c>
      <c r="D35" s="279">
        <v>0</v>
      </c>
      <c r="E35" s="279">
        <v>7</v>
      </c>
      <c r="F35" s="279">
        <v>31</v>
      </c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spans="1:100" s="130" customFormat="1" ht="12" x14ac:dyDescent="0.2">
      <c r="A36" s="129" t="s">
        <v>66</v>
      </c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spans="1:100" s="2" customFormat="1" ht="11.25" x14ac:dyDescent="0.15">
      <c r="A37" s="131" t="s">
        <v>67</v>
      </c>
      <c r="B37" s="132"/>
      <c r="C37" s="133"/>
      <c r="D37" s="134"/>
    </row>
    <row r="38" spans="1:100" x14ac:dyDescent="0.25">
      <c r="A38" s="693" t="s">
        <v>68</v>
      </c>
      <c r="B38" s="694"/>
      <c r="C38" s="135" t="s">
        <v>69</v>
      </c>
      <c r="D38" s="135" t="s">
        <v>70</v>
      </c>
    </row>
    <row r="39" spans="1:100" ht="15" customHeight="1" x14ac:dyDescent="0.25">
      <c r="A39" s="691" t="s">
        <v>71</v>
      </c>
      <c r="B39" s="692"/>
      <c r="C39" s="136">
        <v>6</v>
      </c>
      <c r="D39" s="136">
        <v>6</v>
      </c>
    </row>
    <row r="40" spans="1:100" ht="15" customHeight="1" x14ac:dyDescent="0.25">
      <c r="A40" s="624" t="s">
        <v>72</v>
      </c>
      <c r="B40" s="137" t="s">
        <v>73</v>
      </c>
      <c r="C40" s="104">
        <v>10</v>
      </c>
      <c r="D40" s="104">
        <v>16</v>
      </c>
    </row>
    <row r="41" spans="1:100" x14ac:dyDescent="0.25">
      <c r="A41" s="625"/>
      <c r="B41" s="138" t="s">
        <v>74</v>
      </c>
      <c r="C41" s="68">
        <v>5</v>
      </c>
      <c r="D41" s="68">
        <v>0</v>
      </c>
    </row>
    <row r="42" spans="1:100" ht="15" customHeight="1" x14ac:dyDescent="0.25">
      <c r="A42" s="691" t="s">
        <v>75</v>
      </c>
      <c r="B42" s="692"/>
      <c r="C42" s="136">
        <v>3</v>
      </c>
      <c r="D42" s="136">
        <v>0</v>
      </c>
    </row>
    <row r="43" spans="1:100" ht="15" customHeight="1" x14ac:dyDescent="0.25">
      <c r="A43" s="691" t="s">
        <v>76</v>
      </c>
      <c r="B43" s="692"/>
      <c r="C43" s="243">
        <v>7</v>
      </c>
      <c r="D43" s="78">
        <v>1</v>
      </c>
    </row>
    <row r="44" spans="1:100" ht="15" customHeight="1" x14ac:dyDescent="0.25">
      <c r="A44" s="624" t="s">
        <v>77</v>
      </c>
      <c r="B44" s="139" t="s">
        <v>78</v>
      </c>
      <c r="C44" s="104">
        <v>20</v>
      </c>
      <c r="D44" s="104">
        <v>3</v>
      </c>
    </row>
    <row r="45" spans="1:100" ht="21" x14ac:dyDescent="0.25">
      <c r="A45" s="625"/>
      <c r="B45" s="405" t="s">
        <v>79</v>
      </c>
      <c r="C45" s="65">
        <v>3</v>
      </c>
      <c r="D45" s="68">
        <v>0</v>
      </c>
    </row>
    <row r="46" spans="1:100" x14ac:dyDescent="0.25">
      <c r="A46" s="691" t="s">
        <v>80</v>
      </c>
      <c r="B46" s="692"/>
      <c r="C46" s="136">
        <v>0</v>
      </c>
      <c r="D46" s="136">
        <v>0</v>
      </c>
    </row>
    <row r="47" spans="1:100" ht="15" customHeight="1" x14ac:dyDescent="0.25">
      <c r="A47" s="691" t="s">
        <v>81</v>
      </c>
      <c r="B47" s="692"/>
      <c r="C47" s="136">
        <v>1</v>
      </c>
      <c r="D47" s="136">
        <v>0</v>
      </c>
    </row>
    <row r="48" spans="1:100" ht="15" customHeight="1" x14ac:dyDescent="0.25">
      <c r="A48" s="691" t="s">
        <v>82</v>
      </c>
      <c r="B48" s="692"/>
      <c r="C48" s="136">
        <v>1</v>
      </c>
      <c r="D48" s="136">
        <v>0</v>
      </c>
    </row>
    <row r="49" spans="1:4" customFormat="1" ht="15" customHeight="1" x14ac:dyDescent="0.25">
      <c r="A49" s="691" t="s">
        <v>83</v>
      </c>
      <c r="B49" s="692"/>
      <c r="C49" s="136">
        <v>0</v>
      </c>
      <c r="D49" s="136">
        <v>0</v>
      </c>
    </row>
    <row r="50" spans="1:4" customFormat="1" ht="15" customHeight="1" x14ac:dyDescent="0.25">
      <c r="A50" s="691" t="s">
        <v>84</v>
      </c>
      <c r="B50" s="692"/>
      <c r="C50" s="136">
        <v>1</v>
      </c>
      <c r="D50" s="136">
        <v>2</v>
      </c>
    </row>
    <row r="51" spans="1:4" customFormat="1" x14ac:dyDescent="0.25">
      <c r="A51" s="773" t="s">
        <v>85</v>
      </c>
      <c r="B51" s="773"/>
      <c r="C51" s="243">
        <v>20</v>
      </c>
      <c r="D51" s="78">
        <v>7</v>
      </c>
    </row>
    <row r="52" spans="1:4" s="2" customFormat="1" ht="11.25" x14ac:dyDescent="0.15">
      <c r="A52" s="131" t="s">
        <v>86</v>
      </c>
      <c r="B52" s="132"/>
      <c r="C52" s="133"/>
      <c r="D52" s="134"/>
    </row>
    <row r="53" spans="1:4" customFormat="1" ht="21" x14ac:dyDescent="0.25">
      <c r="A53" s="693" t="s">
        <v>87</v>
      </c>
      <c r="B53" s="694"/>
      <c r="C53" s="135" t="s">
        <v>88</v>
      </c>
      <c r="D53" s="410" t="s">
        <v>44</v>
      </c>
    </row>
    <row r="54" spans="1:4" customFormat="1" x14ac:dyDescent="0.25">
      <c r="A54" s="695" t="s">
        <v>89</v>
      </c>
      <c r="B54" s="142" t="s">
        <v>90</v>
      </c>
      <c r="C54" s="143">
        <v>0</v>
      </c>
      <c r="D54" s="143">
        <v>0</v>
      </c>
    </row>
    <row r="55" spans="1:4" customFormat="1" x14ac:dyDescent="0.25">
      <c r="A55" s="696"/>
      <c r="B55" s="144" t="s">
        <v>91</v>
      </c>
      <c r="C55" s="143">
        <v>3</v>
      </c>
      <c r="D55" s="143">
        <v>0</v>
      </c>
    </row>
    <row r="56" spans="1:4" customFormat="1" x14ac:dyDescent="0.25">
      <c r="A56" s="696"/>
      <c r="B56" s="144" t="s">
        <v>92</v>
      </c>
      <c r="C56" s="143">
        <v>0</v>
      </c>
      <c r="D56" s="143">
        <v>0</v>
      </c>
    </row>
    <row r="57" spans="1:4" customFormat="1" x14ac:dyDescent="0.25">
      <c r="A57" s="696"/>
      <c r="B57" s="144" t="s">
        <v>93</v>
      </c>
      <c r="C57" s="143">
        <v>0</v>
      </c>
      <c r="D57" s="143">
        <v>0</v>
      </c>
    </row>
    <row r="58" spans="1:4" customFormat="1" ht="21" x14ac:dyDescent="0.25">
      <c r="A58" s="776"/>
      <c r="B58" s="145" t="s">
        <v>94</v>
      </c>
      <c r="C58" s="243">
        <v>0</v>
      </c>
      <c r="D58" s="243">
        <v>0</v>
      </c>
    </row>
    <row r="59" spans="1:4" customFormat="1" x14ac:dyDescent="0.25">
      <c r="A59" s="666" t="s">
        <v>95</v>
      </c>
      <c r="B59" s="667"/>
      <c r="C59" s="143">
        <v>0</v>
      </c>
      <c r="D59" s="143">
        <v>0</v>
      </c>
    </row>
    <row r="60" spans="1:4" customFormat="1" x14ac:dyDescent="0.25">
      <c r="A60" s="683" t="s">
        <v>96</v>
      </c>
      <c r="B60" s="684"/>
      <c r="C60" s="143">
        <v>0</v>
      </c>
      <c r="D60" s="143">
        <v>0</v>
      </c>
    </row>
    <row r="61" spans="1:4" customFormat="1" x14ac:dyDescent="0.25">
      <c r="A61" s="683" t="s">
        <v>97</v>
      </c>
      <c r="B61" s="684"/>
      <c r="C61" s="143">
        <v>0</v>
      </c>
      <c r="D61" s="143">
        <v>0</v>
      </c>
    </row>
    <row r="62" spans="1:4" customFormat="1" x14ac:dyDescent="0.25">
      <c r="A62" s="685" t="s">
        <v>98</v>
      </c>
      <c r="B62" s="686"/>
      <c r="C62" s="65">
        <v>0</v>
      </c>
      <c r="D62" s="65">
        <v>0</v>
      </c>
    </row>
    <row r="63" spans="1:4" customFormat="1" x14ac:dyDescent="0.25">
      <c r="A63" s="687" t="s">
        <v>99</v>
      </c>
      <c r="B63" s="688"/>
      <c r="C63" s="143">
        <v>0</v>
      </c>
      <c r="D63" s="143">
        <v>0</v>
      </c>
    </row>
    <row r="64" spans="1:4" customFormat="1" x14ac:dyDescent="0.25">
      <c r="A64" s="683" t="s">
        <v>100</v>
      </c>
      <c r="B64" s="684"/>
      <c r="C64" s="143">
        <v>0</v>
      </c>
      <c r="D64" s="143">
        <v>0</v>
      </c>
    </row>
    <row r="65" spans="1:102" ht="15" customHeight="1" x14ac:dyDescent="0.25">
      <c r="A65" s="689" t="s">
        <v>101</v>
      </c>
      <c r="B65" s="690"/>
      <c r="C65" s="65">
        <v>0</v>
      </c>
      <c r="D65" s="65">
        <v>0</v>
      </c>
    </row>
    <row r="66" spans="1:102" s="2" customFormat="1" ht="18" customHeight="1" x14ac:dyDescent="0.15">
      <c r="A66" s="132" t="s">
        <v>102</v>
      </c>
      <c r="B66" s="110"/>
      <c r="C66" s="111"/>
      <c r="D66" s="111"/>
      <c r="E66" s="112"/>
      <c r="F66" s="111"/>
      <c r="G66" s="111"/>
      <c r="H66" s="111"/>
      <c r="I66" s="111"/>
      <c r="J66" s="112"/>
      <c r="K66" s="111"/>
      <c r="L66" s="111"/>
      <c r="M66" s="146"/>
      <c r="N66" s="5"/>
      <c r="O66" s="5"/>
      <c r="P66" s="5"/>
      <c r="Q66" s="5"/>
      <c r="R66" s="5"/>
      <c r="S66" s="5"/>
      <c r="T66" s="5"/>
    </row>
    <row r="67" spans="1:102" x14ac:dyDescent="0.25">
      <c r="A67" s="629" t="s">
        <v>103</v>
      </c>
      <c r="B67" s="680" t="s">
        <v>104</v>
      </c>
      <c r="C67" s="681"/>
      <c r="D67" s="681"/>
      <c r="E67" s="681"/>
      <c r="F67" s="681"/>
      <c r="G67" s="681"/>
      <c r="H67" s="681"/>
      <c r="I67" s="681"/>
      <c r="J67" s="682"/>
      <c r="K67" s="640" t="s">
        <v>105</v>
      </c>
      <c r="L67" s="640"/>
      <c r="M67" s="641"/>
      <c r="N67" s="639" t="s">
        <v>106</v>
      </c>
      <c r="O67" s="665"/>
      <c r="P67" s="647" t="s">
        <v>107</v>
      </c>
      <c r="Q67" s="629" t="s">
        <v>12</v>
      </c>
      <c r="R67" s="627" t="s">
        <v>13</v>
      </c>
      <c r="S67" s="639" t="s">
        <v>14</v>
      </c>
      <c r="T67" s="641" t="s">
        <v>14</v>
      </c>
    </row>
    <row r="68" spans="1:102" ht="42" x14ac:dyDescent="0.25">
      <c r="A68" s="631"/>
      <c r="B68" s="147" t="s">
        <v>108</v>
      </c>
      <c r="C68" s="148" t="s">
        <v>109</v>
      </c>
      <c r="D68" s="148" t="s">
        <v>110</v>
      </c>
      <c r="E68" s="9" t="s">
        <v>111</v>
      </c>
      <c r="F68" s="148" t="s">
        <v>112</v>
      </c>
      <c r="G68" s="148" t="s">
        <v>113</v>
      </c>
      <c r="H68" s="9" t="s">
        <v>114</v>
      </c>
      <c r="I68" s="148" t="s">
        <v>115</v>
      </c>
      <c r="J68" s="415" t="s">
        <v>116</v>
      </c>
      <c r="K68" s="9" t="s">
        <v>117</v>
      </c>
      <c r="L68" s="148" t="s">
        <v>118</v>
      </c>
      <c r="M68" s="149" t="s">
        <v>119</v>
      </c>
      <c r="N68" s="414" t="s">
        <v>120</v>
      </c>
      <c r="O68" s="151" t="s">
        <v>121</v>
      </c>
      <c r="P68" s="648"/>
      <c r="Q68" s="631"/>
      <c r="R68" s="673"/>
      <c r="S68" s="147" t="s">
        <v>33</v>
      </c>
      <c r="T68" s="408" t="s">
        <v>34</v>
      </c>
    </row>
    <row r="69" spans="1:102" x14ac:dyDescent="0.25">
      <c r="A69" s="420" t="s">
        <v>4</v>
      </c>
      <c r="B69" s="153">
        <f t="shared" ref="B69:L69" si="9">SUM(B70:B72)</f>
        <v>0</v>
      </c>
      <c r="C69" s="154">
        <f t="shared" si="9"/>
        <v>0</v>
      </c>
      <c r="D69" s="154">
        <f t="shared" si="9"/>
        <v>0</v>
      </c>
      <c r="E69" s="154">
        <f t="shared" si="9"/>
        <v>0</v>
      </c>
      <c r="F69" s="154">
        <f t="shared" si="9"/>
        <v>0</v>
      </c>
      <c r="G69" s="154">
        <f t="shared" si="9"/>
        <v>0</v>
      </c>
      <c r="H69" s="154">
        <f t="shared" si="9"/>
        <v>0</v>
      </c>
      <c r="I69" s="154">
        <f t="shared" si="9"/>
        <v>0</v>
      </c>
      <c r="J69" s="155">
        <f t="shared" si="9"/>
        <v>0</v>
      </c>
      <c r="K69" s="156">
        <f t="shared" si="9"/>
        <v>0</v>
      </c>
      <c r="L69" s="154">
        <f t="shared" si="9"/>
        <v>0</v>
      </c>
      <c r="M69" s="157">
        <f>SUM(M70:M71)</f>
        <v>0</v>
      </c>
      <c r="N69" s="158">
        <f>SUM(N70:N71)</f>
        <v>0</v>
      </c>
      <c r="O69" s="155">
        <f>SUM(O70:O71)</f>
        <v>0</v>
      </c>
      <c r="P69" s="159">
        <f t="shared" ref="P69:T69" si="10">SUM(P70:P72)</f>
        <v>0</v>
      </c>
      <c r="Q69" s="160">
        <f t="shared" si="10"/>
        <v>0</v>
      </c>
      <c r="R69" s="161">
        <f t="shared" si="10"/>
        <v>0</v>
      </c>
      <c r="S69" s="153">
        <f t="shared" si="10"/>
        <v>0</v>
      </c>
      <c r="T69" s="162">
        <f t="shared" si="10"/>
        <v>0</v>
      </c>
    </row>
    <row r="70" spans="1:102" ht="15" customHeight="1" x14ac:dyDescent="0.25">
      <c r="A70" s="117" t="s">
        <v>122</v>
      </c>
      <c r="B70" s="28"/>
      <c r="C70" s="29"/>
      <c r="D70" s="31"/>
      <c r="E70" s="29"/>
      <c r="F70" s="31"/>
      <c r="G70" s="31"/>
      <c r="H70" s="29"/>
      <c r="I70" s="31"/>
      <c r="J70" s="36"/>
      <c r="K70" s="29"/>
      <c r="L70" s="31"/>
      <c r="M70" s="35"/>
      <c r="N70" s="28"/>
      <c r="O70" s="38"/>
      <c r="P70" s="30"/>
      <c r="Q70" s="32"/>
      <c r="R70" s="30"/>
      <c r="S70" s="28"/>
      <c r="T70" s="39"/>
      <c r="U70" s="40" t="str">
        <f>$CA70&amp;CB70&amp;CC70&amp;CD70&amp;CE70</f>
        <v/>
      </c>
      <c r="CA70" s="41" t="str">
        <f>IF(AND(SUM(B70:J70)&gt;0,P70="")," * No olvide digitar la variable Beneficiarias. Digite cero si tiene.",IF(P70&gt;SUM(B70:J70)," * La variable Beneficiarias no puede ser mayor al total.",""))</f>
        <v/>
      </c>
      <c r="CB70" s="41" t="str">
        <f>IF(AND(SUM(B70:J70)&gt;0,Q70="")," * No olvide digitar la variable Pueblos originarios. Digite cero si tiene.",IF(Q70&gt;SUM(B70:J70)," * La variable Pueblos originarios no puede ser mayor al total.",""))</f>
        <v/>
      </c>
      <c r="CC70" s="41" t="str">
        <f>IF(AND(SUM(B70:J70)&gt;0,R70="")," * No olvide digitar la variable  Migrantes. Digite cero si tiene.",IF(R70&gt;SUM(B70:J70)," * La variable Migrantes no puede ser mayor al total.",""))</f>
        <v/>
      </c>
      <c r="CD70" s="41" t="str">
        <f>IF(AND(SUM(B70:J70)&gt;0,OR(S70=""))," * No olvide digitar la variable Trans Masculino . Digite Cero si no tiene.",IF(S70&gt;SUM(B70:J70)," * La variable Trans Masculino no puede ser mayor al Total por rango etario.",""))</f>
        <v/>
      </c>
      <c r="CE70" s="42"/>
      <c r="CF70" s="42"/>
      <c r="CG70" s="42"/>
      <c r="CH70" s="42"/>
      <c r="CI70" s="42"/>
      <c r="CJ70" s="44"/>
      <c r="CK70" s="44"/>
      <c r="CL70" s="45">
        <f>IF(AND(SUM(B70:J70)&gt;0,P70=""),1,IF(P70&gt;SUM(B70:J70),1,0))</f>
        <v>0</v>
      </c>
      <c r="CM70" s="45">
        <f>IF(AND(SUM(B70:J70)&gt;0,Q70=""),1,IF(Q70&gt;SUM(B70:J70),1,0))</f>
        <v>0</v>
      </c>
      <c r="CN70" s="45">
        <f>IF(AND(SUM(B70:J70)&gt;0,R70=""),1,IF(R70&gt;SUM(B70:J70),1,0))</f>
        <v>0</v>
      </c>
      <c r="CO70" s="45">
        <f>IF(AND(SUM(B70:J70)&gt;0,OR(S70="")),1,IF(S70&gt;SUM(B70:J70),1,0))</f>
        <v>0</v>
      </c>
      <c r="CP70"/>
      <c r="CW70" s="2"/>
      <c r="CX70" s="2"/>
    </row>
    <row r="71" spans="1:102" ht="15" customHeight="1" x14ac:dyDescent="0.25">
      <c r="A71" s="163" t="s">
        <v>123</v>
      </c>
      <c r="B71" s="164"/>
      <c r="C71" s="165"/>
      <c r="D71" s="166"/>
      <c r="E71" s="165"/>
      <c r="F71" s="166"/>
      <c r="G71" s="166"/>
      <c r="H71" s="165"/>
      <c r="I71" s="166"/>
      <c r="J71" s="167"/>
      <c r="K71" s="54"/>
      <c r="L71" s="166"/>
      <c r="M71" s="104"/>
      <c r="N71" s="164"/>
      <c r="O71" s="168"/>
      <c r="P71" s="169"/>
      <c r="Q71" s="143"/>
      <c r="R71" s="169"/>
      <c r="S71" s="164"/>
      <c r="T71" s="170"/>
      <c r="U71" s="40" t="str">
        <f t="shared" ref="U71:U72" si="11">$CA71&amp;CB71&amp;CC71&amp;CD71&amp;CE71</f>
        <v/>
      </c>
      <c r="CA71" s="41" t="str">
        <f t="shared" ref="CA71:CA72" si="12">IF(AND(SUM(B71:J71)&gt;0,P71="")," * No olvide digitar la variable Beneficiarias. Digite cero si tiene.",IF(P71&gt;SUM(B71:J71)," * La variable Beneficiarias no puede ser mayor al total.",""))</f>
        <v/>
      </c>
      <c r="CB71" s="41" t="str">
        <f t="shared" ref="CB71:CB72" si="13">IF(AND(SUM(B71:J71)&gt;0,Q71="")," * No olvide digitar la variable Pueblos originarios. Digite cero si tiene.",IF(Q71&gt;SUM(B71:J71)," * La variable Pueblos originarios no puede ser mayor al total.",""))</f>
        <v/>
      </c>
      <c r="CC71" s="41" t="str">
        <f t="shared" ref="CC71:CC72" si="14">IF(AND(SUM(B71:J71)&gt;0,R71="")," * No olvide digitar la variable  Migrantes. Digite cero si tiene.",IF(R71&gt;SUM(B71:J71)," * La variable Migrantes no puede ser mayor al total.",""))</f>
        <v/>
      </c>
      <c r="CD71" s="41" t="str">
        <f t="shared" ref="CD71:CD72" si="15">IF(AND(SUM(B71:J71)&gt;0,OR(S71=""))," * No olvide digitar la variable Trans Masculino . Digite Cero si no tiene.",IF(S71&gt;SUM(B71:J71)," * La variable Trans Masculino no puede ser mayor al Total por rango etario.",""))</f>
        <v/>
      </c>
      <c r="CE71" s="42"/>
      <c r="CF71" s="42"/>
      <c r="CG71" s="42"/>
      <c r="CH71" s="42"/>
      <c r="CI71" s="42"/>
      <c r="CJ71" s="44"/>
      <c r="CK71" s="44"/>
      <c r="CL71" s="45">
        <f t="shared" ref="CL71:CL72" si="16">IF(AND(SUM(B71:J71)&gt;0,P71=""),1,IF(P71&gt;SUM(B71:J71),1,0))</f>
        <v>0</v>
      </c>
      <c r="CM71" s="45">
        <f t="shared" ref="CM71:CM72" si="17">IF(AND(SUM(B71:J71)&gt;0,Q71=""),1,IF(Q71&gt;SUM(B71:J71),1,0))</f>
        <v>0</v>
      </c>
      <c r="CN71" s="45">
        <f t="shared" ref="CN71:CN72" si="18">IF(AND(SUM(B71:J71)&gt;0,R71=""),1,IF(R71&gt;SUM(B71:J71),1,0))</f>
        <v>0</v>
      </c>
      <c r="CO71" s="45">
        <f t="shared" ref="CO71:CO72" si="19">IF(AND(SUM(B71:J71)&gt;0,OR(S71="")),1,IF(S71&gt;SUM(B71:J71),1,0))</f>
        <v>0</v>
      </c>
      <c r="CP71"/>
    </row>
    <row r="72" spans="1:102" ht="15" customHeight="1" x14ac:dyDescent="0.25">
      <c r="A72" s="171" t="s">
        <v>124</v>
      </c>
      <c r="B72" s="431"/>
      <c r="C72" s="73"/>
      <c r="D72" s="75"/>
      <c r="E72" s="73"/>
      <c r="F72" s="75"/>
      <c r="G72" s="75"/>
      <c r="H72" s="73"/>
      <c r="I72" s="75"/>
      <c r="J72" s="79"/>
      <c r="K72" s="67"/>
      <c r="L72" s="64"/>
      <c r="M72" s="172"/>
      <c r="N72" s="173"/>
      <c r="O72" s="174"/>
      <c r="P72" s="63"/>
      <c r="Q72" s="65"/>
      <c r="R72" s="63"/>
      <c r="S72" s="61"/>
      <c r="T72" s="72"/>
      <c r="U72" s="40" t="str">
        <f t="shared" si="11"/>
        <v/>
      </c>
      <c r="CA72" s="41" t="str">
        <f t="shared" si="12"/>
        <v/>
      </c>
      <c r="CB72" s="41" t="str">
        <f t="shared" si="13"/>
        <v/>
      </c>
      <c r="CC72" s="41" t="str">
        <f t="shared" si="14"/>
        <v/>
      </c>
      <c r="CD72" s="41" t="str">
        <f t="shared" si="15"/>
        <v/>
      </c>
      <c r="CE72" s="42"/>
      <c r="CF72" s="42"/>
      <c r="CG72" s="42"/>
      <c r="CH72" s="42"/>
      <c r="CI72" s="42"/>
      <c r="CJ72" s="44"/>
      <c r="CK72" s="44"/>
      <c r="CL72" s="45">
        <f t="shared" si="16"/>
        <v>0</v>
      </c>
      <c r="CM72" s="45">
        <f t="shared" si="17"/>
        <v>0</v>
      </c>
      <c r="CN72" s="45">
        <f t="shared" si="18"/>
        <v>0</v>
      </c>
      <c r="CO72" s="45">
        <f t="shared" si="19"/>
        <v>0</v>
      </c>
      <c r="CP72"/>
    </row>
    <row r="73" spans="1:102" s="2" customFormat="1" ht="18" customHeight="1" x14ac:dyDescent="0.15">
      <c r="A73" s="131" t="s">
        <v>125</v>
      </c>
      <c r="B73" s="132"/>
      <c r="C73" s="6"/>
      <c r="D73" s="6"/>
      <c r="E73" s="6"/>
      <c r="F73" s="175"/>
      <c r="G73" s="176"/>
      <c r="H73" s="6"/>
      <c r="I73" s="177"/>
    </row>
    <row r="74" spans="1:102" ht="15" customHeight="1" x14ac:dyDescent="0.25">
      <c r="A74" s="674" t="s">
        <v>126</v>
      </c>
      <c r="B74" s="675"/>
      <c r="C74" s="678" t="s">
        <v>127</v>
      </c>
      <c r="D74" s="678" t="s">
        <v>128</v>
      </c>
      <c r="E74" s="678" t="s">
        <v>129</v>
      </c>
      <c r="F74" s="678" t="s">
        <v>130</v>
      </c>
      <c r="G74" s="644" t="s">
        <v>104</v>
      </c>
      <c r="H74" s="645"/>
      <c r="I74" s="646"/>
    </row>
    <row r="75" spans="1:102" ht="15" customHeight="1" x14ac:dyDescent="0.25">
      <c r="A75" s="774"/>
      <c r="B75" s="677"/>
      <c r="C75" s="775"/>
      <c r="D75" s="775"/>
      <c r="E75" s="775"/>
      <c r="F75" s="775"/>
      <c r="G75" s="419" t="s">
        <v>15</v>
      </c>
      <c r="H75" s="135" t="s">
        <v>131</v>
      </c>
      <c r="I75" s="135" t="s">
        <v>132</v>
      </c>
    </row>
    <row r="76" spans="1:102" ht="15" customHeight="1" x14ac:dyDescent="0.25">
      <c r="A76" s="666" t="s">
        <v>133</v>
      </c>
      <c r="B76" s="667"/>
      <c r="C76" s="27"/>
      <c r="D76" s="179"/>
      <c r="E76" s="28"/>
      <c r="F76" s="28"/>
      <c r="G76" s="28"/>
      <c r="H76" s="28"/>
      <c r="I76" s="32"/>
    </row>
    <row r="77" spans="1:102" ht="15" customHeight="1" x14ac:dyDescent="0.25">
      <c r="A77" s="772" t="s">
        <v>134</v>
      </c>
      <c r="B77" s="669"/>
      <c r="C77" s="381"/>
      <c r="D77" s="180"/>
      <c r="E77" s="431"/>
      <c r="F77" s="431"/>
      <c r="G77" s="431"/>
      <c r="H77" s="431"/>
      <c r="I77" s="243"/>
    </row>
    <row r="78" spans="1:102" ht="15" customHeight="1" x14ac:dyDescent="0.25">
      <c r="A78" s="670" t="s">
        <v>135</v>
      </c>
      <c r="B78" s="416" t="s">
        <v>136</v>
      </c>
      <c r="C78" s="182"/>
      <c r="D78" s="183"/>
      <c r="E78" s="164"/>
      <c r="F78" s="164"/>
      <c r="G78" s="164"/>
      <c r="H78" s="164"/>
      <c r="I78" s="143"/>
    </row>
    <row r="79" spans="1:102" ht="15" customHeight="1" x14ac:dyDescent="0.25">
      <c r="A79" s="671"/>
      <c r="B79" s="142" t="s">
        <v>137</v>
      </c>
      <c r="C79" s="47"/>
      <c r="D79" s="184"/>
      <c r="E79" s="48"/>
      <c r="F79" s="48"/>
      <c r="G79" s="48"/>
      <c r="H79" s="48"/>
      <c r="I79" s="52"/>
    </row>
    <row r="80" spans="1:102" ht="15" customHeight="1" x14ac:dyDescent="0.25">
      <c r="A80" s="671"/>
      <c r="B80" s="185" t="s">
        <v>138</v>
      </c>
      <c r="C80" s="47"/>
      <c r="D80" s="184"/>
      <c r="E80" s="48"/>
      <c r="F80" s="48"/>
      <c r="G80" s="48"/>
      <c r="H80" s="48"/>
      <c r="I80" s="52"/>
    </row>
    <row r="81" spans="1:90" customFormat="1" x14ac:dyDescent="0.25">
      <c r="A81" s="671"/>
      <c r="B81" s="186" t="s">
        <v>139</v>
      </c>
      <c r="C81" s="47"/>
      <c r="D81" s="184"/>
      <c r="E81" s="48"/>
      <c r="F81" s="48"/>
      <c r="G81" s="48"/>
      <c r="H81" s="48"/>
      <c r="I81" s="5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</row>
    <row r="82" spans="1:90" customFormat="1" ht="21" x14ac:dyDescent="0.25">
      <c r="A82" s="671"/>
      <c r="B82" s="187" t="s">
        <v>140</v>
      </c>
      <c r="C82" s="47"/>
      <c r="D82" s="184"/>
      <c r="E82" s="48">
        <v>1</v>
      </c>
      <c r="F82" s="48"/>
      <c r="G82" s="48"/>
      <c r="H82" s="48">
        <v>1</v>
      </c>
      <c r="I82" s="5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</row>
    <row r="83" spans="1:90" customFormat="1" ht="21" x14ac:dyDescent="0.25">
      <c r="A83" s="671"/>
      <c r="B83" s="187" t="s">
        <v>141</v>
      </c>
      <c r="C83" s="47"/>
      <c r="D83" s="184"/>
      <c r="E83" s="48"/>
      <c r="F83" s="48"/>
      <c r="G83" s="48"/>
      <c r="H83" s="48"/>
      <c r="I83" s="5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</row>
    <row r="84" spans="1:90" customFormat="1" x14ac:dyDescent="0.25">
      <c r="A84" s="773"/>
      <c r="B84" s="188" t="s">
        <v>142</v>
      </c>
      <c r="C84" s="60"/>
      <c r="D84" s="180"/>
      <c r="E84" s="61"/>
      <c r="F84" s="61"/>
      <c r="G84" s="61"/>
      <c r="H84" s="61"/>
      <c r="I84" s="65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</row>
    <row r="85" spans="1:90" customFormat="1" x14ac:dyDescent="0.25">
      <c r="A85" s="772" t="s">
        <v>143</v>
      </c>
      <c r="B85" s="669"/>
      <c r="C85" s="381"/>
      <c r="D85" s="280"/>
      <c r="E85" s="431"/>
      <c r="F85" s="431"/>
      <c r="G85" s="431"/>
      <c r="H85" s="431"/>
      <c r="I85" s="243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</row>
    <row r="86" spans="1:90" customFormat="1" x14ac:dyDescent="0.25">
      <c r="A86" s="655" t="s">
        <v>144</v>
      </c>
      <c r="B86" s="656"/>
      <c r="C86" s="164"/>
      <c r="D86" s="164">
        <v>29</v>
      </c>
      <c r="E86" s="164"/>
      <c r="F86" s="164"/>
      <c r="G86" s="164"/>
      <c r="H86" s="164"/>
      <c r="I86" s="143">
        <v>29</v>
      </c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</row>
    <row r="87" spans="1:90" customFormat="1" x14ac:dyDescent="0.25">
      <c r="A87" s="655" t="s">
        <v>145</v>
      </c>
      <c r="B87" s="656"/>
      <c r="C87" s="189"/>
      <c r="D87" s="190"/>
      <c r="E87" s="189">
        <v>84</v>
      </c>
      <c r="F87" s="189"/>
      <c r="G87" s="189"/>
      <c r="H87" s="189">
        <v>3</v>
      </c>
      <c r="I87" s="191">
        <v>81</v>
      </c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</row>
    <row r="88" spans="1:90" customFormat="1" x14ac:dyDescent="0.25">
      <c r="A88" s="655" t="s">
        <v>146</v>
      </c>
      <c r="B88" s="656"/>
      <c r="C88" s="451">
        <f>SUM(C76:C87)</f>
        <v>0</v>
      </c>
      <c r="D88" s="451">
        <f>SUM(D86)</f>
        <v>29</v>
      </c>
      <c r="E88" s="451">
        <f t="shared" ref="E88:I88" si="20">SUM(E76:E87)</f>
        <v>85</v>
      </c>
      <c r="F88" s="451">
        <f t="shared" si="20"/>
        <v>0</v>
      </c>
      <c r="G88" s="451">
        <f t="shared" si="20"/>
        <v>0</v>
      </c>
      <c r="H88" s="451">
        <f t="shared" si="20"/>
        <v>4</v>
      </c>
      <c r="I88" s="193">
        <f t="shared" si="20"/>
        <v>110</v>
      </c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</row>
    <row r="89" spans="1:90" s="2" customFormat="1" ht="11.25" x14ac:dyDescent="0.15">
      <c r="A89" s="657" t="s">
        <v>147</v>
      </c>
      <c r="B89" s="658"/>
      <c r="C89" s="658"/>
      <c r="D89" s="658"/>
      <c r="E89" s="658"/>
      <c r="F89" s="658"/>
      <c r="G89" s="658"/>
      <c r="H89" s="194"/>
      <c r="I89" s="194"/>
      <c r="J89" s="194"/>
      <c r="K89" s="194"/>
      <c r="L89" s="195"/>
    </row>
    <row r="90" spans="1:90" s="2" customFormat="1" ht="11.25" customHeight="1" x14ac:dyDescent="0.15">
      <c r="A90" s="769" t="s">
        <v>148</v>
      </c>
      <c r="B90" s="660"/>
      <c r="C90" s="660"/>
      <c r="D90" s="660"/>
      <c r="E90" s="660"/>
      <c r="F90" s="660"/>
      <c r="G90" s="660"/>
      <c r="H90" s="5"/>
      <c r="I90" s="5"/>
      <c r="J90" s="5"/>
      <c r="K90" s="5"/>
      <c r="L90" s="5"/>
    </row>
    <row r="91" spans="1:90" customFormat="1" ht="15" customHeight="1" x14ac:dyDescent="0.25">
      <c r="A91" s="661" t="s">
        <v>149</v>
      </c>
      <c r="B91" s="647"/>
      <c r="C91" s="663" t="s">
        <v>4</v>
      </c>
      <c r="D91" s="639" t="s">
        <v>150</v>
      </c>
      <c r="E91" s="640"/>
      <c r="F91" s="640"/>
      <c r="G91" s="640"/>
      <c r="H91" s="640"/>
      <c r="I91" s="640"/>
      <c r="J91" s="640"/>
      <c r="K91" s="665"/>
      <c r="L91" s="647" t="s">
        <v>151</v>
      </c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</row>
    <row r="92" spans="1:90" customFormat="1" ht="21" x14ac:dyDescent="0.25">
      <c r="A92" s="770"/>
      <c r="B92" s="648"/>
      <c r="C92" s="771"/>
      <c r="D92" s="147" t="s">
        <v>152</v>
      </c>
      <c r="E92" s="147" t="s">
        <v>153</v>
      </c>
      <c r="F92" s="148" t="s">
        <v>154</v>
      </c>
      <c r="G92" s="148" t="s">
        <v>155</v>
      </c>
      <c r="H92" s="148" t="s">
        <v>156</v>
      </c>
      <c r="I92" s="148" t="s">
        <v>157</v>
      </c>
      <c r="J92" s="148" t="s">
        <v>158</v>
      </c>
      <c r="K92" s="151" t="s">
        <v>159</v>
      </c>
      <c r="L92" s="648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</row>
    <row r="93" spans="1:90" customFormat="1" x14ac:dyDescent="0.25">
      <c r="A93" s="649" t="s">
        <v>160</v>
      </c>
      <c r="B93" s="650"/>
      <c r="C93" s="20">
        <f>SUM(D93:K93)</f>
        <v>131</v>
      </c>
      <c r="D93" s="189">
        <v>0</v>
      </c>
      <c r="E93" s="189">
        <v>0</v>
      </c>
      <c r="F93" s="196">
        <v>0</v>
      </c>
      <c r="G93" s="196">
        <v>1</v>
      </c>
      <c r="H93" s="196">
        <v>5</v>
      </c>
      <c r="I93" s="196">
        <v>21</v>
      </c>
      <c r="J93" s="196">
        <v>94</v>
      </c>
      <c r="K93" s="197">
        <v>10</v>
      </c>
      <c r="L93" s="198">
        <v>2</v>
      </c>
      <c r="M93" s="199" t="str">
        <f>CA93</f>
        <v/>
      </c>
      <c r="N93" s="200"/>
      <c r="O93" s="199"/>
      <c r="P93" s="201"/>
      <c r="Q93" s="201"/>
      <c r="R93" s="201"/>
      <c r="S93" s="202"/>
      <c r="T93" s="202"/>
      <c r="U93" s="202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4"/>
      <c r="CA93" s="205" t="str">
        <f>IF(AND($C93&lt;&gt;0,L93=""),"* No olvide ingresar la variable  "&amp;L$91&amp;""&amp;" . Si no tiene digite CERO.  ",IF(L93&gt;$C93,"* El Número de Anomalía Congenita no puede superar el Total. ",""))</f>
        <v/>
      </c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45">
        <f>IF(AND($C93&lt;&gt;0,L93=""),1,IF(L93&gt;$C93,1,0))</f>
        <v>0</v>
      </c>
    </row>
    <row r="94" spans="1:90" s="2" customFormat="1" ht="11.25" x14ac:dyDescent="0.15">
      <c r="A94" s="4" t="s">
        <v>161</v>
      </c>
      <c r="B94" s="4"/>
      <c r="C94" s="5"/>
      <c r="D94" s="5"/>
      <c r="E94" s="5"/>
      <c r="F94" s="5"/>
      <c r="G94" s="206"/>
      <c r="H94" s="5"/>
      <c r="I94" s="5"/>
      <c r="J94" s="5"/>
      <c r="K94" s="5"/>
      <c r="L94" s="207"/>
      <c r="M94" s="5"/>
    </row>
    <row r="95" spans="1:90" customFormat="1" ht="15" customHeight="1" x14ac:dyDescent="0.25">
      <c r="A95" s="651" t="s">
        <v>149</v>
      </c>
      <c r="B95" s="651"/>
      <c r="C95" s="652" t="s">
        <v>162</v>
      </c>
      <c r="D95" s="620"/>
      <c r="E95" s="639" t="s">
        <v>163</v>
      </c>
      <c r="F95" s="640"/>
      <c r="G95" s="640"/>
      <c r="H95" s="641"/>
      <c r="I95" s="653" t="s">
        <v>164</v>
      </c>
      <c r="J95" s="653"/>
      <c r="K95" s="642" t="s">
        <v>165</v>
      </c>
      <c r="L95" s="642" t="s">
        <v>166</v>
      </c>
      <c r="M95" s="629" t="s">
        <v>167</v>
      </c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</row>
    <row r="96" spans="1:90" customFormat="1" ht="31.5" x14ac:dyDescent="0.25">
      <c r="A96" s="651"/>
      <c r="B96" s="651"/>
      <c r="C96" s="404" t="s">
        <v>168</v>
      </c>
      <c r="D96" s="404" t="s">
        <v>169</v>
      </c>
      <c r="E96" s="404" t="s">
        <v>170</v>
      </c>
      <c r="F96" s="404" t="s">
        <v>171</v>
      </c>
      <c r="G96" s="404" t="s">
        <v>172</v>
      </c>
      <c r="H96" s="404" t="s">
        <v>173</v>
      </c>
      <c r="I96" s="406" t="s">
        <v>174</v>
      </c>
      <c r="J96" s="408" t="s">
        <v>175</v>
      </c>
      <c r="K96" s="768"/>
      <c r="L96" s="768"/>
      <c r="M96" s="766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</row>
    <row r="97" spans="1:95" customFormat="1" x14ac:dyDescent="0.25">
      <c r="A97" s="632" t="s">
        <v>160</v>
      </c>
      <c r="B97" s="633"/>
      <c r="C97" s="209">
        <v>136</v>
      </c>
      <c r="D97" s="209">
        <v>131</v>
      </c>
      <c r="E97" s="209">
        <v>1</v>
      </c>
      <c r="F97" s="209">
        <v>0</v>
      </c>
      <c r="G97" s="209">
        <v>0</v>
      </c>
      <c r="H97" s="209">
        <v>0</v>
      </c>
      <c r="I97" s="210">
        <v>2</v>
      </c>
      <c r="J97" s="209">
        <v>7</v>
      </c>
      <c r="K97" s="209">
        <v>6</v>
      </c>
      <c r="L97" s="209">
        <v>7</v>
      </c>
      <c r="M97" s="209">
        <v>0</v>
      </c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</row>
    <row r="98" spans="1:95" s="2" customFormat="1" ht="11.25" x14ac:dyDescent="0.15">
      <c r="A98" s="767" t="s">
        <v>176</v>
      </c>
      <c r="B98" s="635"/>
      <c r="C98" s="635"/>
      <c r="D98" s="635"/>
      <c r="E98" s="635"/>
      <c r="F98" s="635"/>
      <c r="G98" s="635"/>
      <c r="H98" s="5"/>
      <c r="I98" s="5"/>
      <c r="J98" s="5"/>
      <c r="K98" s="5"/>
      <c r="L98" s="5"/>
      <c r="M98" s="5"/>
      <c r="N98" s="5"/>
      <c r="O98" s="5"/>
    </row>
    <row r="99" spans="1:95" customFormat="1" ht="15" customHeight="1" x14ac:dyDescent="0.25">
      <c r="A99" s="629" t="s">
        <v>149</v>
      </c>
      <c r="B99" s="637" t="s">
        <v>4</v>
      </c>
      <c r="C99" s="639" t="s">
        <v>150</v>
      </c>
      <c r="D99" s="640"/>
      <c r="E99" s="640"/>
      <c r="F99" s="640"/>
      <c r="G99" s="640"/>
      <c r="H99" s="640"/>
      <c r="I99" s="640"/>
      <c r="J99" s="641"/>
      <c r="K99" s="642" t="s">
        <v>177</v>
      </c>
      <c r="L99" s="644" t="s">
        <v>178</v>
      </c>
      <c r="M99" s="645"/>
      <c r="N99" s="645"/>
      <c r="O99" s="646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</row>
    <row r="100" spans="1:95" customFormat="1" ht="42" x14ac:dyDescent="0.25">
      <c r="A100" s="631"/>
      <c r="B100" s="664"/>
      <c r="C100" s="147" t="s">
        <v>152</v>
      </c>
      <c r="D100" s="9" t="s">
        <v>153</v>
      </c>
      <c r="E100" s="148" t="s">
        <v>154</v>
      </c>
      <c r="F100" s="148" t="s">
        <v>155</v>
      </c>
      <c r="G100" s="148" t="s">
        <v>156</v>
      </c>
      <c r="H100" s="148" t="s">
        <v>157</v>
      </c>
      <c r="I100" s="148" t="s">
        <v>158</v>
      </c>
      <c r="J100" s="149" t="s">
        <v>159</v>
      </c>
      <c r="K100" s="654"/>
      <c r="L100" s="135" t="s">
        <v>179</v>
      </c>
      <c r="M100" s="409" t="s">
        <v>180</v>
      </c>
      <c r="N100" s="135" t="s">
        <v>181</v>
      </c>
      <c r="O100" s="410" t="s">
        <v>182</v>
      </c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</row>
    <row r="101" spans="1:95" customFormat="1" x14ac:dyDescent="0.25">
      <c r="A101" s="212" t="s">
        <v>183</v>
      </c>
      <c r="B101" s="213">
        <f>SUM(C101)</f>
        <v>16</v>
      </c>
      <c r="C101" s="164">
        <v>16</v>
      </c>
      <c r="D101" s="214"/>
      <c r="E101" s="214"/>
      <c r="F101" s="214"/>
      <c r="G101" s="214"/>
      <c r="H101" s="214"/>
      <c r="I101" s="214"/>
      <c r="J101" s="215"/>
      <c r="K101" s="104"/>
      <c r="L101" s="104">
        <v>16</v>
      </c>
      <c r="M101" s="104">
        <v>8</v>
      </c>
      <c r="N101" s="104">
        <v>15</v>
      </c>
      <c r="O101" s="104">
        <v>16</v>
      </c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</row>
    <row r="102" spans="1:95" customFormat="1" x14ac:dyDescent="0.25">
      <c r="A102" s="216" t="s">
        <v>184</v>
      </c>
      <c r="B102" s="217">
        <f>SUM(D102:J102)</f>
        <v>0</v>
      </c>
      <c r="C102" s="218"/>
      <c r="D102" s="166"/>
      <c r="E102" s="166"/>
      <c r="F102" s="166"/>
      <c r="G102" s="166"/>
      <c r="H102" s="166"/>
      <c r="I102" s="166"/>
      <c r="J102" s="169"/>
      <c r="K102" s="104"/>
      <c r="L102" s="104"/>
      <c r="M102" s="104"/>
      <c r="N102" s="104"/>
      <c r="O102" s="104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1:95" customFormat="1" x14ac:dyDescent="0.25">
      <c r="A103" s="219" t="s">
        <v>185</v>
      </c>
      <c r="B103" s="220">
        <f>SUM(D103:J103)</f>
        <v>0</v>
      </c>
      <c r="C103" s="173"/>
      <c r="D103" s="64"/>
      <c r="E103" s="64"/>
      <c r="F103" s="64"/>
      <c r="G103" s="64"/>
      <c r="H103" s="64"/>
      <c r="I103" s="64"/>
      <c r="J103" s="63"/>
      <c r="K103" s="63"/>
      <c r="L103" s="63"/>
      <c r="M103" s="63"/>
      <c r="N103" s="63"/>
      <c r="O103" s="65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1:95" s="2" customFormat="1" ht="11.25" x14ac:dyDescent="0.15">
      <c r="A104" s="221" t="s">
        <v>186</v>
      </c>
      <c r="B104" s="5"/>
      <c r="C104" s="5"/>
      <c r="D104" s="5"/>
      <c r="E104" s="5"/>
    </row>
    <row r="105" spans="1:95" customFormat="1" ht="21" x14ac:dyDescent="0.25">
      <c r="A105" s="412" t="s">
        <v>187</v>
      </c>
      <c r="B105" s="223" t="s">
        <v>188</v>
      </c>
      <c r="C105" s="224" t="s">
        <v>189</v>
      </c>
      <c r="D105" s="408" t="s">
        <v>190</v>
      </c>
      <c r="E105" s="420" t="s">
        <v>13</v>
      </c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1:95" customFormat="1" x14ac:dyDescent="0.25">
      <c r="A106" s="225" t="s">
        <v>191</v>
      </c>
      <c r="B106" s="226">
        <v>114</v>
      </c>
      <c r="C106" s="227">
        <v>22</v>
      </c>
      <c r="D106" s="228">
        <v>0</v>
      </c>
      <c r="E106" s="228">
        <v>5</v>
      </c>
      <c r="F106" s="40" t="str">
        <f>CA106&amp;CB106&amp;CC106&amp;CD106&amp;CE106</f>
        <v/>
      </c>
      <c r="CA106" s="44"/>
      <c r="CB106" s="44"/>
      <c r="CC106" s="229" t="str">
        <f>IF(AND(OR(B106&gt;0,C106&gt;0),D106="")," * No olvide digitar la variable Pueblos originarios. Digite cero si no tiene.",IF(D106&gt;(B106+C106)," * La variable pueblos originarios No puede ser mayor a los egresados en Maternidad y Neonatología..",""))</f>
        <v/>
      </c>
      <c r="CD106" s="229" t="str">
        <f>IF(AND(OR(B106&gt;0,C106&gt;0),E106="")," * No olvide digitar la variable Migrantes. Digite cero si no tiene.",IF(E106&gt;(B106+C106)," * La variable Migrantes No puede ser mayor a los egresados en Maternidad y Neonatología.",""))</f>
        <v/>
      </c>
      <c r="CE106" s="229"/>
      <c r="CF106" s="229"/>
      <c r="CG106" s="2"/>
      <c r="CH106" s="2"/>
      <c r="CI106" s="2"/>
      <c r="CJ106" s="2"/>
      <c r="CK106" s="2"/>
      <c r="CL106" s="2"/>
      <c r="CM106" s="2"/>
      <c r="CN106" s="230">
        <f>IF(AND(OR(B106&gt;0,C106&gt;0),D106=""),1,IF(D106&gt;(B106+C106),1,0))</f>
        <v>0</v>
      </c>
      <c r="CO106" s="230">
        <f>IF(AND(OR(B106&gt;0,C106&gt;0),E106=""),1,IF(E106&gt;(B106+C106),1,0))</f>
        <v>0</v>
      </c>
      <c r="CP106" s="230"/>
      <c r="CQ106" s="230"/>
    </row>
    <row r="107" spans="1:95" customFormat="1" ht="21" x14ac:dyDescent="0.25">
      <c r="A107" s="231" t="s">
        <v>192</v>
      </c>
      <c r="B107" s="232">
        <v>79</v>
      </c>
      <c r="C107" s="233">
        <v>6</v>
      </c>
      <c r="D107" s="234">
        <v>0</v>
      </c>
      <c r="E107" s="234">
        <v>5</v>
      </c>
      <c r="F107" s="40" t="str">
        <f t="shared" ref="F107:F111" si="21">CA107&amp;CB107&amp;CC107&amp;CD107&amp;CE107</f>
        <v/>
      </c>
      <c r="CA107" s="229" t="str">
        <f>IF(B107&gt;B111," * Los "&amp;A107&amp;" en Maternidad No pueden ser mayores que los "&amp;A111&amp;" en Maternidad.","")</f>
        <v/>
      </c>
      <c r="CB107" s="229" t="str">
        <f>IF(C107&gt;C111," * Los "&amp;A107&amp;" en Neonatología No pueden ser mayores que los "&amp;A111&amp;" en Neonatología.","")</f>
        <v/>
      </c>
      <c r="CC107" s="229" t="str">
        <f t="shared" ref="CC107:CC111" si="22">IF(AND(OR(B107&gt;0,C107&gt;0),D107="")," * No olvide digitar la variable Pueblos originarios. Digite cero si no tiene.",IF(D107&gt;(B107+C107)," * La variable pueblos originarios No puede ser mayor a los egresados en Maternidad y Neonatología..",""))</f>
        <v/>
      </c>
      <c r="CD107" s="229" t="str">
        <f t="shared" ref="CD107:CD111" si="23">IF(AND(OR(B107&gt;0,C107&gt;0),E107="")," * No olvide digitar la variable Migrantes. Digite cero si no tiene.",IF(E107&gt;(B107+C107)," * La variable Migrantes No puede ser mayor a los egresados en Maternidad y Neonatología.",""))</f>
        <v/>
      </c>
      <c r="CE107" s="229"/>
      <c r="CF107" s="229"/>
      <c r="CG107" s="2"/>
      <c r="CH107" s="2"/>
      <c r="CI107" s="2"/>
      <c r="CJ107" s="2"/>
      <c r="CK107" s="2"/>
      <c r="CL107" s="230">
        <f>IF(B107&gt;B111,1,0)</f>
        <v>0</v>
      </c>
      <c r="CM107" s="230">
        <f>IF(C107&gt;C111,1,0)</f>
        <v>0</v>
      </c>
      <c r="CN107" s="230">
        <f t="shared" ref="CN107:CN111" si="24">IF(AND(OR(B107&gt;0,C107&gt;0),D107=""),1,IF(D107&gt;(B107+C107),1,0))</f>
        <v>0</v>
      </c>
      <c r="CO107" s="230">
        <f t="shared" ref="CO107:CO111" si="25">IF(AND(OR(B107&gt;0,C107&gt;0),E107=""),1,IF(E107&gt;(B107+C107),1,0))</f>
        <v>0</v>
      </c>
      <c r="CP107" s="230"/>
      <c r="CQ107" s="230"/>
    </row>
    <row r="108" spans="1:95" customFormat="1" x14ac:dyDescent="0.25">
      <c r="A108" s="235" t="s">
        <v>193</v>
      </c>
      <c r="B108" s="236">
        <v>0</v>
      </c>
      <c r="C108" s="237"/>
      <c r="D108" s="238"/>
      <c r="E108" s="238"/>
      <c r="F108" s="40" t="str">
        <f t="shared" si="21"/>
        <v/>
      </c>
      <c r="CA108" s="44"/>
      <c r="CB108" s="44"/>
      <c r="CC108" s="229" t="str">
        <f t="shared" si="22"/>
        <v/>
      </c>
      <c r="CD108" s="229" t="str">
        <f t="shared" si="23"/>
        <v/>
      </c>
      <c r="CE108" s="229"/>
      <c r="CF108" s="229"/>
      <c r="CG108" s="2"/>
      <c r="CH108" s="2"/>
      <c r="CI108" s="2"/>
      <c r="CJ108" s="2"/>
      <c r="CK108" s="2"/>
      <c r="CL108" s="2"/>
      <c r="CM108" s="2"/>
      <c r="CN108" s="230">
        <f t="shared" si="24"/>
        <v>0</v>
      </c>
      <c r="CO108" s="230">
        <f t="shared" si="25"/>
        <v>0</v>
      </c>
      <c r="CP108" s="230"/>
      <c r="CQ108" s="230"/>
    </row>
    <row r="109" spans="1:95" customFormat="1" x14ac:dyDescent="0.25">
      <c r="A109" s="235" t="s">
        <v>194</v>
      </c>
      <c r="B109" s="236">
        <v>0</v>
      </c>
      <c r="C109" s="237"/>
      <c r="D109" s="238"/>
      <c r="E109" s="238"/>
      <c r="F109" s="40" t="str">
        <f t="shared" si="21"/>
        <v/>
      </c>
      <c r="CA109" s="44"/>
      <c r="CB109" s="44"/>
      <c r="CC109" s="229" t="str">
        <f t="shared" si="22"/>
        <v/>
      </c>
      <c r="CD109" s="229" t="str">
        <f t="shared" si="23"/>
        <v/>
      </c>
      <c r="CE109" s="229"/>
      <c r="CF109" s="229"/>
      <c r="CG109" s="2"/>
      <c r="CH109" s="2"/>
      <c r="CI109" s="2"/>
      <c r="CJ109" s="2"/>
      <c r="CK109" s="2"/>
      <c r="CL109" s="2"/>
      <c r="CM109" s="2"/>
      <c r="CN109" s="230">
        <f t="shared" si="24"/>
        <v>0</v>
      </c>
      <c r="CO109" s="230">
        <f t="shared" si="25"/>
        <v>0</v>
      </c>
      <c r="CP109" s="230"/>
      <c r="CQ109" s="230"/>
    </row>
    <row r="110" spans="1:95" customFormat="1" ht="22.5" x14ac:dyDescent="0.25">
      <c r="A110" s="235" t="s">
        <v>195</v>
      </c>
      <c r="B110" s="236">
        <v>0</v>
      </c>
      <c r="C110" s="237"/>
      <c r="D110" s="238"/>
      <c r="E110" s="238"/>
      <c r="F110" s="40" t="str">
        <f t="shared" si="21"/>
        <v/>
      </c>
      <c r="CA110" s="44"/>
      <c r="CB110" s="44"/>
      <c r="CC110" s="229" t="str">
        <f t="shared" si="22"/>
        <v/>
      </c>
      <c r="CD110" s="229" t="str">
        <f t="shared" si="23"/>
        <v/>
      </c>
      <c r="CE110" s="229"/>
      <c r="CF110" s="229"/>
      <c r="CG110" s="2"/>
      <c r="CH110" s="2"/>
      <c r="CI110" s="2"/>
      <c r="CJ110" s="2"/>
      <c r="CK110" s="2"/>
      <c r="CL110" s="2"/>
      <c r="CM110" s="2"/>
      <c r="CN110" s="230">
        <f t="shared" si="24"/>
        <v>0</v>
      </c>
      <c r="CO110" s="230">
        <f t="shared" si="25"/>
        <v>0</v>
      </c>
      <c r="CP110" s="230"/>
      <c r="CQ110" s="230"/>
    </row>
    <row r="111" spans="1:95" customFormat="1" x14ac:dyDescent="0.25">
      <c r="A111" s="239" t="s">
        <v>196</v>
      </c>
      <c r="B111" s="247">
        <v>106</v>
      </c>
      <c r="C111" s="452">
        <v>6</v>
      </c>
      <c r="D111" s="240">
        <v>0</v>
      </c>
      <c r="E111" s="240">
        <v>0</v>
      </c>
      <c r="F111" s="40" t="str">
        <f t="shared" si="21"/>
        <v/>
      </c>
      <c r="CA111" s="229" t="str">
        <f>IF(B111&gt;B106," * Los egresados con lactancia materna exclusiva no puede ser mayor que el Total de Egresos en Maternidad.","")</f>
        <v/>
      </c>
      <c r="CB111" s="229" t="str">
        <f>IF(C111&gt;C106," * Los egresados con lactancia materna exclusiva no puede ser mayor que el Total de Egresos en Neonatología","")</f>
        <v/>
      </c>
      <c r="CC111" s="229" t="str">
        <f t="shared" si="22"/>
        <v/>
      </c>
      <c r="CD111" s="229" t="str">
        <f t="shared" si="23"/>
        <v/>
      </c>
      <c r="CE111" s="229"/>
      <c r="CF111" s="229"/>
      <c r="CG111" s="2"/>
      <c r="CH111" s="2"/>
      <c r="CI111" s="2"/>
      <c r="CJ111" s="2"/>
      <c r="CK111" s="2"/>
      <c r="CL111" s="230">
        <f>IF(B111&gt;B106,1,0)</f>
        <v>0</v>
      </c>
      <c r="CM111" s="230">
        <f>IF(C111&gt;C106,1,0)</f>
        <v>0</v>
      </c>
      <c r="CN111" s="230">
        <f t="shared" si="24"/>
        <v>0</v>
      </c>
      <c r="CO111" s="230">
        <f t="shared" si="25"/>
        <v>0</v>
      </c>
      <c r="CP111" s="230"/>
      <c r="CQ111" s="230"/>
    </row>
    <row r="112" spans="1:95" customFormat="1" ht="15" customHeight="1" x14ac:dyDescent="0.25">
      <c r="A112" s="622" t="s">
        <v>197</v>
      </c>
      <c r="B112" s="62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1:91" s="2" customFormat="1" ht="11.25" x14ac:dyDescent="0.15">
      <c r="A113" s="195" t="s">
        <v>198</v>
      </c>
      <c r="B113" s="195"/>
      <c r="C113" s="195"/>
    </row>
    <row r="114" spans="1:91" customFormat="1" x14ac:dyDescent="0.25">
      <c r="A114" s="623" t="s">
        <v>199</v>
      </c>
      <c r="B114" s="623"/>
      <c r="C114" s="420" t="s">
        <v>4</v>
      </c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1:91" customFormat="1" ht="33" x14ac:dyDescent="0.25">
      <c r="A115" s="624" t="s">
        <v>200</v>
      </c>
      <c r="B115" s="241" t="s">
        <v>201</v>
      </c>
      <c r="C115" s="226">
        <v>121</v>
      </c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1:91" customFormat="1" ht="22.5" x14ac:dyDescent="0.25">
      <c r="A116" s="765"/>
      <c r="B116" s="453" t="s">
        <v>202</v>
      </c>
      <c r="C116" s="454">
        <v>7</v>
      </c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1:91" customFormat="1" x14ac:dyDescent="0.25">
      <c r="A117" s="624" t="s">
        <v>203</v>
      </c>
      <c r="B117" s="244" t="s">
        <v>204</v>
      </c>
      <c r="C117" s="32">
        <v>2</v>
      </c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1:91" customFormat="1" x14ac:dyDescent="0.25">
      <c r="A118" s="626"/>
      <c r="B118" s="245" t="s">
        <v>205</v>
      </c>
      <c r="C118" s="52">
        <v>121</v>
      </c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1:91" customFormat="1" x14ac:dyDescent="0.25">
      <c r="A119" s="626"/>
      <c r="B119" s="245" t="s">
        <v>206</v>
      </c>
      <c r="C119" s="52">
        <v>0</v>
      </c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1:91" customFormat="1" x14ac:dyDescent="0.25">
      <c r="A120" s="765"/>
      <c r="B120" s="455" t="s">
        <v>207</v>
      </c>
      <c r="C120" s="456">
        <v>121</v>
      </c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1:91" s="2" customFormat="1" ht="11.25" x14ac:dyDescent="0.15">
      <c r="A121" s="248" t="s">
        <v>208</v>
      </c>
      <c r="B121" s="249"/>
      <c r="C121" s="249"/>
      <c r="D121" s="221"/>
      <c r="E121" s="5"/>
      <c r="F121" s="5"/>
      <c r="G121" s="5"/>
      <c r="H121" s="5"/>
      <c r="I121" s="5"/>
      <c r="J121" s="5"/>
      <c r="K121" s="5"/>
      <c r="L121" s="5"/>
      <c r="M121" s="5"/>
    </row>
    <row r="122" spans="1:91" customFormat="1" ht="15" customHeight="1" x14ac:dyDescent="0.25">
      <c r="A122" s="627" t="s">
        <v>209</v>
      </c>
      <c r="B122" s="629" t="s">
        <v>4</v>
      </c>
      <c r="C122" s="611" t="s">
        <v>104</v>
      </c>
      <c r="D122" s="612"/>
      <c r="E122" s="612"/>
      <c r="F122" s="612"/>
      <c r="G122" s="612"/>
      <c r="H122" s="612"/>
      <c r="I122" s="612"/>
      <c r="J122" s="612"/>
      <c r="K122" s="613"/>
      <c r="L122" s="614" t="s">
        <v>12</v>
      </c>
      <c r="M122" s="616" t="s">
        <v>13</v>
      </c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1:91" customFormat="1" x14ac:dyDescent="0.25">
      <c r="A123" s="628"/>
      <c r="B123" s="662"/>
      <c r="C123" s="250" t="s">
        <v>210</v>
      </c>
      <c r="D123" s="251" t="s">
        <v>16</v>
      </c>
      <c r="E123" s="251" t="s">
        <v>110</v>
      </c>
      <c r="F123" s="251" t="s">
        <v>111</v>
      </c>
      <c r="G123" s="251" t="s">
        <v>112</v>
      </c>
      <c r="H123" s="251" t="s">
        <v>113</v>
      </c>
      <c r="I123" s="251" t="s">
        <v>114</v>
      </c>
      <c r="J123" s="251" t="s">
        <v>115</v>
      </c>
      <c r="K123" s="252" t="s">
        <v>211</v>
      </c>
      <c r="L123" s="615"/>
      <c r="M123" s="763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1:91" customFormat="1" ht="21" x14ac:dyDescent="0.25">
      <c r="A124" s="253" t="s">
        <v>212</v>
      </c>
      <c r="B124" s="254">
        <v>6</v>
      </c>
      <c r="C124" s="457"/>
      <c r="D124" s="256"/>
      <c r="E124" s="256"/>
      <c r="F124" s="256"/>
      <c r="G124" s="256"/>
      <c r="H124" s="256"/>
      <c r="I124" s="256"/>
      <c r="J124" s="256"/>
      <c r="K124" s="257"/>
      <c r="L124" s="258"/>
      <c r="M124" s="458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1:91" customFormat="1" ht="21" x14ac:dyDescent="0.25">
      <c r="A125" s="188" t="s">
        <v>213</v>
      </c>
      <c r="B125" s="260">
        <f>SUM(C125:K125)</f>
        <v>6</v>
      </c>
      <c r="C125" s="459"/>
      <c r="D125" s="75">
        <v>1</v>
      </c>
      <c r="E125" s="75">
        <v>2</v>
      </c>
      <c r="F125" s="75">
        <v>2</v>
      </c>
      <c r="G125" s="75">
        <v>0</v>
      </c>
      <c r="H125" s="75">
        <v>1</v>
      </c>
      <c r="I125" s="75"/>
      <c r="J125" s="75"/>
      <c r="K125" s="81"/>
      <c r="L125" s="254">
        <v>0</v>
      </c>
      <c r="M125" s="454">
        <v>0</v>
      </c>
      <c r="N125" s="40" t="str">
        <f>$CA125&amp;CB125</f>
        <v/>
      </c>
      <c r="CA125" s="229" t="str">
        <f>IF(AND($B125&lt;&gt;0,L125=""),"* No olvide ingresar la variable Pueblos Originarios. Si no tiene digite CERO.  ",IF(L125&gt;$B125,"* La variable Pueblos Originarios no puede superar el Total. ",""))</f>
        <v/>
      </c>
      <c r="CB125" s="229" t="str">
        <f>IF(AND($B125&lt;&gt;0,M125=""),"* No olvide ingresar la variable Migrantes. Si no tiene digite CERO. ",IF(M125&gt;$B125,"* La variable Migrantes no puede superar el Total. ",""))</f>
        <v/>
      </c>
      <c r="CC125" s="2"/>
      <c r="CD125" s="2"/>
      <c r="CE125" s="2"/>
      <c r="CF125" s="2"/>
      <c r="CG125" s="2"/>
      <c r="CH125" s="2"/>
      <c r="CI125" s="2"/>
      <c r="CJ125" s="2"/>
      <c r="CK125" s="2"/>
      <c r="CL125" s="230">
        <f>IF(AND($B125&lt;&gt;0,L125=""),1,IF(L125&gt;$B125,1,0))</f>
        <v>0</v>
      </c>
      <c r="CM125" s="230">
        <f>IF(AND($B125&lt;&gt;0,M125=""),1,IF(M125&gt;$B125,1,0))</f>
        <v>0</v>
      </c>
    </row>
    <row r="126" spans="1:91" s="2" customFormat="1" ht="11.25" x14ac:dyDescent="0.15">
      <c r="A126" s="195" t="s">
        <v>214</v>
      </c>
      <c r="B126" s="195"/>
      <c r="C126" s="5"/>
      <c r="D126" s="5"/>
      <c r="E126" s="5"/>
      <c r="F126" s="5"/>
    </row>
    <row r="127" spans="1:91" s="2" customFormat="1" ht="11.25" x14ac:dyDescent="0.15">
      <c r="A127" s="195" t="s">
        <v>215</v>
      </c>
      <c r="B127" s="195"/>
      <c r="C127" s="5"/>
      <c r="D127" s="5"/>
      <c r="E127" s="5"/>
      <c r="F127" s="5"/>
    </row>
    <row r="128" spans="1:91" customFormat="1" ht="21" customHeight="1" x14ac:dyDescent="0.25">
      <c r="A128" s="618" t="s">
        <v>216</v>
      </c>
      <c r="B128" s="620" t="s">
        <v>217</v>
      </c>
      <c r="C128" s="621"/>
      <c r="D128" s="621"/>
      <c r="E128" s="621"/>
      <c r="F128" s="404" t="s">
        <v>218</v>
      </c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1:100" ht="21" x14ac:dyDescent="0.25">
      <c r="A129" s="764"/>
      <c r="B129" s="9" t="s">
        <v>219</v>
      </c>
      <c r="C129" s="148" t="s">
        <v>220</v>
      </c>
      <c r="D129" s="9" t="s">
        <v>221</v>
      </c>
      <c r="E129" s="408" t="s">
        <v>222</v>
      </c>
      <c r="F129" s="404" t="s">
        <v>223</v>
      </c>
      <c r="CN129"/>
      <c r="CO129"/>
      <c r="CP129"/>
      <c r="CQ129"/>
      <c r="CR129"/>
      <c r="CS129"/>
      <c r="CT129"/>
      <c r="CU129"/>
      <c r="CV129"/>
    </row>
    <row r="130" spans="1:100" x14ac:dyDescent="0.25">
      <c r="A130" s="261" t="s">
        <v>224</v>
      </c>
      <c r="B130" s="262">
        <v>131</v>
      </c>
      <c r="C130" s="196">
        <v>0</v>
      </c>
      <c r="D130" s="262">
        <v>4</v>
      </c>
      <c r="E130" s="198">
        <v>0</v>
      </c>
      <c r="F130" s="136">
        <v>0</v>
      </c>
      <c r="CN130"/>
      <c r="CO130"/>
      <c r="CP130"/>
      <c r="CQ130"/>
      <c r="CR130"/>
      <c r="CS130"/>
      <c r="CT130"/>
      <c r="CU130"/>
      <c r="CV130"/>
    </row>
    <row r="131" spans="1:100" s="2" customFormat="1" ht="11.25" x14ac:dyDescent="0.15">
      <c r="A131" s="195" t="s">
        <v>225</v>
      </c>
      <c r="B131" s="5"/>
      <c r="C131" s="5"/>
      <c r="D131" s="5"/>
      <c r="E131" s="5"/>
    </row>
    <row r="132" spans="1:100" ht="21" x14ac:dyDescent="0.25">
      <c r="A132" s="412" t="s">
        <v>226</v>
      </c>
      <c r="B132" s="420" t="s">
        <v>227</v>
      </c>
      <c r="C132" s="420" t="s">
        <v>228</v>
      </c>
      <c r="D132" s="224" t="s">
        <v>229</v>
      </c>
      <c r="E132" s="408" t="s">
        <v>12</v>
      </c>
      <c r="CN132"/>
      <c r="CO132"/>
      <c r="CP132"/>
      <c r="CQ132"/>
      <c r="CR132"/>
      <c r="CS132"/>
      <c r="CT132"/>
      <c r="CU132"/>
      <c r="CV132"/>
    </row>
    <row r="133" spans="1:100" x14ac:dyDescent="0.25">
      <c r="A133" s="127" t="s">
        <v>230</v>
      </c>
      <c r="B133" s="226">
        <v>147</v>
      </c>
      <c r="C133" s="226"/>
      <c r="D133" s="227"/>
      <c r="E133" s="228">
        <v>0</v>
      </c>
      <c r="F133" s="40" t="str">
        <f>$CA133</f>
        <v/>
      </c>
      <c r="CA133" s="229" t="str">
        <f>IF(AND($B133&lt;&gt;0,E133=""),"* No olvide ingresar la variable Pueblos Originarios. Si no tiene digite CERO. ",IF(E133&gt;$B133,"* La variable Pueblos Originarios no puede superar el Total de Tamizaje. ",""))</f>
        <v/>
      </c>
      <c r="CB133" s="44"/>
      <c r="CL133" s="230">
        <f>IF(AND($B133&lt;&gt;0,E133=""),1,IF(E133&gt;$B133,1,0))</f>
        <v>0</v>
      </c>
      <c r="CM133" s="44"/>
      <c r="CN133"/>
      <c r="CO133"/>
      <c r="CP133"/>
      <c r="CQ133"/>
      <c r="CR133"/>
      <c r="CS133"/>
      <c r="CT133"/>
      <c r="CU133"/>
      <c r="CV133"/>
    </row>
    <row r="134" spans="1:100" x14ac:dyDescent="0.25">
      <c r="A134" s="263" t="s">
        <v>231</v>
      </c>
      <c r="B134" s="52">
        <v>123</v>
      </c>
      <c r="C134" s="52"/>
      <c r="D134" s="264">
        <v>16</v>
      </c>
      <c r="E134" s="50">
        <v>0</v>
      </c>
      <c r="F134" s="40" t="str">
        <f t="shared" ref="F134:F135" si="26">$CO134&amp;CA134</f>
        <v/>
      </c>
      <c r="CA134" s="229" t="str">
        <f t="shared" ref="CA134:CA135" si="27">IF(AND($B134&lt;&gt;0,E134=""),"* No olvide ingresar la variable Pueblos Originarios. Si no tiene digite CERO. ",IF(E134&gt;$B134,"* La variable Pueblos Originarios no puede superar el Total de Tamizaje. ",""))</f>
        <v/>
      </c>
      <c r="CB134" s="44"/>
      <c r="CL134" s="230">
        <f t="shared" ref="CL134:CL135" si="28">IF(AND($B134&lt;&gt;0,E134=""),1,IF(E134&gt;$B134,1,0))</f>
        <v>0</v>
      </c>
      <c r="CN134"/>
      <c r="CO134"/>
      <c r="CP134"/>
      <c r="CQ134"/>
      <c r="CR134"/>
      <c r="CS134"/>
      <c r="CT134"/>
      <c r="CU134"/>
      <c r="CV134"/>
    </row>
    <row r="135" spans="1:100" x14ac:dyDescent="0.25">
      <c r="A135" s="265" t="s">
        <v>232</v>
      </c>
      <c r="B135" s="266">
        <v>7</v>
      </c>
      <c r="C135" s="266"/>
      <c r="D135" s="267">
        <v>1</v>
      </c>
      <c r="E135" s="268">
        <v>0</v>
      </c>
      <c r="F135" s="40" t="str">
        <f t="shared" si="26"/>
        <v/>
      </c>
      <c r="CA135" s="229" t="str">
        <f t="shared" si="27"/>
        <v/>
      </c>
      <c r="CB135" s="44"/>
      <c r="CL135" s="230">
        <f t="shared" si="28"/>
        <v>0</v>
      </c>
      <c r="CN135"/>
      <c r="CO135"/>
      <c r="CP135"/>
      <c r="CQ135"/>
      <c r="CR135"/>
      <c r="CS135"/>
      <c r="CT135"/>
      <c r="CU135"/>
      <c r="CV135"/>
    </row>
    <row r="136" spans="1:100" ht="21" x14ac:dyDescent="0.25">
      <c r="A136" s="460" t="s">
        <v>233</v>
      </c>
      <c r="B136" s="461" t="s">
        <v>234</v>
      </c>
      <c r="C136" s="462" t="s">
        <v>235</v>
      </c>
      <c r="D136" s="411" t="s">
        <v>12</v>
      </c>
      <c r="E136" s="202"/>
      <c r="CN136"/>
      <c r="CO136"/>
      <c r="CP136"/>
      <c r="CQ136"/>
      <c r="CR136"/>
      <c r="CS136"/>
      <c r="CT136"/>
      <c r="CU136"/>
      <c r="CV136"/>
    </row>
    <row r="137" spans="1:100" x14ac:dyDescent="0.25">
      <c r="A137" s="127" t="s">
        <v>188</v>
      </c>
      <c r="B137" s="226">
        <v>51</v>
      </c>
      <c r="C137" s="227"/>
      <c r="D137" s="228">
        <v>0</v>
      </c>
      <c r="E137" s="40" t="str">
        <f>$CA137</f>
        <v/>
      </c>
      <c r="CA137" s="229" t="str">
        <f>IF(AND($B137&lt;&gt;0,D137=""),"* No olvide ingresar la variable Pueblos Originarios. Si no tiene digite CERO. ",IF(D137&gt;$B137,"* La variable Pueblos Originarios no puede superar el Total de EOA. ",""))</f>
        <v/>
      </c>
      <c r="CB137" s="44"/>
      <c r="CL137" s="230">
        <f>IF(AND($B137&lt;&gt;0,D137=""),1,IF(D137&gt;$B137,1,0))</f>
        <v>0</v>
      </c>
      <c r="CN137"/>
      <c r="CO137"/>
      <c r="CP137"/>
      <c r="CQ137"/>
      <c r="CR137"/>
      <c r="CS137"/>
      <c r="CT137"/>
      <c r="CU137"/>
      <c r="CV137"/>
    </row>
    <row r="138" spans="1:100" x14ac:dyDescent="0.25">
      <c r="A138" s="263" t="s">
        <v>189</v>
      </c>
      <c r="B138" s="52">
        <v>20</v>
      </c>
      <c r="C138" s="264">
        <v>1</v>
      </c>
      <c r="D138" s="50">
        <v>0</v>
      </c>
      <c r="E138" s="40" t="str">
        <f t="shared" ref="E138:E139" si="29">$CA138</f>
        <v/>
      </c>
      <c r="CA138" s="229" t="str">
        <f t="shared" ref="CA138:CA139" si="30">IF(AND($B138&lt;&gt;0,D138=""),"* No olvide ingresar la variable Pueblos Originarios. Si no tiene digite CERO. ",IF(D138&gt;$B138,"* La variable Pueblos Originarios no puede superar el Total de EOA. ",""))</f>
        <v/>
      </c>
      <c r="CB138" s="44"/>
      <c r="CL138" s="230">
        <f t="shared" ref="CL138:CL139" si="31">IF(AND($B138&lt;&gt;0,D138=""),1,IF(D138&gt;$B138,1,0))</f>
        <v>0</v>
      </c>
      <c r="CN138"/>
      <c r="CO138"/>
      <c r="CP138"/>
      <c r="CQ138"/>
      <c r="CR138"/>
      <c r="CS138"/>
      <c r="CT138"/>
      <c r="CU138"/>
      <c r="CV138"/>
    </row>
    <row r="139" spans="1:100" ht="21" x14ac:dyDescent="0.25">
      <c r="A139" s="265" t="s">
        <v>236</v>
      </c>
      <c r="B139" s="266">
        <v>76</v>
      </c>
      <c r="C139" s="267">
        <v>2</v>
      </c>
      <c r="D139" s="268">
        <v>0</v>
      </c>
      <c r="E139" s="40" t="str">
        <f t="shared" si="29"/>
        <v/>
      </c>
      <c r="CA139" s="229" t="str">
        <f t="shared" si="30"/>
        <v/>
      </c>
      <c r="CB139" s="44"/>
      <c r="CL139" s="230">
        <f t="shared" si="31"/>
        <v>0</v>
      </c>
      <c r="CN139"/>
      <c r="CO139"/>
      <c r="CP139"/>
      <c r="CQ139"/>
      <c r="CR139"/>
      <c r="CS139"/>
      <c r="CT139"/>
      <c r="CU139"/>
      <c r="CV139"/>
    </row>
    <row r="140" spans="1:100" x14ac:dyDescent="0.25">
      <c r="A140" s="195" t="s">
        <v>237</v>
      </c>
      <c r="B140" s="273"/>
      <c r="C140" s="202"/>
      <c r="CN140"/>
      <c r="CO140"/>
      <c r="CP140"/>
      <c r="CQ140"/>
      <c r="CR140"/>
      <c r="CS140"/>
      <c r="CT140"/>
      <c r="CU140"/>
      <c r="CV140"/>
    </row>
    <row r="141" spans="1:100" ht="31.5" x14ac:dyDescent="0.25">
      <c r="A141" s="418" t="s">
        <v>233</v>
      </c>
      <c r="B141" s="407" t="s">
        <v>238</v>
      </c>
      <c r="C141" s="406" t="s">
        <v>239</v>
      </c>
      <c r="CN141"/>
      <c r="CO141"/>
      <c r="CP141"/>
      <c r="CQ141"/>
      <c r="CR141"/>
      <c r="CS141"/>
      <c r="CT141"/>
      <c r="CU141"/>
      <c r="CV141"/>
    </row>
    <row r="142" spans="1:100" x14ac:dyDescent="0.25">
      <c r="A142" s="276" t="s">
        <v>188</v>
      </c>
      <c r="B142" s="226">
        <v>131</v>
      </c>
      <c r="C142" s="228">
        <v>3</v>
      </c>
      <c r="CN142"/>
      <c r="CO142"/>
      <c r="CP142"/>
      <c r="CQ142"/>
      <c r="CR142"/>
      <c r="CS142"/>
      <c r="CT142"/>
      <c r="CU142"/>
      <c r="CV142"/>
    </row>
    <row r="143" spans="1:100" x14ac:dyDescent="0.25">
      <c r="A143" s="463" t="s">
        <v>189</v>
      </c>
      <c r="B143" s="456">
        <v>11</v>
      </c>
      <c r="C143" s="240"/>
      <c r="CN143"/>
      <c r="CO143"/>
      <c r="CP143"/>
      <c r="CQ143"/>
      <c r="CR143"/>
      <c r="CS143"/>
      <c r="CT143"/>
      <c r="CU143"/>
      <c r="CV143"/>
    </row>
    <row r="160" spans="1:100" x14ac:dyDescent="0.25">
      <c r="A160" s="278">
        <f>SUM(C13:X22,C25:C35,C39:D51,C54:D65,B70:O72,C76:I87,C93,C97:J97,B101:B103,B106:C111,C115:C120,B124:B125,B130:F130,B133:D135,B137:C139)</f>
        <v>3211</v>
      </c>
      <c r="B160" s="278">
        <f>SUM(CL13:CQ139)</f>
        <v>0</v>
      </c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</row>
  </sheetData>
  <mergeCells count="121">
    <mergeCell ref="A6:L6"/>
    <mergeCell ref="A9:B11"/>
    <mergeCell ref="C9:C11"/>
    <mergeCell ref="D9:G9"/>
    <mergeCell ref="H9:K9"/>
    <mergeCell ref="L9:L11"/>
    <mergeCell ref="R10:R11"/>
    <mergeCell ref="S10:T10"/>
    <mergeCell ref="U10:V10"/>
    <mergeCell ref="A13:B13"/>
    <mergeCell ref="A14:B14"/>
    <mergeCell ref="A15:B15"/>
    <mergeCell ref="AA9:AB10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M9:R9"/>
    <mergeCell ref="S9:V9"/>
    <mergeCell ref="W9:W11"/>
    <mergeCell ref="X9:X11"/>
    <mergeCell ref="Y9:Y11"/>
    <mergeCell ref="Z9:Z11"/>
    <mergeCell ref="N10:N11"/>
    <mergeCell ref="O10:O11"/>
    <mergeCell ref="P10:P11"/>
    <mergeCell ref="Q10:Q11"/>
    <mergeCell ref="A24:B24"/>
    <mergeCell ref="A25:B25"/>
    <mergeCell ref="A26:A27"/>
    <mergeCell ref="A28:B28"/>
    <mergeCell ref="A29:B29"/>
    <mergeCell ref="A30:B30"/>
    <mergeCell ref="A16:B16"/>
    <mergeCell ref="A17:B17"/>
    <mergeCell ref="A18:B18"/>
    <mergeCell ref="A19:B19"/>
    <mergeCell ref="A20:B20"/>
    <mergeCell ref="A21:A22"/>
    <mergeCell ref="A42:B42"/>
    <mergeCell ref="A43:B43"/>
    <mergeCell ref="A44:A45"/>
    <mergeCell ref="A46:B46"/>
    <mergeCell ref="A47:B47"/>
    <mergeCell ref="A48:B48"/>
    <mergeCell ref="A31:A32"/>
    <mergeCell ref="A33:B33"/>
    <mergeCell ref="A34:A35"/>
    <mergeCell ref="A38:B38"/>
    <mergeCell ref="A39:B39"/>
    <mergeCell ref="A40:A41"/>
    <mergeCell ref="A60:B60"/>
    <mergeCell ref="A61:B61"/>
    <mergeCell ref="A62:B62"/>
    <mergeCell ref="A63:B63"/>
    <mergeCell ref="A64:B64"/>
    <mergeCell ref="A65:B65"/>
    <mergeCell ref="A49:B49"/>
    <mergeCell ref="A50:B50"/>
    <mergeCell ref="A51:B51"/>
    <mergeCell ref="A53:B53"/>
    <mergeCell ref="A54:A58"/>
    <mergeCell ref="A59:B59"/>
    <mergeCell ref="R67:R68"/>
    <mergeCell ref="S67:T67"/>
    <mergeCell ref="A74:B75"/>
    <mergeCell ref="C74:C75"/>
    <mergeCell ref="D74:D75"/>
    <mergeCell ref="E74:E75"/>
    <mergeCell ref="F74:F75"/>
    <mergeCell ref="G74:I74"/>
    <mergeCell ref="A67:A68"/>
    <mergeCell ref="B67:J67"/>
    <mergeCell ref="K67:M67"/>
    <mergeCell ref="N67:O67"/>
    <mergeCell ref="P67:P68"/>
    <mergeCell ref="Q67:Q68"/>
    <mergeCell ref="A88:B88"/>
    <mergeCell ref="A89:G89"/>
    <mergeCell ref="A90:G90"/>
    <mergeCell ref="A91:B92"/>
    <mergeCell ref="C91:C92"/>
    <mergeCell ref="D91:K91"/>
    <mergeCell ref="A76:B76"/>
    <mergeCell ref="A77:B77"/>
    <mergeCell ref="A78:A84"/>
    <mergeCell ref="A85:B85"/>
    <mergeCell ref="A86:B86"/>
    <mergeCell ref="A87:B87"/>
    <mergeCell ref="M95:M96"/>
    <mergeCell ref="A97:B97"/>
    <mergeCell ref="A98:G98"/>
    <mergeCell ref="A99:A100"/>
    <mergeCell ref="B99:B100"/>
    <mergeCell ref="C99:J99"/>
    <mergeCell ref="K99:K100"/>
    <mergeCell ref="L99:O99"/>
    <mergeCell ref="L91:L92"/>
    <mergeCell ref="A93:B93"/>
    <mergeCell ref="A95:B96"/>
    <mergeCell ref="C95:D95"/>
    <mergeCell ref="E95:H95"/>
    <mergeCell ref="I95:J95"/>
    <mergeCell ref="K95:K96"/>
    <mergeCell ref="L95:L96"/>
    <mergeCell ref="C122:K122"/>
    <mergeCell ref="L122:L123"/>
    <mergeCell ref="M122:M123"/>
    <mergeCell ref="A128:A129"/>
    <mergeCell ref="B128:E128"/>
    <mergeCell ref="A112:B112"/>
    <mergeCell ref="A114:B114"/>
    <mergeCell ref="A115:A116"/>
    <mergeCell ref="A117:A120"/>
    <mergeCell ref="A122:A123"/>
    <mergeCell ref="B122:B123"/>
  </mergeCells>
  <dataValidations count="2">
    <dataValidation type="whole" operator="greaterThanOrEqual" allowBlank="1" showInputMessage="1" showErrorMessage="1" error="Valor no Permitido" sqref="C13:AB22 D25:F35 C39:D51 C54:D65 B70:T72 C76:C87 D86 E76:I87 D93:L93 C97:M97 C101:O103 B106:E111 C115:C120 B124 C125:M125 B130:F130 B133:E135 B137:D139">
      <formula1>0</formula1>
    </dataValidation>
    <dataValidation allowBlank="1" showInputMessage="1" showErrorMessage="1" error="Valor no Permitido" sqref="A6:L6 C9:C10 T11:T12 A9:A10 A12:A21 S9:S10 U10 W9:W10 M9 M10:R10 H9 H10:K10 C129:E129 X9:AA9 A8:AB8 B125 V11:V12 C12:S12 U12 W12:AB12 F24 A26 B26:B27 A33:A34 A28:A31 B34:B35 A23:F23 A42:A44 A39:A40 B44:B45 A46:A54 A37:D37 C25:C35 B52 M93:BZ93 C66:S66 C68:J69 K67:S69 T66:T69 A76:A78 A85:A91 F74:G74 H75:I75 E88:I88 F73:I73 B73 A93:A99 B89:L90 L91 D91:K92 B94:M94 K95:M95 E95 I95:J96 M100:O100 L99:L100 B98:O98 K99 D87:D88 C99:J100 C73:E74 C104:E105 A102:A112 D76:D85 B99:B104 C88 D121:M121 A121:A124 C121:C124 D123:K123 L122:M122 C91:C93 B128:B129 A160:B160 A126:F127 C52:D53 B66:B69 F128:F129 D124:M124 B121:B123 A131:A139 B131:E132 B136:E136 A59:A67 A69:A74 A140:C140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60"/>
  <sheetViews>
    <sheetView topLeftCell="A94" workbookViewId="0">
      <selection activeCell="A94" sqref="A1:XFD1048576"/>
    </sheetView>
  </sheetViews>
  <sheetFormatPr baseColWidth="10" defaultRowHeight="15" x14ac:dyDescent="0.25"/>
  <cols>
    <col min="1" max="1" width="53.5703125" customWidth="1"/>
    <col min="2" max="2" width="23.42578125" bestFit="1" customWidth="1"/>
    <col min="3" max="7" width="14" customWidth="1"/>
    <col min="8" max="8" width="15" customWidth="1"/>
    <col min="9" max="13" width="14" customWidth="1"/>
    <col min="14" max="14" width="15.28515625" customWidth="1"/>
    <col min="15" max="15" width="13" customWidth="1"/>
    <col min="16" max="16" width="12" customWidth="1"/>
    <col min="17" max="18" width="13.42578125" customWidth="1"/>
    <col min="19" max="19" width="11.28515625" customWidth="1"/>
    <col min="20" max="20" width="12.42578125" customWidth="1"/>
    <col min="22" max="22" width="12.85546875" customWidth="1"/>
    <col min="23" max="28" width="11.28515625" customWidth="1"/>
    <col min="55" max="55" width="20.28515625" bestFit="1" customWidth="1"/>
    <col min="65" max="65" width="20.28515625" bestFit="1" customWidth="1"/>
    <col min="78" max="78" width="11.42578125" customWidth="1"/>
    <col min="79" max="80" width="11.85546875" style="2" hidden="1" customWidth="1"/>
    <col min="81" max="90" width="11.42578125" style="2" hidden="1" customWidth="1"/>
    <col min="91" max="91" width="20.28515625" style="2" hidden="1" customWidth="1"/>
    <col min="92" max="94" width="11.42578125" style="2" hidden="1" customWidth="1"/>
    <col min="95" max="95" width="20.28515625" style="2" hidden="1" customWidth="1"/>
    <col min="96" max="96" width="11.42578125" style="2" customWidth="1"/>
    <col min="97" max="100" width="11.42578125" style="2"/>
  </cols>
  <sheetData>
    <row r="1" spans="1:100" x14ac:dyDescent="0.25">
      <c r="A1" s="1" t="s">
        <v>0</v>
      </c>
    </row>
    <row r="2" spans="1:100" x14ac:dyDescent="0.25">
      <c r="A2" s="1" t="str">
        <f>CONCATENATE("COMUNA: ",[7]NOMBRE!B2," - ","( ",[7]NOMBRE!C2,[7]NOMBRE!D2,[7]NOMBRE!E2,[7]NOMBRE!F2,[7]NOMBRE!G2," )")</f>
        <v>COMUNA: LINARES - ( 07401 )</v>
      </c>
    </row>
    <row r="3" spans="1:100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100" x14ac:dyDescent="0.25">
      <c r="A4" s="1" t="str">
        <f>CONCATENATE("MES: ",[7]NOMBRE!B6," - ","( ",[7]NOMBRE!C6,[7]NOMBRE!D6," )")</f>
        <v>MES: JUNIO - ( 06 )</v>
      </c>
    </row>
    <row r="5" spans="1:100" x14ac:dyDescent="0.25">
      <c r="A5" s="1" t="str">
        <f>CONCATENATE("AÑO: ",[7]NOMBRE!B7)</f>
        <v>AÑO: 2024</v>
      </c>
    </row>
    <row r="6" spans="1:100" ht="15" customHeight="1" x14ac:dyDescent="0.25">
      <c r="A6" s="735" t="s">
        <v>1</v>
      </c>
      <c r="B6" s="735"/>
      <c r="C6" s="735"/>
      <c r="D6" s="735"/>
      <c r="E6" s="735"/>
      <c r="F6" s="735"/>
      <c r="G6" s="735"/>
      <c r="H6" s="735"/>
      <c r="I6" s="735"/>
      <c r="J6" s="735"/>
      <c r="K6" s="735"/>
      <c r="L6" s="735"/>
    </row>
    <row r="8" spans="1:100" s="2" customFormat="1" ht="11.25" x14ac:dyDescent="0.15">
      <c r="A8" s="3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</row>
    <row r="9" spans="1:100" ht="15" customHeight="1" x14ac:dyDescent="0.25">
      <c r="A9" s="661" t="s">
        <v>3</v>
      </c>
      <c r="B9" s="647"/>
      <c r="C9" s="736" t="s">
        <v>4</v>
      </c>
      <c r="D9" s="652" t="s">
        <v>5</v>
      </c>
      <c r="E9" s="739"/>
      <c r="F9" s="739"/>
      <c r="G9" s="620"/>
      <c r="H9" s="639" t="s">
        <v>6</v>
      </c>
      <c r="I9" s="640"/>
      <c r="J9" s="640"/>
      <c r="K9" s="641"/>
      <c r="L9" s="740" t="s">
        <v>7</v>
      </c>
      <c r="M9" s="639" t="s">
        <v>8</v>
      </c>
      <c r="N9" s="640"/>
      <c r="O9" s="640"/>
      <c r="P9" s="640"/>
      <c r="Q9" s="640"/>
      <c r="R9" s="640"/>
      <c r="S9" s="724" t="s">
        <v>9</v>
      </c>
      <c r="T9" s="645"/>
      <c r="U9" s="645"/>
      <c r="V9" s="725"/>
      <c r="W9" s="647" t="s">
        <v>10</v>
      </c>
      <c r="X9" s="661" t="s">
        <v>11</v>
      </c>
      <c r="Y9" s="727" t="s">
        <v>12</v>
      </c>
      <c r="Z9" s="730" t="s">
        <v>13</v>
      </c>
      <c r="AA9" s="711" t="s">
        <v>14</v>
      </c>
      <c r="AB9" s="647"/>
    </row>
    <row r="10" spans="1:100" ht="15" customHeight="1" x14ac:dyDescent="0.25">
      <c r="A10" s="726"/>
      <c r="B10" s="713"/>
      <c r="C10" s="737"/>
      <c r="D10" s="714" t="s">
        <v>15</v>
      </c>
      <c r="E10" s="716" t="s">
        <v>16</v>
      </c>
      <c r="F10" s="716" t="s">
        <v>17</v>
      </c>
      <c r="G10" s="718" t="s">
        <v>18</v>
      </c>
      <c r="H10" s="720" t="s">
        <v>19</v>
      </c>
      <c r="I10" s="716" t="s">
        <v>20</v>
      </c>
      <c r="J10" s="716" t="s">
        <v>21</v>
      </c>
      <c r="K10" s="722" t="s">
        <v>22</v>
      </c>
      <c r="L10" s="740"/>
      <c r="M10" s="714" t="s">
        <v>23</v>
      </c>
      <c r="N10" s="733" t="s">
        <v>24</v>
      </c>
      <c r="O10" s="733" t="s">
        <v>25</v>
      </c>
      <c r="P10" s="733" t="s">
        <v>26</v>
      </c>
      <c r="Q10" s="733" t="s">
        <v>27</v>
      </c>
      <c r="R10" s="741" t="s">
        <v>28</v>
      </c>
      <c r="S10" s="724" t="s">
        <v>29</v>
      </c>
      <c r="T10" s="646"/>
      <c r="U10" s="645" t="s">
        <v>30</v>
      </c>
      <c r="V10" s="725"/>
      <c r="W10" s="713"/>
      <c r="X10" s="726"/>
      <c r="Y10" s="728"/>
      <c r="Z10" s="731"/>
      <c r="AA10" s="712"/>
      <c r="AB10" s="713"/>
    </row>
    <row r="11" spans="1:100" ht="42" x14ac:dyDescent="0.25">
      <c r="A11" s="662"/>
      <c r="B11" s="648"/>
      <c r="C11" s="781"/>
      <c r="D11" s="795"/>
      <c r="E11" s="717"/>
      <c r="F11" s="717"/>
      <c r="G11" s="719"/>
      <c r="H11" s="796"/>
      <c r="I11" s="717"/>
      <c r="J11" s="717"/>
      <c r="K11" s="723"/>
      <c r="L11" s="740"/>
      <c r="M11" s="795"/>
      <c r="N11" s="734"/>
      <c r="O11" s="734"/>
      <c r="P11" s="734"/>
      <c r="Q11" s="734"/>
      <c r="R11" s="742"/>
      <c r="S11" s="7" t="s">
        <v>31</v>
      </c>
      <c r="T11" s="408" t="s">
        <v>32</v>
      </c>
      <c r="U11" s="9" t="s">
        <v>31</v>
      </c>
      <c r="V11" s="415" t="s">
        <v>32</v>
      </c>
      <c r="W11" s="648"/>
      <c r="X11" s="662"/>
      <c r="Y11" s="729"/>
      <c r="Z11" s="797"/>
      <c r="AA11" s="9" t="s">
        <v>33</v>
      </c>
      <c r="AB11" s="408" t="s">
        <v>34</v>
      </c>
    </row>
    <row r="12" spans="1:100" s="26" customFormat="1" ht="11.25" x14ac:dyDescent="0.15">
      <c r="A12" s="11" t="s">
        <v>35</v>
      </c>
      <c r="B12" s="12"/>
      <c r="C12" s="13">
        <f>SUM(C13:C16)</f>
        <v>112</v>
      </c>
      <c r="D12" s="14">
        <f t="shared" ref="D12:Z12" si="0">SUM(D13:D16)</f>
        <v>0</v>
      </c>
      <c r="E12" s="15">
        <f t="shared" si="0"/>
        <v>7</v>
      </c>
      <c r="F12" s="16">
        <f t="shared" si="0"/>
        <v>80</v>
      </c>
      <c r="G12" s="17">
        <f t="shared" si="0"/>
        <v>25</v>
      </c>
      <c r="H12" s="14">
        <f t="shared" si="0"/>
        <v>0</v>
      </c>
      <c r="I12" s="15">
        <f t="shared" si="0"/>
        <v>0</v>
      </c>
      <c r="J12" s="18">
        <f t="shared" si="0"/>
        <v>0</v>
      </c>
      <c r="K12" s="19">
        <f t="shared" si="0"/>
        <v>7</v>
      </c>
      <c r="L12" s="20">
        <f t="shared" si="0"/>
        <v>112</v>
      </c>
      <c r="M12" s="14">
        <f t="shared" si="0"/>
        <v>99</v>
      </c>
      <c r="N12" s="15">
        <f t="shared" si="0"/>
        <v>0</v>
      </c>
      <c r="O12" s="18">
        <f t="shared" si="0"/>
        <v>0</v>
      </c>
      <c r="P12" s="15">
        <f t="shared" si="0"/>
        <v>3</v>
      </c>
      <c r="Q12" s="18">
        <f t="shared" si="0"/>
        <v>4</v>
      </c>
      <c r="R12" s="18">
        <f t="shared" si="0"/>
        <v>9</v>
      </c>
      <c r="S12" s="21">
        <f t="shared" si="0"/>
        <v>5</v>
      </c>
      <c r="T12" s="17">
        <f t="shared" si="0"/>
        <v>99</v>
      </c>
      <c r="U12" s="14">
        <f t="shared" si="0"/>
        <v>7</v>
      </c>
      <c r="V12" s="22">
        <f t="shared" si="0"/>
        <v>0</v>
      </c>
      <c r="W12" s="17">
        <f t="shared" si="0"/>
        <v>33</v>
      </c>
      <c r="X12" s="13">
        <f t="shared" si="0"/>
        <v>0</v>
      </c>
      <c r="Y12" s="23">
        <f t="shared" si="0"/>
        <v>4</v>
      </c>
      <c r="Z12" s="24">
        <f t="shared" si="0"/>
        <v>5</v>
      </c>
      <c r="AA12" s="16">
        <f>SUM(AA13:AA16)</f>
        <v>0</v>
      </c>
      <c r="AB12" s="25">
        <f>SUM(AB13:AB16)</f>
        <v>0</v>
      </c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</row>
    <row r="13" spans="1:100" s="26" customFormat="1" x14ac:dyDescent="0.25">
      <c r="A13" s="666" t="s">
        <v>36</v>
      </c>
      <c r="B13" s="667"/>
      <c r="C13" s="27">
        <v>33</v>
      </c>
      <c r="D13" s="28"/>
      <c r="E13" s="29">
        <v>2</v>
      </c>
      <c r="F13" s="29">
        <v>27</v>
      </c>
      <c r="G13" s="30">
        <v>4</v>
      </c>
      <c r="H13" s="28"/>
      <c r="I13" s="31"/>
      <c r="J13" s="31"/>
      <c r="K13" s="30">
        <v>4</v>
      </c>
      <c r="L13" s="32">
        <v>33</v>
      </c>
      <c r="M13" s="31">
        <v>23</v>
      </c>
      <c r="N13" s="31"/>
      <c r="O13" s="31"/>
      <c r="P13" s="31">
        <v>0</v>
      </c>
      <c r="Q13" s="31">
        <v>4</v>
      </c>
      <c r="R13" s="33">
        <v>9</v>
      </c>
      <c r="S13" s="34">
        <v>1</v>
      </c>
      <c r="T13" s="35">
        <v>30</v>
      </c>
      <c r="U13" s="29">
        <v>4</v>
      </c>
      <c r="V13" s="36"/>
      <c r="W13" s="30">
        <v>32</v>
      </c>
      <c r="X13" s="33">
        <v>0</v>
      </c>
      <c r="Y13" s="37">
        <v>0</v>
      </c>
      <c r="Z13" s="38">
        <v>1</v>
      </c>
      <c r="AA13" s="29">
        <v>0</v>
      </c>
      <c r="AB13" s="39"/>
      <c r="AC13" s="40" t="str">
        <f>$CA13&amp;CB13&amp;CC13&amp;CD13&amp;CE13&amp;CF13</f>
        <v/>
      </c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 s="41" t="str">
        <f>IF(AND(C13&gt;0,Y13="")," * No olvide digitar la variable Pueblos originarios. Digite Cero si no tiene.",IF(Y13&gt;C13," * La variable Pueblos originarios no puede ser mayor al Total.",""))</f>
        <v/>
      </c>
      <c r="CB13" s="41" t="str">
        <f>IF(AND(C13&gt;0,Z13="")," * No olvide digitar la variable Migrantes. Digite Cero si no tiene.",IF(Z13&gt;C13," * La variable Migrantes no puede ser mayor al Total.",""))</f>
        <v/>
      </c>
      <c r="CC13" s="41" t="str">
        <f>IF(AND(C13&gt;0,OR(AA13=""))," * No olvide digitar la variable Trans Masculino . Digite Cero si no tiene.",IF(OR(AA13&gt;C13)," * La variable Trans Masculino no puede ser mayor al Total.",""))</f>
        <v/>
      </c>
      <c r="CD13" s="42"/>
      <c r="CE13" s="43"/>
      <c r="CF13" s="42"/>
      <c r="CG13" s="44"/>
      <c r="CH13" s="44"/>
      <c r="CI13" s="44"/>
      <c r="CJ13" s="44"/>
      <c r="CK13" s="44"/>
      <c r="CL13" s="45">
        <f>IF(AND(C13&gt;0,Y13=""),1,IF(Y13&gt;C13,1,0))</f>
        <v>0</v>
      </c>
      <c r="CM13" s="45">
        <f>IF(AND(C13&gt;0,Z13=""),1,IF(Z13&gt;C13,1,0))</f>
        <v>0</v>
      </c>
      <c r="CN13" s="45">
        <f>IF(AND(C13&gt;0,OR(AA13="")),1,IF(OR(AA13&gt;C13),1,0))</f>
        <v>0</v>
      </c>
      <c r="CO13"/>
      <c r="CP13" s="46"/>
      <c r="CQ13" s="2"/>
      <c r="CR13" s="2"/>
      <c r="CS13" s="2"/>
      <c r="CT13" s="2"/>
      <c r="CU13" s="2"/>
      <c r="CV13" s="2"/>
    </row>
    <row r="14" spans="1:100" s="26" customFormat="1" x14ac:dyDescent="0.25">
      <c r="A14" s="683" t="s">
        <v>37</v>
      </c>
      <c r="B14" s="684"/>
      <c r="C14" s="47">
        <v>2</v>
      </c>
      <c r="D14" s="48"/>
      <c r="E14" s="49">
        <v>0</v>
      </c>
      <c r="F14" s="49">
        <v>2</v>
      </c>
      <c r="G14" s="50">
        <v>0</v>
      </c>
      <c r="H14" s="48"/>
      <c r="I14" s="51"/>
      <c r="J14" s="51"/>
      <c r="K14" s="50">
        <v>0</v>
      </c>
      <c r="L14" s="52">
        <v>2</v>
      </c>
      <c r="M14" s="51">
        <v>2</v>
      </c>
      <c r="N14" s="51"/>
      <c r="O14" s="51"/>
      <c r="P14" s="51">
        <v>0</v>
      </c>
      <c r="Q14" s="51">
        <v>0</v>
      </c>
      <c r="R14" s="53"/>
      <c r="S14" s="54">
        <v>0</v>
      </c>
      <c r="T14" s="55">
        <v>2</v>
      </c>
      <c r="U14" s="49">
        <v>1</v>
      </c>
      <c r="V14" s="56"/>
      <c r="W14" s="50">
        <v>1</v>
      </c>
      <c r="X14" s="53">
        <v>0</v>
      </c>
      <c r="Y14" s="57">
        <v>0</v>
      </c>
      <c r="Z14" s="58">
        <v>0</v>
      </c>
      <c r="AA14" s="49">
        <v>0</v>
      </c>
      <c r="AB14" s="59"/>
      <c r="AC14" s="40" t="str">
        <f t="shared" ref="AC14:AC22" si="1">$CA14&amp;CB14&amp;CC14&amp;CD14&amp;CE14&amp;CF14</f>
        <v/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 s="41" t="str">
        <f t="shared" ref="CA14:CA22" si="2">IF(AND(C14&gt;0,Y14="")," * No olvide digitar la variable Pueblos originarios. Digite Cero si no tiene.",IF(Y14&gt;C14," * La variable Pueblos originarios no puede ser mayor al Total.",""))</f>
        <v/>
      </c>
      <c r="CB14" s="41" t="str">
        <f>IF(AND(C14&gt;0,Z14="")," * No olvide digitar la variable Migrantes. Digite Cero si no tiene.",IF(Z14&gt;C14," * La variable Migrantes no puede ser mayor al Total.",""))</f>
        <v/>
      </c>
      <c r="CC14" s="41" t="str">
        <f t="shared" ref="CC14:CC22" si="3">IF(AND(C14&gt;0,OR(AA14=""))," * No olvide digitar la variable Trans Masculino . Digite Cero si no tiene.",IF(OR(AA14&gt;C14)," * La variable Trans Masculino no puede ser mayor al Total.",""))</f>
        <v/>
      </c>
      <c r="CD14" s="42"/>
      <c r="CE14" s="43"/>
      <c r="CF14" s="42"/>
      <c r="CG14" s="44"/>
      <c r="CH14" s="44"/>
      <c r="CI14" s="44"/>
      <c r="CJ14" s="44"/>
      <c r="CK14" s="44"/>
      <c r="CL14" s="45">
        <f t="shared" ref="CL14:CL22" si="4">IF(AND(C14&gt;0,Y14=""),1,IF(Y14&gt;C14,1,0))</f>
        <v>0</v>
      </c>
      <c r="CM14" s="45">
        <f>IF(AND(C14&gt;0,Z14=""),1,IF(Z14&gt;C14,1,0))</f>
        <v>0</v>
      </c>
      <c r="CN14" s="45">
        <f t="shared" ref="CN14:CN22" si="5">IF(AND(C14&gt;0,OR(AA14="")),1,IF(OR(AA14&gt;C14),1,0))</f>
        <v>0</v>
      </c>
      <c r="CO14"/>
      <c r="CP14" s="46"/>
      <c r="CQ14" s="2"/>
      <c r="CR14" s="2"/>
      <c r="CS14" s="2"/>
      <c r="CT14" s="2"/>
      <c r="CU14" s="2"/>
      <c r="CV14" s="2"/>
    </row>
    <row r="15" spans="1:100" s="26" customFormat="1" x14ac:dyDescent="0.25">
      <c r="A15" s="683" t="s">
        <v>38</v>
      </c>
      <c r="B15" s="684"/>
      <c r="C15" s="47">
        <v>45</v>
      </c>
      <c r="D15" s="48"/>
      <c r="E15" s="49">
        <v>2</v>
      </c>
      <c r="F15" s="49">
        <v>31</v>
      </c>
      <c r="G15" s="50">
        <v>12</v>
      </c>
      <c r="H15" s="48"/>
      <c r="I15" s="51"/>
      <c r="J15" s="51"/>
      <c r="K15" s="50">
        <v>0</v>
      </c>
      <c r="L15" s="52">
        <v>45</v>
      </c>
      <c r="M15" s="51">
        <v>45</v>
      </c>
      <c r="N15" s="51"/>
      <c r="O15" s="51"/>
      <c r="P15" s="51">
        <v>0</v>
      </c>
      <c r="Q15" s="51"/>
      <c r="R15" s="53"/>
      <c r="S15" s="54">
        <v>1</v>
      </c>
      <c r="T15" s="55">
        <v>44</v>
      </c>
      <c r="U15" s="49">
        <v>1</v>
      </c>
      <c r="V15" s="56"/>
      <c r="W15" s="50">
        <v>0</v>
      </c>
      <c r="X15" s="53">
        <v>0</v>
      </c>
      <c r="Y15" s="57">
        <v>2</v>
      </c>
      <c r="Z15" s="58">
        <v>2</v>
      </c>
      <c r="AA15" s="49">
        <v>0</v>
      </c>
      <c r="AB15" s="59"/>
      <c r="AC15" s="40" t="str">
        <f t="shared" si="1"/>
        <v/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 s="41" t="str">
        <f t="shared" si="2"/>
        <v/>
      </c>
      <c r="CB15" s="41" t="str">
        <f>IF(AND(C15&gt;0,Z15="")," * No olvide digitar la variable Migrantes. Digite Cero si no tiene.",IF(Z15&gt;C15," * La variable Migrantes no puede ser mayor al Total.",""))</f>
        <v/>
      </c>
      <c r="CC15" s="41" t="str">
        <f t="shared" si="3"/>
        <v/>
      </c>
      <c r="CD15" s="42"/>
      <c r="CE15" s="43"/>
      <c r="CF15" s="42"/>
      <c r="CG15" s="44"/>
      <c r="CH15" s="44"/>
      <c r="CI15" s="44"/>
      <c r="CJ15" s="44"/>
      <c r="CK15" s="44"/>
      <c r="CL15" s="45">
        <f t="shared" si="4"/>
        <v>0</v>
      </c>
      <c r="CM15" s="45">
        <f>IF(AND(C15&gt;0,Z15=""),1,IF(Z15&gt;C15,1,0))</f>
        <v>0</v>
      </c>
      <c r="CN15" s="45">
        <f t="shared" si="5"/>
        <v>0</v>
      </c>
      <c r="CO15"/>
      <c r="CP15" s="46"/>
      <c r="CQ15" s="2"/>
      <c r="CR15" s="2"/>
      <c r="CS15" s="2"/>
      <c r="CT15" s="2"/>
      <c r="CU15" s="2"/>
      <c r="CV15" s="2"/>
    </row>
    <row r="16" spans="1:100" s="26" customFormat="1" x14ac:dyDescent="0.25">
      <c r="A16" s="689" t="s">
        <v>39</v>
      </c>
      <c r="B16" s="690"/>
      <c r="C16" s="60">
        <v>32</v>
      </c>
      <c r="D16" s="61"/>
      <c r="E16" s="62">
        <v>3</v>
      </c>
      <c r="F16" s="62">
        <v>20</v>
      </c>
      <c r="G16" s="63">
        <v>9</v>
      </c>
      <c r="H16" s="61"/>
      <c r="I16" s="64"/>
      <c r="J16" s="64"/>
      <c r="K16" s="63">
        <v>3</v>
      </c>
      <c r="L16" s="65">
        <v>32</v>
      </c>
      <c r="M16" s="64">
        <v>29</v>
      </c>
      <c r="N16" s="64"/>
      <c r="O16" s="64"/>
      <c r="P16" s="64">
        <v>3</v>
      </c>
      <c r="Q16" s="64"/>
      <c r="R16" s="66"/>
      <c r="S16" s="67">
        <v>3</v>
      </c>
      <c r="T16" s="68">
        <v>23</v>
      </c>
      <c r="U16" s="62">
        <v>1</v>
      </c>
      <c r="V16" s="69"/>
      <c r="W16" s="63">
        <v>0</v>
      </c>
      <c r="X16" s="66">
        <v>0</v>
      </c>
      <c r="Y16" s="70">
        <v>2</v>
      </c>
      <c r="Z16" s="71">
        <v>2</v>
      </c>
      <c r="AA16" s="62">
        <v>0</v>
      </c>
      <c r="AB16" s="72"/>
      <c r="AC16" s="40" t="str">
        <f t="shared" si="1"/>
        <v/>
      </c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 s="41" t="str">
        <f t="shared" si="2"/>
        <v/>
      </c>
      <c r="CB16" s="41" t="str">
        <f t="shared" ref="CB16:CB22" si="6">IF(AND(C16&gt;0,Z16="")," * No olvide digitar la variable Migrantes. Digite Cero si no tiene.",IF(Z16&gt;C16," * La variable Migrantes no puede ser mayor al Total.",""))</f>
        <v/>
      </c>
      <c r="CC16" s="41" t="str">
        <f t="shared" si="3"/>
        <v/>
      </c>
      <c r="CD16" s="42"/>
      <c r="CE16" s="43"/>
      <c r="CF16" s="42"/>
      <c r="CG16" s="44"/>
      <c r="CH16" s="44"/>
      <c r="CI16" s="44"/>
      <c r="CJ16" s="44"/>
      <c r="CK16" s="44"/>
      <c r="CL16" s="45">
        <f t="shared" si="4"/>
        <v>0</v>
      </c>
      <c r="CM16" s="45">
        <f t="shared" ref="CM16:CM22" si="7">IF(AND(C16&gt;0,Z16=""),1,IF(Z16&gt;C16,1,0))</f>
        <v>0</v>
      </c>
      <c r="CN16" s="45">
        <f t="shared" si="5"/>
        <v>0</v>
      </c>
      <c r="CO16"/>
      <c r="CP16" s="46"/>
      <c r="CQ16" s="2"/>
      <c r="CR16" s="2"/>
      <c r="CS16" s="2"/>
      <c r="CT16" s="2"/>
      <c r="CU16" s="2"/>
      <c r="CV16" s="2"/>
    </row>
    <row r="17" spans="1:100" s="26" customFormat="1" ht="15" customHeight="1" x14ac:dyDescent="0.25">
      <c r="A17" s="706" t="s">
        <v>40</v>
      </c>
      <c r="B17" s="707"/>
      <c r="C17" s="27">
        <v>0</v>
      </c>
      <c r="D17" s="28"/>
      <c r="E17" s="29"/>
      <c r="F17" s="29"/>
      <c r="G17" s="30"/>
      <c r="H17" s="28"/>
      <c r="I17" s="31"/>
      <c r="J17" s="31"/>
      <c r="K17" s="30">
        <v>0</v>
      </c>
      <c r="L17" s="32"/>
      <c r="M17" s="31"/>
      <c r="N17" s="31"/>
      <c r="O17" s="31"/>
      <c r="P17" s="31"/>
      <c r="Q17" s="31"/>
      <c r="R17" s="33"/>
      <c r="S17" s="34"/>
      <c r="T17" s="35"/>
      <c r="U17" s="29"/>
      <c r="V17" s="36"/>
      <c r="W17" s="30"/>
      <c r="X17" s="33"/>
      <c r="Y17" s="37"/>
      <c r="Z17" s="38"/>
      <c r="AA17" s="29"/>
      <c r="AB17" s="39"/>
      <c r="AC17" s="40" t="str">
        <f t="shared" si="1"/>
        <v/>
      </c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 s="41" t="str">
        <f t="shared" si="2"/>
        <v/>
      </c>
      <c r="CB17" s="41" t="str">
        <f t="shared" si="6"/>
        <v/>
      </c>
      <c r="CC17" s="41" t="str">
        <f t="shared" si="3"/>
        <v/>
      </c>
      <c r="CD17" s="42"/>
      <c r="CE17" s="43"/>
      <c r="CF17" s="42"/>
      <c r="CG17" s="44"/>
      <c r="CH17" s="44"/>
      <c r="CI17" s="44"/>
      <c r="CJ17" s="44"/>
      <c r="CK17" s="44"/>
      <c r="CL17" s="45">
        <f t="shared" si="4"/>
        <v>0</v>
      </c>
      <c r="CM17" s="45">
        <f t="shared" si="7"/>
        <v>0</v>
      </c>
      <c r="CN17" s="45">
        <f t="shared" si="5"/>
        <v>0</v>
      </c>
      <c r="CO17"/>
      <c r="CP17" s="46"/>
      <c r="CQ17" s="2"/>
      <c r="CR17" s="2"/>
      <c r="CS17" s="2"/>
      <c r="CT17" s="2"/>
      <c r="CU17" s="2"/>
      <c r="CV17" s="2"/>
    </row>
    <row r="18" spans="1:100" s="26" customFormat="1" x14ac:dyDescent="0.25">
      <c r="A18" s="708" t="s">
        <v>41</v>
      </c>
      <c r="B18" s="709"/>
      <c r="C18" s="381">
        <v>0</v>
      </c>
      <c r="D18" s="459"/>
      <c r="E18" s="73"/>
      <c r="F18" s="73"/>
      <c r="G18" s="74"/>
      <c r="H18" s="459"/>
      <c r="I18" s="75"/>
      <c r="J18" s="75"/>
      <c r="K18" s="74"/>
      <c r="L18" s="454"/>
      <c r="M18" s="75"/>
      <c r="N18" s="75"/>
      <c r="O18" s="75"/>
      <c r="P18" s="75"/>
      <c r="Q18" s="75"/>
      <c r="R18" s="76"/>
      <c r="S18" s="77"/>
      <c r="T18" s="78"/>
      <c r="U18" s="73"/>
      <c r="V18" s="79"/>
      <c r="W18" s="74"/>
      <c r="X18" s="76"/>
      <c r="Y18" s="80"/>
      <c r="Z18" s="81"/>
      <c r="AA18" s="73"/>
      <c r="AB18" s="82"/>
      <c r="AC18" s="40" t="str">
        <f t="shared" si="1"/>
        <v/>
      </c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 s="41" t="str">
        <f t="shared" si="2"/>
        <v/>
      </c>
      <c r="CB18" s="41" t="str">
        <f t="shared" si="6"/>
        <v/>
      </c>
      <c r="CC18" s="41" t="str">
        <f t="shared" si="3"/>
        <v/>
      </c>
      <c r="CD18" s="42"/>
      <c r="CE18" s="43"/>
      <c r="CF18" s="42"/>
      <c r="CG18" s="44"/>
      <c r="CH18" s="44"/>
      <c r="CI18" s="44"/>
      <c r="CJ18" s="44"/>
      <c r="CK18" s="44"/>
      <c r="CL18" s="45">
        <f t="shared" si="4"/>
        <v>0</v>
      </c>
      <c r="CM18" s="45">
        <f t="shared" si="7"/>
        <v>0</v>
      </c>
      <c r="CN18" s="45">
        <f t="shared" si="5"/>
        <v>0</v>
      </c>
      <c r="CO18"/>
      <c r="CP18" s="46"/>
      <c r="CQ18" s="2"/>
      <c r="CR18" s="2"/>
      <c r="CS18" s="2"/>
      <c r="CT18" s="2"/>
      <c r="CU18" s="2"/>
      <c r="CV18" s="2"/>
    </row>
    <row r="19" spans="1:100" s="26" customFormat="1" x14ac:dyDescent="0.25">
      <c r="A19" s="666" t="s">
        <v>42</v>
      </c>
      <c r="B19" s="667"/>
      <c r="C19" s="27">
        <v>2</v>
      </c>
      <c r="D19" s="28"/>
      <c r="E19" s="31"/>
      <c r="F19" s="31">
        <v>2</v>
      </c>
      <c r="G19" s="35"/>
      <c r="H19" s="83"/>
      <c r="I19" s="84"/>
      <c r="J19" s="84"/>
      <c r="K19" s="85"/>
      <c r="L19" s="86"/>
      <c r="M19" s="84"/>
      <c r="N19" s="84"/>
      <c r="O19" s="84"/>
      <c r="P19" s="84"/>
      <c r="Q19" s="84"/>
      <c r="R19" s="87"/>
      <c r="S19" s="88"/>
      <c r="T19" s="89"/>
      <c r="U19" s="90"/>
      <c r="V19" s="91"/>
      <c r="W19" s="85"/>
      <c r="X19" s="87"/>
      <c r="Y19" s="92">
        <v>0</v>
      </c>
      <c r="Z19" s="93">
        <v>0</v>
      </c>
      <c r="AA19" s="90">
        <v>0</v>
      </c>
      <c r="AB19" s="94"/>
      <c r="AC19" s="40" t="str">
        <f t="shared" si="1"/>
        <v/>
      </c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 s="41" t="str">
        <f t="shared" si="2"/>
        <v/>
      </c>
      <c r="CB19" s="41" t="str">
        <f t="shared" si="6"/>
        <v/>
      </c>
      <c r="CC19" s="41" t="str">
        <f t="shared" si="3"/>
        <v/>
      </c>
      <c r="CD19" s="42"/>
      <c r="CE19" s="43"/>
      <c r="CF19" s="42"/>
      <c r="CG19" s="44"/>
      <c r="CH19" s="44"/>
      <c r="CI19" s="44"/>
      <c r="CJ19" s="44"/>
      <c r="CK19" s="44"/>
      <c r="CL19" s="45">
        <f t="shared" si="4"/>
        <v>0</v>
      </c>
      <c r="CM19" s="45">
        <f t="shared" si="7"/>
        <v>0</v>
      </c>
      <c r="CN19" s="45">
        <f t="shared" si="5"/>
        <v>0</v>
      </c>
      <c r="CO19"/>
      <c r="CP19" s="46"/>
      <c r="CQ19" s="2"/>
      <c r="CR19" s="2"/>
      <c r="CS19" s="2"/>
      <c r="CT19" s="2"/>
      <c r="CU19" s="2"/>
      <c r="CV19" s="2"/>
    </row>
    <row r="20" spans="1:100" s="26" customFormat="1" x14ac:dyDescent="0.25">
      <c r="A20" s="689" t="s">
        <v>43</v>
      </c>
      <c r="B20" s="690"/>
      <c r="C20" s="60">
        <v>0</v>
      </c>
      <c r="D20" s="61"/>
      <c r="E20" s="64"/>
      <c r="F20" s="64"/>
      <c r="G20" s="68"/>
      <c r="H20" s="61"/>
      <c r="I20" s="64"/>
      <c r="J20" s="64"/>
      <c r="K20" s="63"/>
      <c r="L20" s="65"/>
      <c r="M20" s="64"/>
      <c r="N20" s="64"/>
      <c r="O20" s="64"/>
      <c r="P20" s="64"/>
      <c r="Q20" s="64"/>
      <c r="R20" s="66"/>
      <c r="S20" s="67"/>
      <c r="T20" s="68"/>
      <c r="U20" s="62"/>
      <c r="V20" s="69"/>
      <c r="W20" s="63"/>
      <c r="X20" s="66"/>
      <c r="Y20" s="70"/>
      <c r="Z20" s="71"/>
      <c r="AA20" s="62"/>
      <c r="AB20" s="72"/>
      <c r="AC20" s="40" t="str">
        <f t="shared" si="1"/>
        <v/>
      </c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 s="41" t="str">
        <f t="shared" si="2"/>
        <v/>
      </c>
      <c r="CB20" s="41" t="str">
        <f t="shared" si="6"/>
        <v/>
      </c>
      <c r="CC20" s="41" t="str">
        <f t="shared" si="3"/>
        <v/>
      </c>
      <c r="CD20" s="42"/>
      <c r="CE20" s="43"/>
      <c r="CF20" s="42"/>
      <c r="CG20" s="44"/>
      <c r="CH20" s="44"/>
      <c r="CI20" s="44"/>
      <c r="CJ20" s="44"/>
      <c r="CK20" s="44"/>
      <c r="CL20" s="45">
        <f t="shared" si="4"/>
        <v>0</v>
      </c>
      <c r="CM20" s="45">
        <f t="shared" si="7"/>
        <v>0</v>
      </c>
      <c r="CN20" s="45">
        <f t="shared" si="5"/>
        <v>0</v>
      </c>
      <c r="CO20"/>
      <c r="CP20" s="46"/>
      <c r="CQ20" s="2"/>
      <c r="CR20" s="2"/>
      <c r="CS20" s="2"/>
      <c r="CT20" s="2"/>
      <c r="CU20" s="2"/>
      <c r="CV20" s="2"/>
    </row>
    <row r="21" spans="1:100" s="26" customFormat="1" x14ac:dyDescent="0.25">
      <c r="A21" s="710" t="s">
        <v>44</v>
      </c>
      <c r="B21" s="95" t="s">
        <v>45</v>
      </c>
      <c r="C21" s="96">
        <v>0</v>
      </c>
      <c r="D21" s="97"/>
      <c r="E21" s="98"/>
      <c r="F21" s="98"/>
      <c r="G21" s="99"/>
      <c r="H21" s="97"/>
      <c r="I21" s="100"/>
      <c r="J21" s="100"/>
      <c r="K21" s="99"/>
      <c r="L21" s="101"/>
      <c r="M21" s="100"/>
      <c r="N21" s="100"/>
      <c r="O21" s="100"/>
      <c r="P21" s="100"/>
      <c r="Q21" s="100"/>
      <c r="R21" s="102"/>
      <c r="S21" s="103"/>
      <c r="T21" s="104"/>
      <c r="U21" s="98"/>
      <c r="V21" s="105"/>
      <c r="W21" s="99"/>
      <c r="X21" s="102"/>
      <c r="Y21" s="106"/>
      <c r="Z21" s="107"/>
      <c r="AA21" s="98"/>
      <c r="AB21" s="108"/>
      <c r="AC21" s="40" t="str">
        <f t="shared" si="1"/>
        <v/>
      </c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 s="41" t="str">
        <f t="shared" si="2"/>
        <v/>
      </c>
      <c r="CB21" s="41" t="str">
        <f t="shared" si="6"/>
        <v/>
      </c>
      <c r="CC21" s="41" t="str">
        <f t="shared" si="3"/>
        <v/>
      </c>
      <c r="CD21" s="42"/>
      <c r="CE21" s="43"/>
      <c r="CF21" s="42"/>
      <c r="CG21" s="44"/>
      <c r="CH21" s="44"/>
      <c r="CI21" s="44"/>
      <c r="CJ21" s="44"/>
      <c r="CK21" s="44"/>
      <c r="CL21" s="45">
        <f t="shared" si="4"/>
        <v>0</v>
      </c>
      <c r="CM21" s="45">
        <f t="shared" si="7"/>
        <v>0</v>
      </c>
      <c r="CN21" s="45">
        <f t="shared" si="5"/>
        <v>0</v>
      </c>
      <c r="CO21"/>
      <c r="CP21" s="46"/>
      <c r="CQ21" s="2"/>
      <c r="CR21" s="2"/>
      <c r="CS21" s="2"/>
      <c r="CT21" s="2"/>
      <c r="CU21" s="2"/>
      <c r="CV21" s="2"/>
    </row>
    <row r="22" spans="1:100" s="26" customFormat="1" x14ac:dyDescent="0.25">
      <c r="A22" s="794"/>
      <c r="B22" s="109" t="s">
        <v>46</v>
      </c>
      <c r="C22" s="60">
        <v>0</v>
      </c>
      <c r="D22" s="60"/>
      <c r="E22" s="64"/>
      <c r="F22" s="64"/>
      <c r="G22" s="63"/>
      <c r="H22" s="61"/>
      <c r="I22" s="64"/>
      <c r="J22" s="64"/>
      <c r="K22" s="63"/>
      <c r="L22" s="65"/>
      <c r="M22" s="64"/>
      <c r="N22" s="64"/>
      <c r="O22" s="64"/>
      <c r="P22" s="64"/>
      <c r="Q22" s="64"/>
      <c r="R22" s="66"/>
      <c r="S22" s="67"/>
      <c r="T22" s="68"/>
      <c r="U22" s="62"/>
      <c r="V22" s="69"/>
      <c r="W22" s="63"/>
      <c r="X22" s="66"/>
      <c r="Y22" s="70"/>
      <c r="Z22" s="71"/>
      <c r="AA22" s="62"/>
      <c r="AB22" s="72"/>
      <c r="AC22" s="40" t="str">
        <f t="shared" si="1"/>
        <v/>
      </c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 s="41" t="str">
        <f t="shared" si="2"/>
        <v/>
      </c>
      <c r="CB22" s="41" t="str">
        <f t="shared" si="6"/>
        <v/>
      </c>
      <c r="CC22" s="41" t="str">
        <f t="shared" si="3"/>
        <v/>
      </c>
      <c r="CD22" s="42"/>
      <c r="CE22" s="43"/>
      <c r="CF22" s="42"/>
      <c r="CG22" s="44"/>
      <c r="CH22" s="44"/>
      <c r="CI22" s="44"/>
      <c r="CJ22" s="44"/>
      <c r="CK22" s="44"/>
      <c r="CL22" s="45">
        <f t="shared" si="4"/>
        <v>0</v>
      </c>
      <c r="CM22" s="45">
        <f t="shared" si="7"/>
        <v>0</v>
      </c>
      <c r="CN22" s="45">
        <f t="shared" si="5"/>
        <v>0</v>
      </c>
      <c r="CO22"/>
      <c r="CP22" s="46"/>
      <c r="CQ22" s="2"/>
      <c r="CR22" s="2"/>
      <c r="CS22" s="2"/>
      <c r="CT22" s="2"/>
      <c r="CU22" s="2"/>
      <c r="CV22" s="2"/>
    </row>
    <row r="23" spans="1:100" s="2" customFormat="1" ht="11.25" x14ac:dyDescent="0.15">
      <c r="A23" s="4" t="s">
        <v>47</v>
      </c>
      <c r="B23" s="4"/>
      <c r="C23" s="110"/>
      <c r="D23" s="111"/>
      <c r="E23" s="111"/>
      <c r="F23" s="112"/>
    </row>
    <row r="24" spans="1:100" s="26" customFormat="1" ht="21" x14ac:dyDescent="0.15">
      <c r="A24" s="680" t="s">
        <v>48</v>
      </c>
      <c r="B24" s="703"/>
      <c r="C24" s="413" t="s">
        <v>4</v>
      </c>
      <c r="D24" s="404" t="s">
        <v>49</v>
      </c>
      <c r="E24" s="404" t="s">
        <v>50</v>
      </c>
      <c r="F24" s="404" t="s">
        <v>51</v>
      </c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spans="1:100" s="26" customFormat="1" ht="11.25" x14ac:dyDescent="0.15">
      <c r="A25" s="704" t="s">
        <v>52</v>
      </c>
      <c r="B25" s="705"/>
      <c r="C25" s="115">
        <f t="shared" ref="C25:C35" si="8">SUM(D25:F25)</f>
        <v>10</v>
      </c>
      <c r="D25" s="116">
        <v>0</v>
      </c>
      <c r="E25" s="116">
        <v>1</v>
      </c>
      <c r="F25" s="116">
        <v>9</v>
      </c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spans="1:100" s="26" customFormat="1" ht="11.25" x14ac:dyDescent="0.15">
      <c r="A26" s="695" t="s">
        <v>53</v>
      </c>
      <c r="B26" s="117" t="s">
        <v>54</v>
      </c>
      <c r="C26" s="118">
        <f t="shared" si="8"/>
        <v>0</v>
      </c>
      <c r="D26" s="119"/>
      <c r="E26" s="119">
        <v>0</v>
      </c>
      <c r="F26" s="119">
        <v>0</v>
      </c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spans="1:100" s="26" customFormat="1" ht="11.25" x14ac:dyDescent="0.15">
      <c r="A27" s="793"/>
      <c r="B27" s="464" t="s">
        <v>55</v>
      </c>
      <c r="C27" s="121">
        <f t="shared" si="8"/>
        <v>11</v>
      </c>
      <c r="D27" s="465"/>
      <c r="E27" s="465">
        <v>3</v>
      </c>
      <c r="F27" s="465">
        <v>8</v>
      </c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spans="1:100" s="26" customFormat="1" ht="11.25" x14ac:dyDescent="0.15">
      <c r="A28" s="666" t="s">
        <v>56</v>
      </c>
      <c r="B28" s="667"/>
      <c r="C28" s="118">
        <f t="shared" si="8"/>
        <v>12</v>
      </c>
      <c r="D28" s="119"/>
      <c r="E28" s="119">
        <v>2</v>
      </c>
      <c r="F28" s="119">
        <v>10</v>
      </c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spans="1:100" s="26" customFormat="1" ht="11.25" x14ac:dyDescent="0.15">
      <c r="A29" s="683" t="s">
        <v>57</v>
      </c>
      <c r="B29" s="684"/>
      <c r="C29" s="122">
        <f t="shared" si="8"/>
        <v>35</v>
      </c>
      <c r="D29" s="123"/>
      <c r="E29" s="123">
        <v>6</v>
      </c>
      <c r="F29" s="123">
        <v>29</v>
      </c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spans="1:100" s="26" customFormat="1" ht="11.25" x14ac:dyDescent="0.15">
      <c r="A30" s="689" t="s">
        <v>58</v>
      </c>
      <c r="B30" s="690"/>
      <c r="C30" s="121">
        <f t="shared" si="8"/>
        <v>35</v>
      </c>
      <c r="D30" s="465"/>
      <c r="E30" s="465">
        <v>6</v>
      </c>
      <c r="F30" s="465">
        <v>29</v>
      </c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spans="1:100" s="26" customFormat="1" ht="11.25" x14ac:dyDescent="0.15">
      <c r="A31" s="699" t="s">
        <v>59</v>
      </c>
      <c r="B31" s="124" t="s">
        <v>60</v>
      </c>
      <c r="C31" s="118">
        <f t="shared" si="8"/>
        <v>33</v>
      </c>
      <c r="D31" s="119"/>
      <c r="E31" s="119">
        <v>6</v>
      </c>
      <c r="F31" s="119">
        <v>27</v>
      </c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spans="1:100" s="26" customFormat="1" ht="11.25" x14ac:dyDescent="0.15">
      <c r="A32" s="794"/>
      <c r="B32" s="417" t="s">
        <v>61</v>
      </c>
      <c r="C32" s="121">
        <f t="shared" si="8"/>
        <v>0</v>
      </c>
      <c r="D32" s="465"/>
      <c r="E32" s="465">
        <v>0</v>
      </c>
      <c r="F32" s="465">
        <v>0</v>
      </c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spans="1:100" s="26" customFormat="1" ht="11.25" x14ac:dyDescent="0.15">
      <c r="A33" s="701" t="s">
        <v>62</v>
      </c>
      <c r="B33" s="702"/>
      <c r="C33" s="126">
        <f t="shared" si="8"/>
        <v>4</v>
      </c>
      <c r="D33" s="116"/>
      <c r="E33" s="116">
        <v>0</v>
      </c>
      <c r="F33" s="116">
        <v>4</v>
      </c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spans="1:100" s="26" customFormat="1" ht="21" x14ac:dyDescent="0.15">
      <c r="A34" s="699" t="s">
        <v>63</v>
      </c>
      <c r="B34" s="127" t="s">
        <v>64</v>
      </c>
      <c r="C34" s="128">
        <f t="shared" si="8"/>
        <v>39</v>
      </c>
      <c r="D34" s="119"/>
      <c r="E34" s="119">
        <v>9</v>
      </c>
      <c r="F34" s="119">
        <v>30</v>
      </c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spans="1:100" s="26" customFormat="1" ht="11.25" x14ac:dyDescent="0.15">
      <c r="A35" s="794"/>
      <c r="B35" s="464" t="s">
        <v>65</v>
      </c>
      <c r="C35" s="121">
        <f t="shared" si="8"/>
        <v>57</v>
      </c>
      <c r="D35" s="465"/>
      <c r="E35" s="465">
        <v>11</v>
      </c>
      <c r="F35" s="465">
        <v>46</v>
      </c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spans="1:100" s="130" customFormat="1" ht="12" x14ac:dyDescent="0.2">
      <c r="A36" s="129" t="s">
        <v>66</v>
      </c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spans="1:100" s="2" customFormat="1" ht="11.25" x14ac:dyDescent="0.15">
      <c r="A37" s="131" t="s">
        <v>67</v>
      </c>
      <c r="B37" s="132"/>
      <c r="C37" s="133"/>
      <c r="D37" s="134"/>
    </row>
    <row r="38" spans="1:100" x14ac:dyDescent="0.25">
      <c r="A38" s="693" t="s">
        <v>68</v>
      </c>
      <c r="B38" s="694"/>
      <c r="C38" s="135" t="s">
        <v>69</v>
      </c>
      <c r="D38" s="135" t="s">
        <v>70</v>
      </c>
    </row>
    <row r="39" spans="1:100" ht="15" customHeight="1" x14ac:dyDescent="0.25">
      <c r="A39" s="691" t="s">
        <v>71</v>
      </c>
      <c r="B39" s="692"/>
      <c r="C39" s="136">
        <v>5</v>
      </c>
      <c r="D39" s="136">
        <v>9</v>
      </c>
    </row>
    <row r="40" spans="1:100" ht="15" customHeight="1" x14ac:dyDescent="0.25">
      <c r="A40" s="624" t="s">
        <v>72</v>
      </c>
      <c r="B40" s="137" t="s">
        <v>73</v>
      </c>
      <c r="C40" s="104">
        <v>13</v>
      </c>
      <c r="D40" s="104">
        <v>3</v>
      </c>
    </row>
    <row r="41" spans="1:100" x14ac:dyDescent="0.25">
      <c r="A41" s="765"/>
      <c r="B41" s="138" t="s">
        <v>74</v>
      </c>
      <c r="C41" s="68">
        <v>13</v>
      </c>
      <c r="D41" s="68">
        <v>3</v>
      </c>
    </row>
    <row r="42" spans="1:100" ht="15" customHeight="1" x14ac:dyDescent="0.25">
      <c r="A42" s="691" t="s">
        <v>75</v>
      </c>
      <c r="B42" s="692"/>
      <c r="C42" s="136">
        <v>0</v>
      </c>
      <c r="D42" s="136">
        <v>2</v>
      </c>
    </row>
    <row r="43" spans="1:100" ht="15" customHeight="1" x14ac:dyDescent="0.25">
      <c r="A43" s="691" t="s">
        <v>76</v>
      </c>
      <c r="B43" s="692"/>
      <c r="C43" s="454">
        <v>6</v>
      </c>
      <c r="D43" s="78">
        <v>2</v>
      </c>
    </row>
    <row r="44" spans="1:100" ht="15" customHeight="1" x14ac:dyDescent="0.25">
      <c r="A44" s="624" t="s">
        <v>77</v>
      </c>
      <c r="B44" s="139" t="s">
        <v>78</v>
      </c>
      <c r="C44" s="104">
        <v>9</v>
      </c>
      <c r="D44" s="104">
        <v>7</v>
      </c>
    </row>
    <row r="45" spans="1:100" ht="21" x14ac:dyDescent="0.25">
      <c r="A45" s="765"/>
      <c r="B45" s="466" t="s">
        <v>79</v>
      </c>
      <c r="C45" s="65">
        <v>8</v>
      </c>
      <c r="D45" s="68">
        <v>0</v>
      </c>
    </row>
    <row r="46" spans="1:100" x14ac:dyDescent="0.25">
      <c r="A46" s="691" t="s">
        <v>80</v>
      </c>
      <c r="B46" s="692"/>
      <c r="C46" s="136">
        <v>1</v>
      </c>
      <c r="D46" s="136">
        <v>4</v>
      </c>
    </row>
    <row r="47" spans="1:100" ht="15" customHeight="1" x14ac:dyDescent="0.25">
      <c r="A47" s="691" t="s">
        <v>81</v>
      </c>
      <c r="B47" s="692"/>
      <c r="C47" s="136">
        <v>2</v>
      </c>
      <c r="D47" s="136">
        <v>1</v>
      </c>
    </row>
    <row r="48" spans="1:100" ht="15" customHeight="1" x14ac:dyDescent="0.25">
      <c r="A48" s="691" t="s">
        <v>82</v>
      </c>
      <c r="B48" s="692"/>
      <c r="C48" s="136">
        <v>1</v>
      </c>
      <c r="D48" s="136">
        <v>2</v>
      </c>
    </row>
    <row r="49" spans="1:4" customFormat="1" ht="15" customHeight="1" x14ac:dyDescent="0.25">
      <c r="A49" s="691" t="s">
        <v>83</v>
      </c>
      <c r="B49" s="692"/>
      <c r="C49" s="136">
        <v>0</v>
      </c>
      <c r="D49" s="136">
        <v>1</v>
      </c>
    </row>
    <row r="50" spans="1:4" customFormat="1" ht="15" customHeight="1" x14ac:dyDescent="0.25">
      <c r="A50" s="691" t="s">
        <v>84</v>
      </c>
      <c r="B50" s="692"/>
      <c r="C50" s="136">
        <v>0</v>
      </c>
      <c r="D50" s="136">
        <v>1</v>
      </c>
    </row>
    <row r="51" spans="1:4" customFormat="1" x14ac:dyDescent="0.25">
      <c r="A51" s="791" t="s">
        <v>85</v>
      </c>
      <c r="B51" s="791"/>
      <c r="C51" s="454">
        <v>40</v>
      </c>
      <c r="D51" s="78">
        <v>0</v>
      </c>
    </row>
    <row r="52" spans="1:4" s="2" customFormat="1" ht="11.25" x14ac:dyDescent="0.15">
      <c r="A52" s="131" t="s">
        <v>86</v>
      </c>
      <c r="B52" s="132"/>
      <c r="C52" s="133"/>
      <c r="D52" s="134"/>
    </row>
    <row r="53" spans="1:4" customFormat="1" ht="21" x14ac:dyDescent="0.25">
      <c r="A53" s="693" t="s">
        <v>87</v>
      </c>
      <c r="B53" s="694"/>
      <c r="C53" s="135" t="s">
        <v>88</v>
      </c>
      <c r="D53" s="410" t="s">
        <v>44</v>
      </c>
    </row>
    <row r="54" spans="1:4" customFormat="1" x14ac:dyDescent="0.25">
      <c r="A54" s="695" t="s">
        <v>89</v>
      </c>
      <c r="B54" s="142" t="s">
        <v>90</v>
      </c>
      <c r="C54" s="143">
        <v>1</v>
      </c>
      <c r="D54" s="143"/>
    </row>
    <row r="55" spans="1:4" customFormat="1" x14ac:dyDescent="0.25">
      <c r="A55" s="696"/>
      <c r="B55" s="144" t="s">
        <v>91</v>
      </c>
      <c r="C55" s="143">
        <v>0</v>
      </c>
      <c r="D55" s="143"/>
    </row>
    <row r="56" spans="1:4" customFormat="1" x14ac:dyDescent="0.25">
      <c r="A56" s="696"/>
      <c r="B56" s="144" t="s">
        <v>92</v>
      </c>
      <c r="C56" s="143">
        <v>0</v>
      </c>
      <c r="D56" s="143"/>
    </row>
    <row r="57" spans="1:4" customFormat="1" x14ac:dyDescent="0.25">
      <c r="A57" s="696"/>
      <c r="B57" s="144" t="s">
        <v>93</v>
      </c>
      <c r="C57" s="143">
        <v>0</v>
      </c>
      <c r="D57" s="143"/>
    </row>
    <row r="58" spans="1:4" customFormat="1" ht="21" x14ac:dyDescent="0.25">
      <c r="A58" s="793"/>
      <c r="B58" s="145" t="s">
        <v>94</v>
      </c>
      <c r="C58" s="454">
        <v>1</v>
      </c>
      <c r="D58" s="454"/>
    </row>
    <row r="59" spans="1:4" customFormat="1" x14ac:dyDescent="0.25">
      <c r="A59" s="666" t="s">
        <v>95</v>
      </c>
      <c r="B59" s="667"/>
      <c r="C59" s="143">
        <v>1</v>
      </c>
      <c r="D59" s="143"/>
    </row>
    <row r="60" spans="1:4" customFormat="1" x14ac:dyDescent="0.25">
      <c r="A60" s="683" t="s">
        <v>96</v>
      </c>
      <c r="B60" s="684"/>
      <c r="C60" s="143">
        <v>0</v>
      </c>
      <c r="D60" s="143"/>
    </row>
    <row r="61" spans="1:4" customFormat="1" x14ac:dyDescent="0.25">
      <c r="A61" s="683" t="s">
        <v>97</v>
      </c>
      <c r="B61" s="684"/>
      <c r="C61" s="143">
        <v>0</v>
      </c>
      <c r="D61" s="143"/>
    </row>
    <row r="62" spans="1:4" customFormat="1" x14ac:dyDescent="0.25">
      <c r="A62" s="685" t="s">
        <v>98</v>
      </c>
      <c r="B62" s="686"/>
      <c r="C62" s="65">
        <v>0</v>
      </c>
      <c r="D62" s="65"/>
    </row>
    <row r="63" spans="1:4" customFormat="1" x14ac:dyDescent="0.25">
      <c r="A63" s="687" t="s">
        <v>99</v>
      </c>
      <c r="B63" s="688"/>
      <c r="C63" s="143"/>
      <c r="D63" s="143"/>
    </row>
    <row r="64" spans="1:4" customFormat="1" x14ac:dyDescent="0.25">
      <c r="A64" s="683" t="s">
        <v>100</v>
      </c>
      <c r="B64" s="684"/>
      <c r="C64" s="143"/>
      <c r="D64" s="143"/>
    </row>
    <row r="65" spans="1:102" ht="15" customHeight="1" x14ac:dyDescent="0.25">
      <c r="A65" s="689" t="s">
        <v>101</v>
      </c>
      <c r="B65" s="690"/>
      <c r="C65" s="65"/>
      <c r="D65" s="65"/>
    </row>
    <row r="66" spans="1:102" s="2" customFormat="1" ht="18" customHeight="1" x14ac:dyDescent="0.15">
      <c r="A66" s="132" t="s">
        <v>102</v>
      </c>
      <c r="B66" s="110"/>
      <c r="C66" s="111"/>
      <c r="D66" s="111"/>
      <c r="E66" s="112"/>
      <c r="F66" s="111"/>
      <c r="G66" s="111"/>
      <c r="H66" s="111"/>
      <c r="I66" s="111"/>
      <c r="J66" s="112"/>
      <c r="K66" s="111"/>
      <c r="L66" s="111"/>
      <c r="M66" s="146"/>
      <c r="N66" s="5"/>
      <c r="O66" s="5"/>
      <c r="P66" s="5"/>
      <c r="Q66" s="5"/>
      <c r="R66" s="5"/>
      <c r="S66" s="5"/>
      <c r="T66" s="5"/>
    </row>
    <row r="67" spans="1:102" x14ac:dyDescent="0.25">
      <c r="A67" s="629" t="s">
        <v>103</v>
      </c>
      <c r="B67" s="680" t="s">
        <v>104</v>
      </c>
      <c r="C67" s="681"/>
      <c r="D67" s="681"/>
      <c r="E67" s="681"/>
      <c r="F67" s="681"/>
      <c r="G67" s="681"/>
      <c r="H67" s="681"/>
      <c r="I67" s="681"/>
      <c r="J67" s="682"/>
      <c r="K67" s="640" t="s">
        <v>105</v>
      </c>
      <c r="L67" s="640"/>
      <c r="M67" s="641"/>
      <c r="N67" s="639" t="s">
        <v>106</v>
      </c>
      <c r="O67" s="665"/>
      <c r="P67" s="647" t="s">
        <v>107</v>
      </c>
      <c r="Q67" s="629" t="s">
        <v>12</v>
      </c>
      <c r="R67" s="627" t="s">
        <v>13</v>
      </c>
      <c r="S67" s="639" t="s">
        <v>14</v>
      </c>
      <c r="T67" s="641" t="s">
        <v>14</v>
      </c>
    </row>
    <row r="68" spans="1:102" ht="42" x14ac:dyDescent="0.25">
      <c r="A68" s="766"/>
      <c r="B68" s="147" t="s">
        <v>108</v>
      </c>
      <c r="C68" s="148" t="s">
        <v>109</v>
      </c>
      <c r="D68" s="148" t="s">
        <v>110</v>
      </c>
      <c r="E68" s="9" t="s">
        <v>111</v>
      </c>
      <c r="F68" s="148" t="s">
        <v>112</v>
      </c>
      <c r="G68" s="148" t="s">
        <v>113</v>
      </c>
      <c r="H68" s="9" t="s">
        <v>114</v>
      </c>
      <c r="I68" s="148" t="s">
        <v>115</v>
      </c>
      <c r="J68" s="415" t="s">
        <v>116</v>
      </c>
      <c r="K68" s="9" t="s">
        <v>117</v>
      </c>
      <c r="L68" s="148" t="s">
        <v>118</v>
      </c>
      <c r="M68" s="149" t="s">
        <v>119</v>
      </c>
      <c r="N68" s="414" t="s">
        <v>120</v>
      </c>
      <c r="O68" s="151" t="s">
        <v>121</v>
      </c>
      <c r="P68" s="648"/>
      <c r="Q68" s="766"/>
      <c r="R68" s="673"/>
      <c r="S68" s="147" t="s">
        <v>33</v>
      </c>
      <c r="T68" s="408" t="s">
        <v>34</v>
      </c>
    </row>
    <row r="69" spans="1:102" x14ac:dyDescent="0.25">
      <c r="A69" s="420" t="s">
        <v>4</v>
      </c>
      <c r="B69" s="153">
        <f t="shared" ref="B69:L69" si="9">SUM(B70:B72)</f>
        <v>0</v>
      </c>
      <c r="C69" s="154">
        <f t="shared" si="9"/>
        <v>0</v>
      </c>
      <c r="D69" s="154">
        <f t="shared" si="9"/>
        <v>0</v>
      </c>
      <c r="E69" s="154">
        <f t="shared" si="9"/>
        <v>0</v>
      </c>
      <c r="F69" s="154">
        <f t="shared" si="9"/>
        <v>1</v>
      </c>
      <c r="G69" s="154">
        <f t="shared" si="9"/>
        <v>0</v>
      </c>
      <c r="H69" s="154">
        <f t="shared" si="9"/>
        <v>0</v>
      </c>
      <c r="I69" s="154">
        <f t="shared" si="9"/>
        <v>0</v>
      </c>
      <c r="J69" s="155">
        <f t="shared" si="9"/>
        <v>0</v>
      </c>
      <c r="K69" s="156">
        <f t="shared" si="9"/>
        <v>0</v>
      </c>
      <c r="L69" s="154">
        <f t="shared" si="9"/>
        <v>1</v>
      </c>
      <c r="M69" s="157">
        <f>SUM(M70:M71)</f>
        <v>0</v>
      </c>
      <c r="N69" s="158">
        <f>SUM(N70:N71)</f>
        <v>1</v>
      </c>
      <c r="O69" s="155">
        <f>SUM(O70:O71)</f>
        <v>0</v>
      </c>
      <c r="P69" s="159">
        <f t="shared" ref="P69:T69" si="10">SUM(P70:P72)</f>
        <v>1</v>
      </c>
      <c r="Q69" s="160">
        <f t="shared" si="10"/>
        <v>0</v>
      </c>
      <c r="R69" s="161">
        <f t="shared" si="10"/>
        <v>0</v>
      </c>
      <c r="S69" s="153">
        <f t="shared" si="10"/>
        <v>0</v>
      </c>
      <c r="T69" s="162">
        <f t="shared" si="10"/>
        <v>0</v>
      </c>
    </row>
    <row r="70" spans="1:102" ht="15" customHeight="1" x14ac:dyDescent="0.25">
      <c r="A70" s="117" t="s">
        <v>122</v>
      </c>
      <c r="B70" s="28"/>
      <c r="C70" s="29"/>
      <c r="D70" s="31"/>
      <c r="E70" s="29"/>
      <c r="F70" s="31"/>
      <c r="G70" s="31"/>
      <c r="H70" s="29"/>
      <c r="I70" s="31"/>
      <c r="J70" s="36"/>
      <c r="K70" s="29"/>
      <c r="L70" s="31"/>
      <c r="M70" s="35"/>
      <c r="N70" s="28"/>
      <c r="O70" s="38"/>
      <c r="P70" s="30"/>
      <c r="Q70" s="32"/>
      <c r="R70" s="30"/>
      <c r="S70" s="28"/>
      <c r="T70" s="39"/>
      <c r="U70" s="40" t="str">
        <f>$CA70&amp;CB70&amp;CC70&amp;CD70&amp;CE70</f>
        <v/>
      </c>
      <c r="CA70" s="41" t="str">
        <f>IF(AND(SUM(B70:J70)&gt;0,P70="")," * No olvide digitar la variable Beneficiarias. Digite cero si tiene.",IF(P70&gt;SUM(B70:J70)," * La variable Beneficiarias no puede ser mayor al total.",""))</f>
        <v/>
      </c>
      <c r="CB70" s="41" t="str">
        <f>IF(AND(SUM(B70:J70)&gt;0,Q70="")," * No olvide digitar la variable Pueblos originarios. Digite cero si tiene.",IF(Q70&gt;SUM(B70:J70)," * La variable Pueblos originarios no puede ser mayor al total.",""))</f>
        <v/>
      </c>
      <c r="CC70" s="41" t="str">
        <f>IF(AND(SUM(B70:J70)&gt;0,R70="")," * No olvide digitar la variable  Migrantes. Digite cero si tiene.",IF(R70&gt;SUM(B70:J70)," * La variable Migrantes no puede ser mayor al total.",""))</f>
        <v/>
      </c>
      <c r="CD70" s="41" t="str">
        <f>IF(AND(SUM(B70:J70)&gt;0,OR(S70=""))," * No olvide digitar la variable Trans Masculino . Digite Cero si no tiene.",IF(S70&gt;SUM(B70:J70)," * La variable Trans Masculino no puede ser mayor al Total por rango etario.",""))</f>
        <v/>
      </c>
      <c r="CE70" s="42"/>
      <c r="CF70" s="42"/>
      <c r="CG70" s="42"/>
      <c r="CH70" s="42"/>
      <c r="CI70" s="42"/>
      <c r="CJ70" s="44"/>
      <c r="CK70" s="44"/>
      <c r="CL70" s="45">
        <f>IF(AND(SUM(B70:J70)&gt;0,P70=""),1,IF(P70&gt;SUM(B70:J70),1,0))</f>
        <v>0</v>
      </c>
      <c r="CM70" s="45">
        <f>IF(AND(SUM(B70:J70)&gt;0,Q70=""),1,IF(Q70&gt;SUM(B70:J70),1,0))</f>
        <v>0</v>
      </c>
      <c r="CN70" s="45">
        <f>IF(AND(SUM(B70:J70)&gt;0,R70=""),1,IF(R70&gt;SUM(B70:J70),1,0))</f>
        <v>0</v>
      </c>
      <c r="CO70" s="45">
        <f>IF(AND(SUM(B70:J70)&gt;0,OR(S70="")),1,IF(S70&gt;SUM(B70:J70),1,0))</f>
        <v>0</v>
      </c>
      <c r="CP70"/>
      <c r="CW70" s="2"/>
      <c r="CX70" s="2"/>
    </row>
    <row r="71" spans="1:102" ht="15" customHeight="1" x14ac:dyDescent="0.25">
      <c r="A71" s="163" t="s">
        <v>123</v>
      </c>
      <c r="B71" s="164"/>
      <c r="C71" s="165"/>
      <c r="D71" s="166"/>
      <c r="E71" s="165"/>
      <c r="F71" s="166">
        <v>1</v>
      </c>
      <c r="G71" s="166"/>
      <c r="H71" s="165"/>
      <c r="I71" s="166"/>
      <c r="J71" s="167"/>
      <c r="K71" s="54"/>
      <c r="L71" s="166">
        <v>1</v>
      </c>
      <c r="M71" s="104"/>
      <c r="N71" s="164">
        <v>1</v>
      </c>
      <c r="O71" s="168"/>
      <c r="P71" s="169">
        <v>1</v>
      </c>
      <c r="Q71" s="143">
        <v>0</v>
      </c>
      <c r="R71" s="169">
        <v>0</v>
      </c>
      <c r="S71" s="164">
        <v>0</v>
      </c>
      <c r="T71" s="170"/>
      <c r="U71" s="40" t="str">
        <f t="shared" ref="U71:U72" si="11">$CA71&amp;CB71&amp;CC71&amp;CD71&amp;CE71</f>
        <v/>
      </c>
      <c r="CA71" s="41" t="str">
        <f t="shared" ref="CA71:CA72" si="12">IF(AND(SUM(B71:J71)&gt;0,P71="")," * No olvide digitar la variable Beneficiarias. Digite cero si tiene.",IF(P71&gt;SUM(B71:J71)," * La variable Beneficiarias no puede ser mayor al total.",""))</f>
        <v/>
      </c>
      <c r="CB71" s="41" t="str">
        <f t="shared" ref="CB71:CB72" si="13">IF(AND(SUM(B71:J71)&gt;0,Q71="")," * No olvide digitar la variable Pueblos originarios. Digite cero si tiene.",IF(Q71&gt;SUM(B71:J71)," * La variable Pueblos originarios no puede ser mayor al total.",""))</f>
        <v/>
      </c>
      <c r="CC71" s="41" t="str">
        <f t="shared" ref="CC71:CC72" si="14">IF(AND(SUM(B71:J71)&gt;0,R71="")," * No olvide digitar la variable  Migrantes. Digite cero si tiene.",IF(R71&gt;SUM(B71:J71)," * La variable Migrantes no puede ser mayor al total.",""))</f>
        <v/>
      </c>
      <c r="CD71" s="41" t="str">
        <f t="shared" ref="CD71:CD72" si="15">IF(AND(SUM(B71:J71)&gt;0,OR(S71=""))," * No olvide digitar la variable Trans Masculino . Digite Cero si no tiene.",IF(S71&gt;SUM(B71:J71)," * La variable Trans Masculino no puede ser mayor al Total por rango etario.",""))</f>
        <v/>
      </c>
      <c r="CE71" s="42"/>
      <c r="CF71" s="42"/>
      <c r="CG71" s="42"/>
      <c r="CH71" s="42"/>
      <c r="CI71" s="42"/>
      <c r="CJ71" s="44"/>
      <c r="CK71" s="44"/>
      <c r="CL71" s="45">
        <f t="shared" ref="CL71:CL72" si="16">IF(AND(SUM(B71:J71)&gt;0,P71=""),1,IF(P71&gt;SUM(B71:J71),1,0))</f>
        <v>0</v>
      </c>
      <c r="CM71" s="45">
        <f t="shared" ref="CM71:CM72" si="17">IF(AND(SUM(B71:J71)&gt;0,Q71=""),1,IF(Q71&gt;SUM(B71:J71),1,0))</f>
        <v>0</v>
      </c>
      <c r="CN71" s="45">
        <f t="shared" ref="CN71:CN72" si="18">IF(AND(SUM(B71:J71)&gt;0,R71=""),1,IF(R71&gt;SUM(B71:J71),1,0))</f>
        <v>0</v>
      </c>
      <c r="CO71" s="45">
        <f t="shared" ref="CO71:CO72" si="19">IF(AND(SUM(B71:J71)&gt;0,OR(S71="")),1,IF(S71&gt;SUM(B71:J71),1,0))</f>
        <v>0</v>
      </c>
      <c r="CP71"/>
    </row>
    <row r="72" spans="1:102" ht="15" customHeight="1" x14ac:dyDescent="0.25">
      <c r="A72" s="171" t="s">
        <v>124</v>
      </c>
      <c r="B72" s="459"/>
      <c r="C72" s="73"/>
      <c r="D72" s="75"/>
      <c r="E72" s="73"/>
      <c r="F72" s="75"/>
      <c r="G72" s="75"/>
      <c r="H72" s="73"/>
      <c r="I72" s="75"/>
      <c r="J72" s="79"/>
      <c r="K72" s="67"/>
      <c r="L72" s="64"/>
      <c r="M72" s="172"/>
      <c r="N72" s="173"/>
      <c r="O72" s="174"/>
      <c r="P72" s="63"/>
      <c r="Q72" s="65"/>
      <c r="R72" s="63"/>
      <c r="S72" s="61"/>
      <c r="T72" s="72"/>
      <c r="U72" s="40" t="str">
        <f t="shared" si="11"/>
        <v/>
      </c>
      <c r="CA72" s="41" t="str">
        <f t="shared" si="12"/>
        <v/>
      </c>
      <c r="CB72" s="41" t="str">
        <f t="shared" si="13"/>
        <v/>
      </c>
      <c r="CC72" s="41" t="str">
        <f t="shared" si="14"/>
        <v/>
      </c>
      <c r="CD72" s="41" t="str">
        <f t="shared" si="15"/>
        <v/>
      </c>
      <c r="CE72" s="42"/>
      <c r="CF72" s="42"/>
      <c r="CG72" s="42"/>
      <c r="CH72" s="42"/>
      <c r="CI72" s="42"/>
      <c r="CJ72" s="44"/>
      <c r="CK72" s="44"/>
      <c r="CL72" s="45">
        <f t="shared" si="16"/>
        <v>0</v>
      </c>
      <c r="CM72" s="45">
        <f t="shared" si="17"/>
        <v>0</v>
      </c>
      <c r="CN72" s="45">
        <f t="shared" si="18"/>
        <v>0</v>
      </c>
      <c r="CO72" s="45">
        <f t="shared" si="19"/>
        <v>0</v>
      </c>
      <c r="CP72"/>
    </row>
    <row r="73" spans="1:102" s="2" customFormat="1" ht="18" customHeight="1" x14ac:dyDescent="0.15">
      <c r="A73" s="131" t="s">
        <v>125</v>
      </c>
      <c r="B73" s="132"/>
      <c r="C73" s="6"/>
      <c r="D73" s="6"/>
      <c r="E73" s="6"/>
      <c r="F73" s="175"/>
      <c r="G73" s="176"/>
      <c r="H73" s="6"/>
      <c r="I73" s="177"/>
    </row>
    <row r="74" spans="1:102" ht="15" customHeight="1" x14ac:dyDescent="0.25">
      <c r="A74" s="674" t="s">
        <v>126</v>
      </c>
      <c r="B74" s="675"/>
      <c r="C74" s="678" t="s">
        <v>127</v>
      </c>
      <c r="D74" s="678" t="s">
        <v>128</v>
      </c>
      <c r="E74" s="678" t="s">
        <v>129</v>
      </c>
      <c r="F74" s="678" t="s">
        <v>130</v>
      </c>
      <c r="G74" s="644" t="s">
        <v>104</v>
      </c>
      <c r="H74" s="645"/>
      <c r="I74" s="646"/>
    </row>
    <row r="75" spans="1:102" ht="15" customHeight="1" x14ac:dyDescent="0.25">
      <c r="A75" s="774"/>
      <c r="B75" s="677"/>
      <c r="C75" s="792"/>
      <c r="D75" s="792"/>
      <c r="E75" s="792"/>
      <c r="F75" s="792"/>
      <c r="G75" s="419" t="s">
        <v>15</v>
      </c>
      <c r="H75" s="135" t="s">
        <v>131</v>
      </c>
      <c r="I75" s="135" t="s">
        <v>132</v>
      </c>
    </row>
    <row r="76" spans="1:102" ht="15" customHeight="1" x14ac:dyDescent="0.25">
      <c r="A76" s="666" t="s">
        <v>133</v>
      </c>
      <c r="B76" s="667"/>
      <c r="C76" s="27"/>
      <c r="D76" s="179"/>
      <c r="E76" s="28"/>
      <c r="F76" s="28"/>
      <c r="G76" s="28"/>
      <c r="H76" s="28"/>
      <c r="I76" s="32"/>
    </row>
    <row r="77" spans="1:102" ht="15" customHeight="1" x14ac:dyDescent="0.25">
      <c r="A77" s="772" t="s">
        <v>134</v>
      </c>
      <c r="B77" s="669"/>
      <c r="C77" s="381"/>
      <c r="D77" s="180"/>
      <c r="E77" s="459"/>
      <c r="F77" s="459"/>
      <c r="G77" s="459"/>
      <c r="H77" s="459"/>
      <c r="I77" s="454"/>
    </row>
    <row r="78" spans="1:102" ht="15" customHeight="1" x14ac:dyDescent="0.25">
      <c r="A78" s="670" t="s">
        <v>135</v>
      </c>
      <c r="B78" s="416" t="s">
        <v>136</v>
      </c>
      <c r="C78" s="182"/>
      <c r="D78" s="183"/>
      <c r="E78" s="164"/>
      <c r="F78" s="164"/>
      <c r="G78" s="164"/>
      <c r="H78" s="164"/>
      <c r="I78" s="143"/>
    </row>
    <row r="79" spans="1:102" ht="15" customHeight="1" x14ac:dyDescent="0.25">
      <c r="A79" s="671"/>
      <c r="B79" s="142" t="s">
        <v>137</v>
      </c>
      <c r="C79" s="47"/>
      <c r="D79" s="184"/>
      <c r="E79" s="48"/>
      <c r="F79" s="48"/>
      <c r="G79" s="48"/>
      <c r="H79" s="48"/>
      <c r="I79" s="52"/>
    </row>
    <row r="80" spans="1:102" ht="15" customHeight="1" x14ac:dyDescent="0.25">
      <c r="A80" s="671"/>
      <c r="B80" s="185" t="s">
        <v>138</v>
      </c>
      <c r="C80" s="47"/>
      <c r="D80" s="184"/>
      <c r="E80" s="48"/>
      <c r="F80" s="48"/>
      <c r="G80" s="48"/>
      <c r="H80" s="48"/>
      <c r="I80" s="52"/>
    </row>
    <row r="81" spans="1:90" customFormat="1" x14ac:dyDescent="0.25">
      <c r="A81" s="671"/>
      <c r="B81" s="186" t="s">
        <v>139</v>
      </c>
      <c r="C81" s="47"/>
      <c r="D81" s="184"/>
      <c r="E81" s="48"/>
      <c r="F81" s="48"/>
      <c r="G81" s="48"/>
      <c r="H81" s="48"/>
      <c r="I81" s="5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</row>
    <row r="82" spans="1:90" customFormat="1" ht="21" x14ac:dyDescent="0.25">
      <c r="A82" s="671"/>
      <c r="B82" s="187" t="s">
        <v>140</v>
      </c>
      <c r="C82" s="47"/>
      <c r="D82" s="184"/>
      <c r="E82" s="48"/>
      <c r="F82" s="48"/>
      <c r="G82" s="48"/>
      <c r="H82" s="48"/>
      <c r="I82" s="5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</row>
    <row r="83" spans="1:90" customFormat="1" ht="21" x14ac:dyDescent="0.25">
      <c r="A83" s="671"/>
      <c r="B83" s="187" t="s">
        <v>141</v>
      </c>
      <c r="C83" s="47"/>
      <c r="D83" s="184"/>
      <c r="E83" s="48"/>
      <c r="F83" s="48"/>
      <c r="G83" s="48"/>
      <c r="H83" s="48"/>
      <c r="I83" s="5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</row>
    <row r="84" spans="1:90" customFormat="1" x14ac:dyDescent="0.25">
      <c r="A84" s="791"/>
      <c r="B84" s="188" t="s">
        <v>142</v>
      </c>
      <c r="C84" s="60"/>
      <c r="D84" s="180"/>
      <c r="E84" s="61"/>
      <c r="F84" s="61"/>
      <c r="G84" s="61"/>
      <c r="H84" s="61"/>
      <c r="I84" s="65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</row>
    <row r="85" spans="1:90" customFormat="1" x14ac:dyDescent="0.25">
      <c r="A85" s="772" t="s">
        <v>143</v>
      </c>
      <c r="B85" s="669"/>
      <c r="C85" s="381"/>
      <c r="D85" s="467"/>
      <c r="E85" s="459"/>
      <c r="F85" s="459"/>
      <c r="G85" s="459"/>
      <c r="H85" s="459"/>
      <c r="I85" s="454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</row>
    <row r="86" spans="1:90" customFormat="1" x14ac:dyDescent="0.25">
      <c r="A86" s="655" t="s">
        <v>144</v>
      </c>
      <c r="B86" s="656"/>
      <c r="C86" s="164"/>
      <c r="D86" s="164">
        <v>24</v>
      </c>
      <c r="E86" s="164"/>
      <c r="F86" s="164"/>
      <c r="G86" s="164"/>
      <c r="H86" s="164"/>
      <c r="I86" s="143">
        <v>24</v>
      </c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</row>
    <row r="87" spans="1:90" customFormat="1" x14ac:dyDescent="0.25">
      <c r="A87" s="655" t="s">
        <v>145</v>
      </c>
      <c r="B87" s="656"/>
      <c r="C87" s="189"/>
      <c r="D87" s="190"/>
      <c r="E87" s="189">
        <v>80</v>
      </c>
      <c r="F87" s="189"/>
      <c r="G87" s="189"/>
      <c r="H87" s="189">
        <v>0</v>
      </c>
      <c r="I87" s="191">
        <v>80</v>
      </c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</row>
    <row r="88" spans="1:90" customFormat="1" x14ac:dyDescent="0.25">
      <c r="A88" s="655" t="s">
        <v>146</v>
      </c>
      <c r="B88" s="656"/>
      <c r="C88" s="468">
        <f>SUM(C76:C87)</f>
        <v>0</v>
      </c>
      <c r="D88" s="468">
        <f>SUM(D86)</f>
        <v>24</v>
      </c>
      <c r="E88" s="468">
        <f t="shared" ref="E88:I88" si="20">SUM(E76:E87)</f>
        <v>80</v>
      </c>
      <c r="F88" s="468">
        <f t="shared" si="20"/>
        <v>0</v>
      </c>
      <c r="G88" s="468">
        <f t="shared" si="20"/>
        <v>0</v>
      </c>
      <c r="H88" s="468">
        <f t="shared" si="20"/>
        <v>0</v>
      </c>
      <c r="I88" s="193">
        <f t="shared" si="20"/>
        <v>104</v>
      </c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</row>
    <row r="89" spans="1:90" s="2" customFormat="1" ht="11.25" x14ac:dyDescent="0.15">
      <c r="A89" s="657" t="s">
        <v>147</v>
      </c>
      <c r="B89" s="658"/>
      <c r="C89" s="658"/>
      <c r="D89" s="658"/>
      <c r="E89" s="658"/>
      <c r="F89" s="658"/>
      <c r="G89" s="658"/>
      <c r="H89" s="194"/>
      <c r="I89" s="194"/>
      <c r="J89" s="194"/>
      <c r="K89" s="194"/>
      <c r="L89" s="195"/>
    </row>
    <row r="90" spans="1:90" s="2" customFormat="1" ht="11.25" customHeight="1" x14ac:dyDescent="0.15">
      <c r="A90" s="788" t="s">
        <v>148</v>
      </c>
      <c r="B90" s="660"/>
      <c r="C90" s="660"/>
      <c r="D90" s="660"/>
      <c r="E90" s="660"/>
      <c r="F90" s="660"/>
      <c r="G90" s="660"/>
      <c r="H90" s="5"/>
      <c r="I90" s="5"/>
      <c r="J90" s="5"/>
      <c r="K90" s="5"/>
      <c r="L90" s="5"/>
    </row>
    <row r="91" spans="1:90" customFormat="1" ht="15" customHeight="1" x14ac:dyDescent="0.25">
      <c r="A91" s="661" t="s">
        <v>149</v>
      </c>
      <c r="B91" s="647"/>
      <c r="C91" s="663" t="s">
        <v>4</v>
      </c>
      <c r="D91" s="639" t="s">
        <v>150</v>
      </c>
      <c r="E91" s="640"/>
      <c r="F91" s="640"/>
      <c r="G91" s="640"/>
      <c r="H91" s="640"/>
      <c r="I91" s="640"/>
      <c r="J91" s="640"/>
      <c r="K91" s="665"/>
      <c r="L91" s="647" t="s">
        <v>151</v>
      </c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</row>
    <row r="92" spans="1:90" customFormat="1" ht="21" x14ac:dyDescent="0.25">
      <c r="A92" s="789"/>
      <c r="B92" s="648"/>
      <c r="C92" s="790"/>
      <c r="D92" s="147" t="s">
        <v>152</v>
      </c>
      <c r="E92" s="147" t="s">
        <v>153</v>
      </c>
      <c r="F92" s="148" t="s">
        <v>154</v>
      </c>
      <c r="G92" s="148" t="s">
        <v>155</v>
      </c>
      <c r="H92" s="148" t="s">
        <v>156</v>
      </c>
      <c r="I92" s="148" t="s">
        <v>157</v>
      </c>
      <c r="J92" s="148" t="s">
        <v>158</v>
      </c>
      <c r="K92" s="151" t="s">
        <v>159</v>
      </c>
      <c r="L92" s="648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</row>
    <row r="93" spans="1:90" customFormat="1" x14ac:dyDescent="0.25">
      <c r="A93" s="649" t="s">
        <v>160</v>
      </c>
      <c r="B93" s="650"/>
      <c r="C93" s="20">
        <f>SUM(D93:K93)</f>
        <v>115</v>
      </c>
      <c r="D93" s="189"/>
      <c r="E93" s="189"/>
      <c r="F93" s="196"/>
      <c r="G93" s="196">
        <v>1</v>
      </c>
      <c r="H93" s="196">
        <v>9</v>
      </c>
      <c r="I93" s="196">
        <v>30</v>
      </c>
      <c r="J93" s="196">
        <v>70</v>
      </c>
      <c r="K93" s="197">
        <v>5</v>
      </c>
      <c r="L93" s="198">
        <v>0</v>
      </c>
      <c r="M93" s="199" t="str">
        <f>CA93</f>
        <v/>
      </c>
      <c r="N93" s="200"/>
      <c r="O93" s="199"/>
      <c r="P93" s="201"/>
      <c r="Q93" s="201"/>
      <c r="R93" s="201"/>
      <c r="S93" s="202"/>
      <c r="T93" s="202"/>
      <c r="U93" s="202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4"/>
      <c r="CA93" s="205" t="str">
        <f>IF(AND($C93&lt;&gt;0,L93=""),"* No olvide ingresar la variable  "&amp;L$91&amp;""&amp;" . Si no tiene digite CERO.  ",IF(L93&gt;$C93,"* El Número de Anomalía Congenita no puede superar el Total. ",""))</f>
        <v/>
      </c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45">
        <f>IF(AND($C93&lt;&gt;0,L93=""),1,IF(L93&gt;$C93,1,0))</f>
        <v>0</v>
      </c>
    </row>
    <row r="94" spans="1:90" s="2" customFormat="1" ht="11.25" x14ac:dyDescent="0.15">
      <c r="A94" s="4" t="s">
        <v>161</v>
      </c>
      <c r="B94" s="4"/>
      <c r="C94" s="5"/>
      <c r="D94" s="5"/>
      <c r="E94" s="5"/>
      <c r="F94" s="5"/>
      <c r="G94" s="206"/>
      <c r="H94" s="5"/>
      <c r="I94" s="5"/>
      <c r="J94" s="5"/>
      <c r="K94" s="5"/>
      <c r="L94" s="207"/>
      <c r="M94" s="5"/>
    </row>
    <row r="95" spans="1:90" customFormat="1" ht="15" customHeight="1" x14ac:dyDescent="0.25">
      <c r="A95" s="651" t="s">
        <v>149</v>
      </c>
      <c r="B95" s="651"/>
      <c r="C95" s="652" t="s">
        <v>162</v>
      </c>
      <c r="D95" s="620"/>
      <c r="E95" s="639" t="s">
        <v>163</v>
      </c>
      <c r="F95" s="640"/>
      <c r="G95" s="640"/>
      <c r="H95" s="641"/>
      <c r="I95" s="653" t="s">
        <v>164</v>
      </c>
      <c r="J95" s="653"/>
      <c r="K95" s="642" t="s">
        <v>165</v>
      </c>
      <c r="L95" s="642" t="s">
        <v>166</v>
      </c>
      <c r="M95" s="629" t="s">
        <v>167</v>
      </c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</row>
    <row r="96" spans="1:90" customFormat="1" ht="31.5" x14ac:dyDescent="0.25">
      <c r="A96" s="651"/>
      <c r="B96" s="651"/>
      <c r="C96" s="404" t="s">
        <v>168</v>
      </c>
      <c r="D96" s="404" t="s">
        <v>169</v>
      </c>
      <c r="E96" s="404" t="s">
        <v>170</v>
      </c>
      <c r="F96" s="404" t="s">
        <v>171</v>
      </c>
      <c r="G96" s="404" t="s">
        <v>172</v>
      </c>
      <c r="H96" s="404" t="s">
        <v>173</v>
      </c>
      <c r="I96" s="406" t="s">
        <v>174</v>
      </c>
      <c r="J96" s="408" t="s">
        <v>175</v>
      </c>
      <c r="K96" s="787"/>
      <c r="L96" s="787"/>
      <c r="M96" s="785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</row>
    <row r="97" spans="1:95" customFormat="1" x14ac:dyDescent="0.25">
      <c r="A97" s="632" t="s">
        <v>160</v>
      </c>
      <c r="B97" s="633"/>
      <c r="C97" s="209">
        <v>115</v>
      </c>
      <c r="D97" s="209">
        <v>115</v>
      </c>
      <c r="E97" s="209">
        <v>33</v>
      </c>
      <c r="F97" s="209">
        <v>2</v>
      </c>
      <c r="G97" s="209">
        <v>77</v>
      </c>
      <c r="H97" s="209">
        <v>0</v>
      </c>
      <c r="I97" s="210">
        <v>1</v>
      </c>
      <c r="J97" s="209">
        <v>0</v>
      </c>
      <c r="K97" s="209">
        <v>7</v>
      </c>
      <c r="L97" s="209">
        <v>0</v>
      </c>
      <c r="M97" s="209">
        <v>0</v>
      </c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</row>
    <row r="98" spans="1:95" s="2" customFormat="1" ht="11.25" x14ac:dyDescent="0.15">
      <c r="A98" s="786" t="s">
        <v>176</v>
      </c>
      <c r="B98" s="635"/>
      <c r="C98" s="635"/>
      <c r="D98" s="635"/>
      <c r="E98" s="635"/>
      <c r="F98" s="635"/>
      <c r="G98" s="635"/>
      <c r="H98" s="5"/>
      <c r="I98" s="5"/>
      <c r="J98" s="5"/>
      <c r="K98" s="5"/>
      <c r="L98" s="5"/>
      <c r="M98" s="5"/>
      <c r="N98" s="5"/>
      <c r="O98" s="5"/>
    </row>
    <row r="99" spans="1:95" customFormat="1" ht="15" customHeight="1" x14ac:dyDescent="0.25">
      <c r="A99" s="629" t="s">
        <v>149</v>
      </c>
      <c r="B99" s="637" t="s">
        <v>4</v>
      </c>
      <c r="C99" s="639" t="s">
        <v>150</v>
      </c>
      <c r="D99" s="640"/>
      <c r="E99" s="640"/>
      <c r="F99" s="640"/>
      <c r="G99" s="640"/>
      <c r="H99" s="640"/>
      <c r="I99" s="640"/>
      <c r="J99" s="641"/>
      <c r="K99" s="642" t="s">
        <v>177</v>
      </c>
      <c r="L99" s="644" t="s">
        <v>178</v>
      </c>
      <c r="M99" s="645"/>
      <c r="N99" s="645"/>
      <c r="O99" s="646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</row>
    <row r="100" spans="1:95" customFormat="1" ht="42" x14ac:dyDescent="0.25">
      <c r="A100" s="766"/>
      <c r="B100" s="771"/>
      <c r="C100" s="147" t="s">
        <v>152</v>
      </c>
      <c r="D100" s="9" t="s">
        <v>153</v>
      </c>
      <c r="E100" s="148" t="s">
        <v>154</v>
      </c>
      <c r="F100" s="148" t="s">
        <v>155</v>
      </c>
      <c r="G100" s="148" t="s">
        <v>156</v>
      </c>
      <c r="H100" s="148" t="s">
        <v>157</v>
      </c>
      <c r="I100" s="148" t="s">
        <v>158</v>
      </c>
      <c r="J100" s="149" t="s">
        <v>159</v>
      </c>
      <c r="K100" s="768"/>
      <c r="L100" s="135" t="s">
        <v>179</v>
      </c>
      <c r="M100" s="409" t="s">
        <v>180</v>
      </c>
      <c r="N100" s="135" t="s">
        <v>181</v>
      </c>
      <c r="O100" s="410" t="s">
        <v>182</v>
      </c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</row>
    <row r="101" spans="1:95" customFormat="1" x14ac:dyDescent="0.25">
      <c r="A101" s="212" t="s">
        <v>183</v>
      </c>
      <c r="B101" s="213">
        <f>SUM(C101)</f>
        <v>15</v>
      </c>
      <c r="C101" s="164">
        <v>15</v>
      </c>
      <c r="D101" s="214"/>
      <c r="E101" s="214"/>
      <c r="F101" s="214"/>
      <c r="G101" s="214"/>
      <c r="H101" s="214"/>
      <c r="I101" s="214"/>
      <c r="J101" s="215"/>
      <c r="K101" s="104"/>
      <c r="L101" s="104">
        <v>15</v>
      </c>
      <c r="M101" s="104">
        <v>9</v>
      </c>
      <c r="N101" s="104">
        <v>14</v>
      </c>
      <c r="O101" s="104">
        <v>15</v>
      </c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</row>
    <row r="102" spans="1:95" customFormat="1" x14ac:dyDescent="0.25">
      <c r="A102" s="216" t="s">
        <v>184</v>
      </c>
      <c r="B102" s="217">
        <f>SUM(D102:J102)</f>
        <v>0</v>
      </c>
      <c r="C102" s="218"/>
      <c r="D102" s="166"/>
      <c r="E102" s="166"/>
      <c r="F102" s="166"/>
      <c r="G102" s="166"/>
      <c r="H102" s="166"/>
      <c r="I102" s="166"/>
      <c r="J102" s="169"/>
      <c r="K102" s="104"/>
      <c r="L102" s="104"/>
      <c r="M102" s="104"/>
      <c r="N102" s="104"/>
      <c r="O102" s="104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1:95" customFormat="1" x14ac:dyDescent="0.25">
      <c r="A103" s="219" t="s">
        <v>185</v>
      </c>
      <c r="B103" s="220">
        <f>SUM(D103:J103)</f>
        <v>0</v>
      </c>
      <c r="C103" s="173"/>
      <c r="D103" s="64"/>
      <c r="E103" s="64"/>
      <c r="F103" s="64"/>
      <c r="G103" s="64"/>
      <c r="H103" s="64"/>
      <c r="I103" s="64"/>
      <c r="J103" s="63"/>
      <c r="K103" s="63"/>
      <c r="L103" s="63"/>
      <c r="M103" s="63"/>
      <c r="N103" s="63"/>
      <c r="O103" s="65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1:95" s="2" customFormat="1" ht="11.25" x14ac:dyDescent="0.15">
      <c r="A104" s="221" t="s">
        <v>186</v>
      </c>
      <c r="B104" s="5"/>
      <c r="C104" s="5"/>
      <c r="D104" s="5"/>
      <c r="E104" s="5"/>
    </row>
    <row r="105" spans="1:95" customFormat="1" ht="21" x14ac:dyDescent="0.25">
      <c r="A105" s="412" t="s">
        <v>187</v>
      </c>
      <c r="B105" s="223" t="s">
        <v>188</v>
      </c>
      <c r="C105" s="224" t="s">
        <v>189</v>
      </c>
      <c r="D105" s="408" t="s">
        <v>190</v>
      </c>
      <c r="E105" s="420" t="s">
        <v>13</v>
      </c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1:95" customFormat="1" x14ac:dyDescent="0.25">
      <c r="A106" s="225" t="s">
        <v>191</v>
      </c>
      <c r="B106" s="226">
        <v>115</v>
      </c>
      <c r="C106" s="227">
        <v>23</v>
      </c>
      <c r="D106" s="228">
        <v>0</v>
      </c>
      <c r="E106" s="228">
        <v>0</v>
      </c>
      <c r="F106" s="40" t="str">
        <f>CA106&amp;CB106&amp;CC106&amp;CD106&amp;CE106</f>
        <v/>
      </c>
      <c r="CA106" s="44"/>
      <c r="CB106" s="44"/>
      <c r="CC106" s="229" t="str">
        <f>IF(AND(OR(B106&gt;0,C106&gt;0),D106="")," * No olvide digitar la variable Pueblos originarios. Digite cero si no tiene.",IF(D106&gt;(B106+C106)," * La variable pueblos originarios No puede ser mayor a los egresados en Maternidad y Neonatología..",""))</f>
        <v/>
      </c>
      <c r="CD106" s="229" t="str">
        <f>IF(AND(OR(B106&gt;0,C106&gt;0),E106="")," * No olvide digitar la variable Migrantes. Digite cero si no tiene.",IF(E106&gt;(B106+C106)," * La variable Migrantes No puede ser mayor a los egresados en Maternidad y Neonatología.",""))</f>
        <v/>
      </c>
      <c r="CE106" s="229"/>
      <c r="CF106" s="229"/>
      <c r="CG106" s="2"/>
      <c r="CH106" s="2"/>
      <c r="CI106" s="2"/>
      <c r="CJ106" s="2"/>
      <c r="CK106" s="2"/>
      <c r="CL106" s="2"/>
      <c r="CM106" s="2"/>
      <c r="CN106" s="230">
        <f>IF(AND(OR(B106&gt;0,C106&gt;0),D106=""),1,IF(D106&gt;(B106+C106),1,0))</f>
        <v>0</v>
      </c>
      <c r="CO106" s="230">
        <f>IF(AND(OR(B106&gt;0,C106&gt;0),E106=""),1,IF(E106&gt;(B106+C106),1,0))</f>
        <v>0</v>
      </c>
      <c r="CP106" s="230"/>
      <c r="CQ106" s="230"/>
    </row>
    <row r="107" spans="1:95" customFormat="1" ht="21" x14ac:dyDescent="0.25">
      <c r="A107" s="231" t="s">
        <v>192</v>
      </c>
      <c r="B107" s="232">
        <v>73</v>
      </c>
      <c r="C107" s="233">
        <v>3</v>
      </c>
      <c r="D107" s="234">
        <v>0</v>
      </c>
      <c r="E107" s="234">
        <v>0</v>
      </c>
      <c r="F107" s="40" t="str">
        <f t="shared" ref="F107:F111" si="21">CA107&amp;CB107&amp;CC107&amp;CD107&amp;CE107</f>
        <v/>
      </c>
      <c r="CA107" s="229" t="str">
        <f>IF(B107&gt;B111," * Los "&amp;A107&amp;" en Maternidad No pueden ser mayores que los "&amp;A111&amp;" en Maternidad.","")</f>
        <v/>
      </c>
      <c r="CB107" s="229" t="str">
        <f>IF(C107&gt;C111," * Los "&amp;A107&amp;" en Neonatología No pueden ser mayores que los "&amp;A111&amp;" en Neonatología.","")</f>
        <v/>
      </c>
      <c r="CC107" s="229" t="str">
        <f t="shared" ref="CC107:CC111" si="22">IF(AND(OR(B107&gt;0,C107&gt;0),D107="")," * No olvide digitar la variable Pueblos originarios. Digite cero si no tiene.",IF(D107&gt;(B107+C107)," * La variable pueblos originarios No puede ser mayor a los egresados en Maternidad y Neonatología..",""))</f>
        <v/>
      </c>
      <c r="CD107" s="229" t="str">
        <f t="shared" ref="CD107:CD111" si="23">IF(AND(OR(B107&gt;0,C107&gt;0),E107="")," * No olvide digitar la variable Migrantes. Digite cero si no tiene.",IF(E107&gt;(B107+C107)," * La variable Migrantes No puede ser mayor a los egresados en Maternidad y Neonatología.",""))</f>
        <v/>
      </c>
      <c r="CE107" s="229"/>
      <c r="CF107" s="229"/>
      <c r="CG107" s="2"/>
      <c r="CH107" s="2"/>
      <c r="CI107" s="2"/>
      <c r="CJ107" s="2"/>
      <c r="CK107" s="2"/>
      <c r="CL107" s="230">
        <f>IF(B107&gt;B111,1,0)</f>
        <v>0</v>
      </c>
      <c r="CM107" s="230">
        <f>IF(C107&gt;C111,1,0)</f>
        <v>0</v>
      </c>
      <c r="CN107" s="230">
        <f t="shared" ref="CN107:CN111" si="24">IF(AND(OR(B107&gt;0,C107&gt;0),D107=""),1,IF(D107&gt;(B107+C107),1,0))</f>
        <v>0</v>
      </c>
      <c r="CO107" s="230">
        <f t="shared" ref="CO107:CO111" si="25">IF(AND(OR(B107&gt;0,C107&gt;0),E107=""),1,IF(E107&gt;(B107+C107),1,0))</f>
        <v>0</v>
      </c>
      <c r="CP107" s="230"/>
      <c r="CQ107" s="230"/>
    </row>
    <row r="108" spans="1:95" customFormat="1" x14ac:dyDescent="0.25">
      <c r="A108" s="235" t="s">
        <v>193</v>
      </c>
      <c r="B108" s="236">
        <v>0</v>
      </c>
      <c r="C108" s="237"/>
      <c r="D108" s="238">
        <v>0</v>
      </c>
      <c r="E108" s="238">
        <v>0</v>
      </c>
      <c r="F108" s="40" t="str">
        <f t="shared" si="21"/>
        <v/>
      </c>
      <c r="CA108" s="44"/>
      <c r="CB108" s="44"/>
      <c r="CC108" s="229" t="str">
        <f t="shared" si="22"/>
        <v/>
      </c>
      <c r="CD108" s="229" t="str">
        <f t="shared" si="23"/>
        <v/>
      </c>
      <c r="CE108" s="229"/>
      <c r="CF108" s="229"/>
      <c r="CG108" s="2"/>
      <c r="CH108" s="2"/>
      <c r="CI108" s="2"/>
      <c r="CJ108" s="2"/>
      <c r="CK108" s="2"/>
      <c r="CL108" s="2"/>
      <c r="CM108" s="2"/>
      <c r="CN108" s="230">
        <f t="shared" si="24"/>
        <v>0</v>
      </c>
      <c r="CO108" s="230">
        <f t="shared" si="25"/>
        <v>0</v>
      </c>
      <c r="CP108" s="230"/>
      <c r="CQ108" s="230"/>
    </row>
    <row r="109" spans="1:95" customFormat="1" x14ac:dyDescent="0.25">
      <c r="A109" s="235" t="s">
        <v>194</v>
      </c>
      <c r="B109" s="236">
        <v>0</v>
      </c>
      <c r="C109" s="237"/>
      <c r="D109" s="238">
        <v>0</v>
      </c>
      <c r="E109" s="238">
        <v>0</v>
      </c>
      <c r="F109" s="40" t="str">
        <f t="shared" si="21"/>
        <v/>
      </c>
      <c r="CA109" s="44"/>
      <c r="CB109" s="44"/>
      <c r="CC109" s="229" t="str">
        <f t="shared" si="22"/>
        <v/>
      </c>
      <c r="CD109" s="229" t="str">
        <f t="shared" si="23"/>
        <v/>
      </c>
      <c r="CE109" s="229"/>
      <c r="CF109" s="229"/>
      <c r="CG109" s="2"/>
      <c r="CH109" s="2"/>
      <c r="CI109" s="2"/>
      <c r="CJ109" s="2"/>
      <c r="CK109" s="2"/>
      <c r="CL109" s="2"/>
      <c r="CM109" s="2"/>
      <c r="CN109" s="230">
        <f t="shared" si="24"/>
        <v>0</v>
      </c>
      <c r="CO109" s="230">
        <f t="shared" si="25"/>
        <v>0</v>
      </c>
      <c r="CP109" s="230"/>
      <c r="CQ109" s="230"/>
    </row>
    <row r="110" spans="1:95" customFormat="1" ht="22.5" x14ac:dyDescent="0.25">
      <c r="A110" s="235" t="s">
        <v>195</v>
      </c>
      <c r="B110" s="236">
        <v>0</v>
      </c>
      <c r="C110" s="237"/>
      <c r="D110" s="238">
        <v>0</v>
      </c>
      <c r="E110" s="238">
        <v>0</v>
      </c>
      <c r="F110" s="40" t="str">
        <f t="shared" si="21"/>
        <v/>
      </c>
      <c r="CA110" s="44"/>
      <c r="CB110" s="44"/>
      <c r="CC110" s="229" t="str">
        <f t="shared" si="22"/>
        <v/>
      </c>
      <c r="CD110" s="229" t="str">
        <f t="shared" si="23"/>
        <v/>
      </c>
      <c r="CE110" s="229"/>
      <c r="CF110" s="229"/>
      <c r="CG110" s="2"/>
      <c r="CH110" s="2"/>
      <c r="CI110" s="2"/>
      <c r="CJ110" s="2"/>
      <c r="CK110" s="2"/>
      <c r="CL110" s="2"/>
      <c r="CM110" s="2"/>
      <c r="CN110" s="230">
        <f t="shared" si="24"/>
        <v>0</v>
      </c>
      <c r="CO110" s="230">
        <f t="shared" si="25"/>
        <v>0</v>
      </c>
      <c r="CP110" s="230"/>
      <c r="CQ110" s="230"/>
    </row>
    <row r="111" spans="1:95" customFormat="1" x14ac:dyDescent="0.25">
      <c r="A111" s="239" t="s">
        <v>196</v>
      </c>
      <c r="B111" s="456">
        <v>115</v>
      </c>
      <c r="C111" s="469">
        <v>3</v>
      </c>
      <c r="D111" s="240">
        <v>0</v>
      </c>
      <c r="E111" s="240">
        <v>0</v>
      </c>
      <c r="F111" s="40" t="str">
        <f t="shared" si="21"/>
        <v/>
      </c>
      <c r="CA111" s="229" t="str">
        <f>IF(B111&gt;B106," * Los egresados con lactancia materna exclusiva no puede ser mayor que el Total de Egresos en Maternidad.","")</f>
        <v/>
      </c>
      <c r="CB111" s="229" t="str">
        <f>IF(C111&gt;C106," * Los egresados con lactancia materna exclusiva no puede ser mayor que el Total de Egresos en Neonatología","")</f>
        <v/>
      </c>
      <c r="CC111" s="229" t="str">
        <f t="shared" si="22"/>
        <v/>
      </c>
      <c r="CD111" s="229" t="str">
        <f t="shared" si="23"/>
        <v/>
      </c>
      <c r="CE111" s="229"/>
      <c r="CF111" s="229"/>
      <c r="CG111" s="2"/>
      <c r="CH111" s="2"/>
      <c r="CI111" s="2"/>
      <c r="CJ111" s="2"/>
      <c r="CK111" s="2"/>
      <c r="CL111" s="230">
        <f>IF(B111&gt;B106,1,0)</f>
        <v>0</v>
      </c>
      <c r="CM111" s="230">
        <f>IF(C111&gt;C106,1,0)</f>
        <v>0</v>
      </c>
      <c r="CN111" s="230">
        <f t="shared" si="24"/>
        <v>0</v>
      </c>
      <c r="CO111" s="230">
        <f t="shared" si="25"/>
        <v>0</v>
      </c>
      <c r="CP111" s="230"/>
      <c r="CQ111" s="230"/>
    </row>
    <row r="112" spans="1:95" customFormat="1" ht="15" customHeight="1" x14ac:dyDescent="0.25">
      <c r="A112" s="622" t="s">
        <v>197</v>
      </c>
      <c r="B112" s="62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1:91" s="2" customFormat="1" ht="11.25" x14ac:dyDescent="0.15">
      <c r="A113" s="195" t="s">
        <v>198</v>
      </c>
      <c r="B113" s="195"/>
      <c r="C113" s="195"/>
    </row>
    <row r="114" spans="1:91" customFormat="1" x14ac:dyDescent="0.25">
      <c r="A114" s="623" t="s">
        <v>199</v>
      </c>
      <c r="B114" s="623"/>
      <c r="C114" s="420" t="s">
        <v>4</v>
      </c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1:91" customFormat="1" ht="33" x14ac:dyDescent="0.25">
      <c r="A115" s="624" t="s">
        <v>200</v>
      </c>
      <c r="B115" s="241" t="s">
        <v>201</v>
      </c>
      <c r="C115" s="226">
        <v>105</v>
      </c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1:91" customFormat="1" ht="22.5" x14ac:dyDescent="0.25">
      <c r="A116" s="784"/>
      <c r="B116" s="470" t="s">
        <v>202</v>
      </c>
      <c r="C116" s="471">
        <v>13</v>
      </c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1:91" customFormat="1" x14ac:dyDescent="0.25">
      <c r="A117" s="624" t="s">
        <v>203</v>
      </c>
      <c r="B117" s="244" t="s">
        <v>204</v>
      </c>
      <c r="C117" s="32">
        <v>1</v>
      </c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1:91" customFormat="1" x14ac:dyDescent="0.25">
      <c r="A118" s="626"/>
      <c r="B118" s="245" t="s">
        <v>205</v>
      </c>
      <c r="C118" s="52">
        <v>105</v>
      </c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1:91" customFormat="1" x14ac:dyDescent="0.25">
      <c r="A119" s="626"/>
      <c r="B119" s="245" t="s">
        <v>206</v>
      </c>
      <c r="C119" s="52">
        <v>0</v>
      </c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1:91" customFormat="1" x14ac:dyDescent="0.25">
      <c r="A120" s="784"/>
      <c r="B120" s="472" t="s">
        <v>207</v>
      </c>
      <c r="C120" s="473">
        <v>105</v>
      </c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1:91" s="2" customFormat="1" ht="11.25" x14ac:dyDescent="0.15">
      <c r="A121" s="248" t="s">
        <v>208</v>
      </c>
      <c r="B121" s="249"/>
      <c r="C121" s="249"/>
      <c r="D121" s="221"/>
      <c r="E121" s="5"/>
      <c r="F121" s="5"/>
      <c r="G121" s="5"/>
      <c r="H121" s="5"/>
      <c r="I121" s="5"/>
      <c r="J121" s="5"/>
      <c r="K121" s="5"/>
      <c r="L121" s="5"/>
      <c r="M121" s="5"/>
    </row>
    <row r="122" spans="1:91" customFormat="1" ht="15" customHeight="1" x14ac:dyDescent="0.25">
      <c r="A122" s="627" t="s">
        <v>209</v>
      </c>
      <c r="B122" s="629" t="s">
        <v>4</v>
      </c>
      <c r="C122" s="611" t="s">
        <v>104</v>
      </c>
      <c r="D122" s="612"/>
      <c r="E122" s="612"/>
      <c r="F122" s="612"/>
      <c r="G122" s="612"/>
      <c r="H122" s="612"/>
      <c r="I122" s="612"/>
      <c r="J122" s="612"/>
      <c r="K122" s="613"/>
      <c r="L122" s="614" t="s">
        <v>12</v>
      </c>
      <c r="M122" s="616" t="s">
        <v>13</v>
      </c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1:91" customFormat="1" x14ac:dyDescent="0.25">
      <c r="A123" s="628"/>
      <c r="B123" s="662"/>
      <c r="C123" s="250" t="s">
        <v>210</v>
      </c>
      <c r="D123" s="251" t="s">
        <v>16</v>
      </c>
      <c r="E123" s="251" t="s">
        <v>110</v>
      </c>
      <c r="F123" s="251" t="s">
        <v>111</v>
      </c>
      <c r="G123" s="251" t="s">
        <v>112</v>
      </c>
      <c r="H123" s="251" t="s">
        <v>113</v>
      </c>
      <c r="I123" s="251" t="s">
        <v>114</v>
      </c>
      <c r="J123" s="251" t="s">
        <v>115</v>
      </c>
      <c r="K123" s="252" t="s">
        <v>211</v>
      </c>
      <c r="L123" s="615"/>
      <c r="M123" s="78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1:91" customFormat="1" ht="21" x14ac:dyDescent="0.25">
      <c r="A124" s="253" t="s">
        <v>212</v>
      </c>
      <c r="B124" s="254">
        <v>64</v>
      </c>
      <c r="C124" s="474"/>
      <c r="D124" s="256"/>
      <c r="E124" s="256"/>
      <c r="F124" s="256"/>
      <c r="G124" s="256"/>
      <c r="H124" s="256"/>
      <c r="I124" s="256"/>
      <c r="J124" s="256"/>
      <c r="K124" s="257"/>
      <c r="L124" s="258"/>
      <c r="M124" s="475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1:91" customFormat="1" ht="21" x14ac:dyDescent="0.25">
      <c r="A125" s="188" t="s">
        <v>213</v>
      </c>
      <c r="B125" s="260">
        <f>SUM(C125:K125)</f>
        <v>64</v>
      </c>
      <c r="C125" s="476"/>
      <c r="D125" s="75">
        <v>6</v>
      </c>
      <c r="E125" s="75">
        <v>10</v>
      </c>
      <c r="F125" s="75">
        <v>13</v>
      </c>
      <c r="G125" s="75">
        <v>18</v>
      </c>
      <c r="H125" s="75">
        <v>9</v>
      </c>
      <c r="I125" s="75">
        <v>8</v>
      </c>
      <c r="J125" s="75"/>
      <c r="K125" s="81"/>
      <c r="L125" s="254">
        <v>0</v>
      </c>
      <c r="M125" s="471">
        <v>0</v>
      </c>
      <c r="N125" s="40" t="str">
        <f>$CA125&amp;CB125</f>
        <v/>
      </c>
      <c r="CA125" s="229" t="str">
        <f>IF(AND($B125&lt;&gt;0,L125=""),"* No olvide ingresar la variable Pueblos Originarios. Si no tiene digite CERO.  ",IF(L125&gt;$B125,"* La variable Pueblos Originarios no puede superar el Total. ",""))</f>
        <v/>
      </c>
      <c r="CB125" s="229" t="str">
        <f>IF(AND($B125&lt;&gt;0,M125=""),"* No olvide ingresar la variable Migrantes. Si no tiene digite CERO. ",IF(M125&gt;$B125,"* La variable Migrantes no puede superar el Total. ",""))</f>
        <v/>
      </c>
      <c r="CC125" s="2"/>
      <c r="CD125" s="2"/>
      <c r="CE125" s="2"/>
      <c r="CF125" s="2"/>
      <c r="CG125" s="2"/>
      <c r="CH125" s="2"/>
      <c r="CI125" s="2"/>
      <c r="CJ125" s="2"/>
      <c r="CK125" s="2"/>
      <c r="CL125" s="230">
        <f>IF(AND($B125&lt;&gt;0,L125=""),1,IF(L125&gt;$B125,1,0))</f>
        <v>0</v>
      </c>
      <c r="CM125" s="230">
        <f>IF(AND($B125&lt;&gt;0,M125=""),1,IF(M125&gt;$B125,1,0))</f>
        <v>0</v>
      </c>
    </row>
    <row r="126" spans="1:91" s="2" customFormat="1" ht="11.25" x14ac:dyDescent="0.15">
      <c r="A126" s="195" t="s">
        <v>214</v>
      </c>
      <c r="B126" s="195"/>
      <c r="C126" s="5"/>
      <c r="D126" s="5"/>
      <c r="E126" s="5"/>
      <c r="F126" s="5"/>
    </row>
    <row r="127" spans="1:91" s="2" customFormat="1" ht="11.25" x14ac:dyDescent="0.15">
      <c r="A127" s="195" t="s">
        <v>215</v>
      </c>
      <c r="B127" s="195"/>
      <c r="C127" s="5"/>
      <c r="D127" s="5"/>
      <c r="E127" s="5"/>
      <c r="F127" s="5"/>
    </row>
    <row r="128" spans="1:91" customFormat="1" ht="21" customHeight="1" x14ac:dyDescent="0.25">
      <c r="A128" s="618" t="s">
        <v>216</v>
      </c>
      <c r="B128" s="620" t="s">
        <v>217</v>
      </c>
      <c r="C128" s="621"/>
      <c r="D128" s="621"/>
      <c r="E128" s="621"/>
      <c r="F128" s="404" t="s">
        <v>218</v>
      </c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1:100" ht="21" x14ac:dyDescent="0.25">
      <c r="A129" s="783"/>
      <c r="B129" s="9" t="s">
        <v>219</v>
      </c>
      <c r="C129" s="148" t="s">
        <v>220</v>
      </c>
      <c r="D129" s="9" t="s">
        <v>221</v>
      </c>
      <c r="E129" s="408" t="s">
        <v>222</v>
      </c>
      <c r="F129" s="404" t="s">
        <v>223</v>
      </c>
      <c r="CN129"/>
      <c r="CO129"/>
      <c r="CP129"/>
      <c r="CQ129"/>
      <c r="CR129"/>
      <c r="CS129"/>
      <c r="CT129"/>
      <c r="CU129"/>
      <c r="CV129"/>
    </row>
    <row r="130" spans="1:100" x14ac:dyDescent="0.25">
      <c r="A130" s="261" t="s">
        <v>224</v>
      </c>
      <c r="B130" s="262">
        <v>110</v>
      </c>
      <c r="C130" s="196">
        <v>1</v>
      </c>
      <c r="D130" s="262">
        <v>3</v>
      </c>
      <c r="E130" s="198">
        <v>1</v>
      </c>
      <c r="F130" s="136">
        <v>0</v>
      </c>
      <c r="CN130"/>
      <c r="CO130"/>
      <c r="CP130"/>
      <c r="CQ130"/>
      <c r="CR130"/>
      <c r="CS130"/>
      <c r="CT130"/>
      <c r="CU130"/>
      <c r="CV130"/>
    </row>
    <row r="131" spans="1:100" s="2" customFormat="1" ht="11.25" x14ac:dyDescent="0.15">
      <c r="A131" s="195" t="s">
        <v>225</v>
      </c>
      <c r="B131" s="5"/>
      <c r="C131" s="5"/>
      <c r="D131" s="5"/>
      <c r="E131" s="5"/>
    </row>
    <row r="132" spans="1:100" ht="21" x14ac:dyDescent="0.25">
      <c r="A132" s="412" t="s">
        <v>226</v>
      </c>
      <c r="B132" s="420" t="s">
        <v>227</v>
      </c>
      <c r="C132" s="420" t="s">
        <v>228</v>
      </c>
      <c r="D132" s="224" t="s">
        <v>229</v>
      </c>
      <c r="E132" s="408" t="s">
        <v>12</v>
      </c>
      <c r="CN132"/>
      <c r="CO132"/>
      <c r="CP132"/>
      <c r="CQ132"/>
      <c r="CR132"/>
      <c r="CS132"/>
      <c r="CT132"/>
      <c r="CU132"/>
      <c r="CV132"/>
    </row>
    <row r="133" spans="1:100" x14ac:dyDescent="0.25">
      <c r="A133" s="127" t="s">
        <v>230</v>
      </c>
      <c r="B133" s="226">
        <v>104</v>
      </c>
      <c r="C133" s="226"/>
      <c r="D133" s="227">
        <v>10</v>
      </c>
      <c r="E133" s="228">
        <v>0</v>
      </c>
      <c r="F133" s="40" t="str">
        <f>$CA133</f>
        <v/>
      </c>
      <c r="CA133" s="229" t="str">
        <f>IF(AND($B133&lt;&gt;0,E133=""),"* No olvide ingresar la variable Pueblos Originarios. Si no tiene digite CERO. ",IF(E133&gt;$B133,"* La variable Pueblos Originarios no puede superar el Total de Tamizaje. ",""))</f>
        <v/>
      </c>
      <c r="CB133" s="44"/>
      <c r="CL133" s="230">
        <f>IF(AND($B133&lt;&gt;0,E133=""),1,IF(E133&gt;$B133,1,0))</f>
        <v>0</v>
      </c>
      <c r="CM133" s="44"/>
      <c r="CN133"/>
      <c r="CO133"/>
      <c r="CP133"/>
      <c r="CQ133"/>
      <c r="CR133"/>
      <c r="CS133"/>
      <c r="CT133"/>
      <c r="CU133"/>
      <c r="CV133"/>
    </row>
    <row r="134" spans="1:100" x14ac:dyDescent="0.25">
      <c r="A134" s="263" t="s">
        <v>231</v>
      </c>
      <c r="B134" s="52">
        <v>97</v>
      </c>
      <c r="C134" s="52"/>
      <c r="D134" s="264">
        <v>10</v>
      </c>
      <c r="E134" s="50">
        <v>0</v>
      </c>
      <c r="F134" s="40" t="str">
        <f t="shared" ref="F134:F135" si="26">$CO134&amp;CA134</f>
        <v/>
      </c>
      <c r="CA134" s="229" t="str">
        <f t="shared" ref="CA134:CA135" si="27">IF(AND($B134&lt;&gt;0,E134=""),"* No olvide ingresar la variable Pueblos Originarios. Si no tiene digite CERO. ",IF(E134&gt;$B134,"* La variable Pueblos Originarios no puede superar el Total de Tamizaje. ",""))</f>
        <v/>
      </c>
      <c r="CB134" s="44"/>
      <c r="CL134" s="230">
        <f t="shared" ref="CL134:CL135" si="28">IF(AND($B134&lt;&gt;0,E134=""),1,IF(E134&gt;$B134,1,0))</f>
        <v>0</v>
      </c>
      <c r="CN134"/>
      <c r="CO134"/>
      <c r="CP134"/>
      <c r="CQ134"/>
      <c r="CR134"/>
      <c r="CS134"/>
      <c r="CT134"/>
      <c r="CU134"/>
      <c r="CV134"/>
    </row>
    <row r="135" spans="1:100" x14ac:dyDescent="0.25">
      <c r="A135" s="265" t="s">
        <v>232</v>
      </c>
      <c r="B135" s="266">
        <v>7</v>
      </c>
      <c r="C135" s="266"/>
      <c r="D135" s="267">
        <v>0</v>
      </c>
      <c r="E135" s="268">
        <v>0</v>
      </c>
      <c r="F135" s="40" t="str">
        <f t="shared" si="26"/>
        <v/>
      </c>
      <c r="CA135" s="229" t="str">
        <f t="shared" si="27"/>
        <v/>
      </c>
      <c r="CB135" s="44"/>
      <c r="CL135" s="230">
        <f t="shared" si="28"/>
        <v>0</v>
      </c>
      <c r="CN135"/>
      <c r="CO135"/>
      <c r="CP135"/>
      <c r="CQ135"/>
      <c r="CR135"/>
      <c r="CS135"/>
      <c r="CT135"/>
      <c r="CU135"/>
      <c r="CV135"/>
    </row>
    <row r="136" spans="1:100" ht="21" x14ac:dyDescent="0.25">
      <c r="A136" s="477" t="s">
        <v>233</v>
      </c>
      <c r="B136" s="478" t="s">
        <v>234</v>
      </c>
      <c r="C136" s="479" t="s">
        <v>235</v>
      </c>
      <c r="D136" s="411" t="s">
        <v>12</v>
      </c>
      <c r="E136" s="202"/>
      <c r="CN136"/>
      <c r="CO136"/>
      <c r="CP136"/>
      <c r="CQ136"/>
      <c r="CR136"/>
      <c r="CS136"/>
      <c r="CT136"/>
      <c r="CU136"/>
      <c r="CV136"/>
    </row>
    <row r="137" spans="1:100" x14ac:dyDescent="0.25">
      <c r="A137" s="127" t="s">
        <v>188</v>
      </c>
      <c r="B137" s="226">
        <v>36</v>
      </c>
      <c r="C137" s="227"/>
      <c r="D137" s="228">
        <v>0</v>
      </c>
      <c r="E137" s="40" t="str">
        <f>$CA137</f>
        <v/>
      </c>
      <c r="CA137" s="229" t="str">
        <f>IF(AND($B137&lt;&gt;0,D137=""),"* No olvide ingresar la variable Pueblos Originarios. Si no tiene digite CERO. ",IF(D137&gt;$B137,"* La variable Pueblos Originarios no puede superar el Total de EOA. ",""))</f>
        <v/>
      </c>
      <c r="CB137" s="44"/>
      <c r="CL137" s="230">
        <f>IF(AND($B137&lt;&gt;0,D137=""),1,IF(D137&gt;$B137,1,0))</f>
        <v>0</v>
      </c>
      <c r="CN137"/>
      <c r="CO137"/>
      <c r="CP137"/>
      <c r="CQ137"/>
      <c r="CR137"/>
      <c r="CS137"/>
      <c r="CT137"/>
      <c r="CU137"/>
      <c r="CV137"/>
    </row>
    <row r="138" spans="1:100" x14ac:dyDescent="0.25">
      <c r="A138" s="263" t="s">
        <v>189</v>
      </c>
      <c r="B138" s="52">
        <v>13</v>
      </c>
      <c r="C138" s="264">
        <v>2</v>
      </c>
      <c r="D138" s="50">
        <v>0</v>
      </c>
      <c r="E138" s="40" t="str">
        <f t="shared" ref="E138:E139" si="29">$CA138</f>
        <v/>
      </c>
      <c r="CA138" s="229" t="str">
        <f t="shared" ref="CA138:CA139" si="30">IF(AND($B138&lt;&gt;0,D138=""),"* No olvide ingresar la variable Pueblos Originarios. Si no tiene digite CERO. ",IF(D138&gt;$B138,"* La variable Pueblos Originarios no puede superar el Total de EOA. ",""))</f>
        <v/>
      </c>
      <c r="CB138" s="44"/>
      <c r="CL138" s="230">
        <f t="shared" ref="CL138:CL139" si="31">IF(AND($B138&lt;&gt;0,D138=""),1,IF(D138&gt;$B138,1,0))</f>
        <v>0</v>
      </c>
      <c r="CN138"/>
      <c r="CO138"/>
      <c r="CP138"/>
      <c r="CQ138"/>
      <c r="CR138"/>
      <c r="CS138"/>
      <c r="CT138"/>
      <c r="CU138"/>
      <c r="CV138"/>
    </row>
    <row r="139" spans="1:100" ht="21" x14ac:dyDescent="0.25">
      <c r="A139" s="265" t="s">
        <v>236</v>
      </c>
      <c r="B139" s="266">
        <v>55</v>
      </c>
      <c r="C139" s="267">
        <v>5</v>
      </c>
      <c r="D139" s="268">
        <v>0</v>
      </c>
      <c r="E139" s="40" t="str">
        <f t="shared" si="29"/>
        <v/>
      </c>
      <c r="CA139" s="229" t="str">
        <f t="shared" si="30"/>
        <v/>
      </c>
      <c r="CB139" s="44"/>
      <c r="CL139" s="230">
        <f t="shared" si="31"/>
        <v>0</v>
      </c>
      <c r="CN139"/>
      <c r="CO139"/>
      <c r="CP139"/>
      <c r="CQ139"/>
      <c r="CR139"/>
      <c r="CS139"/>
      <c r="CT139"/>
      <c r="CU139"/>
      <c r="CV139"/>
    </row>
    <row r="140" spans="1:100" x14ac:dyDescent="0.25">
      <c r="A140" s="195" t="s">
        <v>237</v>
      </c>
      <c r="B140" s="273"/>
      <c r="C140" s="202"/>
      <c r="CN140"/>
      <c r="CO140"/>
      <c r="CP140"/>
      <c r="CQ140"/>
      <c r="CR140"/>
      <c r="CS140"/>
      <c r="CT140"/>
      <c r="CU140"/>
      <c r="CV140"/>
    </row>
    <row r="141" spans="1:100" ht="31.5" x14ac:dyDescent="0.25">
      <c r="A141" s="418" t="s">
        <v>233</v>
      </c>
      <c r="B141" s="407" t="s">
        <v>238</v>
      </c>
      <c r="C141" s="406" t="s">
        <v>239</v>
      </c>
      <c r="CN141"/>
      <c r="CO141"/>
      <c r="CP141"/>
      <c r="CQ141"/>
      <c r="CR141"/>
      <c r="CS141"/>
      <c r="CT141"/>
      <c r="CU141"/>
      <c r="CV141"/>
    </row>
    <row r="142" spans="1:100" x14ac:dyDescent="0.25">
      <c r="A142" s="276" t="s">
        <v>188</v>
      </c>
      <c r="B142" s="226">
        <v>110</v>
      </c>
      <c r="C142" s="228">
        <v>0</v>
      </c>
      <c r="CN142"/>
      <c r="CO142"/>
      <c r="CP142"/>
      <c r="CQ142"/>
      <c r="CR142"/>
      <c r="CS142"/>
      <c r="CT142"/>
      <c r="CU142"/>
      <c r="CV142"/>
    </row>
    <row r="143" spans="1:100" x14ac:dyDescent="0.25">
      <c r="A143" s="480" t="s">
        <v>189</v>
      </c>
      <c r="B143" s="473">
        <v>9</v>
      </c>
      <c r="C143" s="240">
        <v>7</v>
      </c>
      <c r="CN143"/>
      <c r="CO143"/>
      <c r="CP143"/>
      <c r="CQ143"/>
      <c r="CR143"/>
      <c r="CS143"/>
      <c r="CT143"/>
      <c r="CU143"/>
      <c r="CV143"/>
    </row>
    <row r="160" spans="1:100" x14ac:dyDescent="0.25">
      <c r="A160" s="278">
        <f>SUM(C13:X22,C25:C35,C39:D51,C54:D65,B70:O72,C76:I87,C93,C97:J97,B101:B103,B106:C111,C115:C120,B124:B125,B130:F130,B133:D135,B137:C139)</f>
        <v>2905</v>
      </c>
      <c r="B160" s="278">
        <f>SUM(CL13:CQ139)</f>
        <v>0</v>
      </c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</row>
  </sheetData>
  <mergeCells count="121">
    <mergeCell ref="A6:L6"/>
    <mergeCell ref="A9:B11"/>
    <mergeCell ref="C9:C11"/>
    <mergeCell ref="D9:G9"/>
    <mergeCell ref="H9:K9"/>
    <mergeCell ref="L9:L11"/>
    <mergeCell ref="R10:R11"/>
    <mergeCell ref="S10:T10"/>
    <mergeCell ref="U10:V10"/>
    <mergeCell ref="A13:B13"/>
    <mergeCell ref="A14:B14"/>
    <mergeCell ref="A15:B15"/>
    <mergeCell ref="AA9:AB10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M9:R9"/>
    <mergeCell ref="S9:V9"/>
    <mergeCell ref="W9:W11"/>
    <mergeCell ref="X9:X11"/>
    <mergeCell ref="Y9:Y11"/>
    <mergeCell ref="Z9:Z11"/>
    <mergeCell ref="N10:N11"/>
    <mergeCell ref="O10:O11"/>
    <mergeCell ref="P10:P11"/>
    <mergeCell ref="Q10:Q11"/>
    <mergeCell ref="A24:B24"/>
    <mergeCell ref="A25:B25"/>
    <mergeCell ref="A26:A27"/>
    <mergeCell ref="A28:B28"/>
    <mergeCell ref="A29:B29"/>
    <mergeCell ref="A30:B30"/>
    <mergeCell ref="A16:B16"/>
    <mergeCell ref="A17:B17"/>
    <mergeCell ref="A18:B18"/>
    <mergeCell ref="A19:B19"/>
    <mergeCell ref="A20:B20"/>
    <mergeCell ref="A21:A22"/>
    <mergeCell ref="A42:B42"/>
    <mergeCell ref="A43:B43"/>
    <mergeCell ref="A44:A45"/>
    <mergeCell ref="A46:B46"/>
    <mergeCell ref="A47:B47"/>
    <mergeCell ref="A48:B48"/>
    <mergeCell ref="A31:A32"/>
    <mergeCell ref="A33:B33"/>
    <mergeCell ref="A34:A35"/>
    <mergeCell ref="A38:B38"/>
    <mergeCell ref="A39:B39"/>
    <mergeCell ref="A40:A41"/>
    <mergeCell ref="A60:B60"/>
    <mergeCell ref="A61:B61"/>
    <mergeCell ref="A62:B62"/>
    <mergeCell ref="A63:B63"/>
    <mergeCell ref="A64:B64"/>
    <mergeCell ref="A65:B65"/>
    <mergeCell ref="A49:B49"/>
    <mergeCell ref="A50:B50"/>
    <mergeCell ref="A51:B51"/>
    <mergeCell ref="A53:B53"/>
    <mergeCell ref="A54:A58"/>
    <mergeCell ref="A59:B59"/>
    <mergeCell ref="R67:R68"/>
    <mergeCell ref="S67:T67"/>
    <mergeCell ref="A74:B75"/>
    <mergeCell ref="C74:C75"/>
    <mergeCell ref="D74:D75"/>
    <mergeCell ref="E74:E75"/>
    <mergeCell ref="F74:F75"/>
    <mergeCell ref="G74:I74"/>
    <mergeCell ref="A67:A68"/>
    <mergeCell ref="B67:J67"/>
    <mergeCell ref="K67:M67"/>
    <mergeCell ref="N67:O67"/>
    <mergeCell ref="P67:P68"/>
    <mergeCell ref="Q67:Q68"/>
    <mergeCell ref="A88:B88"/>
    <mergeCell ref="A89:G89"/>
    <mergeCell ref="A90:G90"/>
    <mergeCell ref="A91:B92"/>
    <mergeCell ref="C91:C92"/>
    <mergeCell ref="D91:K91"/>
    <mergeCell ref="A76:B76"/>
    <mergeCell ref="A77:B77"/>
    <mergeCell ref="A78:A84"/>
    <mergeCell ref="A85:B85"/>
    <mergeCell ref="A86:B86"/>
    <mergeCell ref="A87:B87"/>
    <mergeCell ref="M95:M96"/>
    <mergeCell ref="A97:B97"/>
    <mergeCell ref="A98:G98"/>
    <mergeCell ref="A99:A100"/>
    <mergeCell ref="B99:B100"/>
    <mergeCell ref="C99:J99"/>
    <mergeCell ref="K99:K100"/>
    <mergeCell ref="L99:O99"/>
    <mergeCell ref="L91:L92"/>
    <mergeCell ref="A93:B93"/>
    <mergeCell ref="A95:B96"/>
    <mergeCell ref="C95:D95"/>
    <mergeCell ref="E95:H95"/>
    <mergeCell ref="I95:J95"/>
    <mergeCell ref="K95:K96"/>
    <mergeCell ref="L95:L96"/>
    <mergeCell ref="C122:K122"/>
    <mergeCell ref="L122:L123"/>
    <mergeCell ref="M122:M123"/>
    <mergeCell ref="A128:A129"/>
    <mergeCell ref="B128:E128"/>
    <mergeCell ref="A112:B112"/>
    <mergeCell ref="A114:B114"/>
    <mergeCell ref="A115:A116"/>
    <mergeCell ref="A117:A120"/>
    <mergeCell ref="A122:A123"/>
    <mergeCell ref="B122:B123"/>
  </mergeCells>
  <dataValidations count="2">
    <dataValidation type="whole" operator="greaterThanOrEqual" allowBlank="1" showInputMessage="1" showErrorMessage="1" error="Valor no Permitido" sqref="C13:AB22 D25:F35 C39:D51 C54:D65 B70:T72 C76:C87 D86 E76:I87 D93:L93 C97:M97 C101:O103 B106:E111 C115:C120 B124 C125:M125 B130:F130 B133:E135 B137:D139">
      <formula1>0</formula1>
    </dataValidation>
    <dataValidation allowBlank="1" showInputMessage="1" showErrorMessage="1" error="Valor no Permitido" sqref="A6:L6 C9:C10 T11:T12 A9:A10 A12:A21 S9:S10 U10 W9:W10 M9 M10:R10 H9 H10:K10 C129:E129 X9:AA9 A8:AB8 B125 V11:V12 C12:S12 U12 W12:AB12 F24 A26 B26:B27 A33:A34 A28:A31 B34:B35 A23:F23 A42:A44 A39:A40 B44:B45 A46:A54 A37:D37 C25:C35 B52 M93:BZ93 C66:S66 C68:J69 K67:S69 T66:T69 A76:A78 A85:A91 F74:G74 H75:I75 E88:I88 F73:I73 B73 A93:A99 B89:L90 L91 D91:K92 B94:M94 K95:M95 E95 I95:J96 M100:O100 L99:L100 B98:O98 K99 D87:D88 C99:J100 C73:E74 C104:E105 A102:A112 D76:D85 B99:B104 C88 D121:M121 A121:A124 C121:C124 D123:K123 L122:M122 C91:C93 B128:B129 A160:B160 A126:F127 C52:D53 B66:B69 F128:F129 D124:M124 B121:B123 A131:A139 B131:E132 B136:E136 A59:A67 A69:A74 A140:C140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60"/>
  <sheetViews>
    <sheetView workbookViewId="0">
      <selection activeCell="A4" sqref="A4"/>
    </sheetView>
  </sheetViews>
  <sheetFormatPr baseColWidth="10" defaultRowHeight="15" x14ac:dyDescent="0.25"/>
  <cols>
    <col min="1" max="1" width="53.5703125" customWidth="1"/>
    <col min="2" max="2" width="23.42578125" bestFit="1" customWidth="1"/>
    <col min="3" max="7" width="14" customWidth="1"/>
    <col min="8" max="8" width="15" customWidth="1"/>
    <col min="9" max="13" width="14" customWidth="1"/>
    <col min="14" max="14" width="15.28515625" customWidth="1"/>
    <col min="15" max="15" width="13" customWidth="1"/>
    <col min="16" max="16" width="12" customWidth="1"/>
    <col min="17" max="18" width="13.42578125" customWidth="1"/>
    <col min="19" max="19" width="11.28515625" customWidth="1"/>
    <col min="20" max="20" width="12.42578125" customWidth="1"/>
    <col min="22" max="22" width="12.85546875" customWidth="1"/>
    <col min="23" max="28" width="11.28515625" customWidth="1"/>
    <col min="55" max="55" width="20.28515625" bestFit="1" customWidth="1"/>
    <col min="65" max="65" width="20.28515625" bestFit="1" customWidth="1"/>
    <col min="78" max="78" width="11.42578125" customWidth="1"/>
    <col min="79" max="80" width="11.85546875" style="2" hidden="1" customWidth="1"/>
    <col min="81" max="90" width="11.42578125" style="2" hidden="1" customWidth="1"/>
    <col min="91" max="91" width="20.28515625" style="2" hidden="1" customWidth="1"/>
    <col min="92" max="94" width="11.42578125" style="2" hidden="1" customWidth="1"/>
    <col min="95" max="95" width="20.28515625" style="2" hidden="1" customWidth="1"/>
    <col min="96" max="96" width="11.42578125" style="2" customWidth="1"/>
    <col min="97" max="100" width="11.42578125" style="2"/>
  </cols>
  <sheetData>
    <row r="1" spans="1:100" x14ac:dyDescent="0.25">
      <c r="A1" s="1" t="s">
        <v>0</v>
      </c>
    </row>
    <row r="2" spans="1:100" x14ac:dyDescent="0.25">
      <c r="A2" s="1" t="str">
        <f>CONCATENATE("COMUNA: ",[8]NOMBRE!B2," - ","( ",[8]NOMBRE!C2,[8]NOMBRE!D2,[8]NOMBRE!E2,[8]NOMBRE!F2,[8]NOMBRE!G2," )")</f>
        <v>COMUNA: LINARES - ( 07401 )</v>
      </c>
    </row>
    <row r="3" spans="1:100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100" x14ac:dyDescent="0.25">
      <c r="A4" s="1" t="str">
        <f>CONCATENATE("MES: ",[8]NOMBRE!B6," - ","( ",[8]NOMBRE!C6,[8]NOMBRE!D6," )")</f>
        <v>MES: JULIO - ( 07 )</v>
      </c>
    </row>
    <row r="5" spans="1:100" x14ac:dyDescent="0.25">
      <c r="A5" s="1" t="str">
        <f>CONCATENATE("AÑO: ",[8]NOMBRE!B7)</f>
        <v>AÑO: 2024</v>
      </c>
    </row>
    <row r="6" spans="1:100" ht="15" customHeight="1" x14ac:dyDescent="0.25">
      <c r="A6" s="735" t="s">
        <v>1</v>
      </c>
      <c r="B6" s="735"/>
      <c r="C6" s="735"/>
      <c r="D6" s="735"/>
      <c r="E6" s="735"/>
      <c r="F6" s="735"/>
      <c r="G6" s="735"/>
      <c r="H6" s="735"/>
      <c r="I6" s="735"/>
      <c r="J6" s="735"/>
      <c r="K6" s="735"/>
      <c r="L6" s="735"/>
    </row>
    <row r="8" spans="1:100" s="2" customFormat="1" ht="11.25" x14ac:dyDescent="0.15">
      <c r="A8" s="3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</row>
    <row r="9" spans="1:100" ht="15" customHeight="1" x14ac:dyDescent="0.25">
      <c r="A9" s="661" t="s">
        <v>3</v>
      </c>
      <c r="B9" s="647"/>
      <c r="C9" s="736" t="s">
        <v>4</v>
      </c>
      <c r="D9" s="652" t="s">
        <v>5</v>
      </c>
      <c r="E9" s="739"/>
      <c r="F9" s="739"/>
      <c r="G9" s="620"/>
      <c r="H9" s="639" t="s">
        <v>6</v>
      </c>
      <c r="I9" s="640"/>
      <c r="J9" s="640"/>
      <c r="K9" s="641"/>
      <c r="L9" s="740" t="s">
        <v>7</v>
      </c>
      <c r="M9" s="639" t="s">
        <v>8</v>
      </c>
      <c r="N9" s="640"/>
      <c r="O9" s="640"/>
      <c r="P9" s="640"/>
      <c r="Q9" s="640"/>
      <c r="R9" s="640"/>
      <c r="S9" s="724" t="s">
        <v>9</v>
      </c>
      <c r="T9" s="645"/>
      <c r="U9" s="645"/>
      <c r="V9" s="725"/>
      <c r="W9" s="647" t="s">
        <v>10</v>
      </c>
      <c r="X9" s="661" t="s">
        <v>11</v>
      </c>
      <c r="Y9" s="727" t="s">
        <v>12</v>
      </c>
      <c r="Z9" s="730" t="s">
        <v>13</v>
      </c>
      <c r="AA9" s="711" t="s">
        <v>14</v>
      </c>
      <c r="AB9" s="647"/>
    </row>
    <row r="10" spans="1:100" ht="15" customHeight="1" x14ac:dyDescent="0.25">
      <c r="A10" s="726"/>
      <c r="B10" s="713"/>
      <c r="C10" s="737"/>
      <c r="D10" s="714" t="s">
        <v>15</v>
      </c>
      <c r="E10" s="716" t="s">
        <v>16</v>
      </c>
      <c r="F10" s="716" t="s">
        <v>17</v>
      </c>
      <c r="G10" s="718" t="s">
        <v>18</v>
      </c>
      <c r="H10" s="720" t="s">
        <v>19</v>
      </c>
      <c r="I10" s="716" t="s">
        <v>20</v>
      </c>
      <c r="J10" s="716" t="s">
        <v>21</v>
      </c>
      <c r="K10" s="722" t="s">
        <v>22</v>
      </c>
      <c r="L10" s="740"/>
      <c r="M10" s="714" t="s">
        <v>23</v>
      </c>
      <c r="N10" s="733" t="s">
        <v>24</v>
      </c>
      <c r="O10" s="733" t="s">
        <v>25</v>
      </c>
      <c r="P10" s="733" t="s">
        <v>26</v>
      </c>
      <c r="Q10" s="733" t="s">
        <v>27</v>
      </c>
      <c r="R10" s="741" t="s">
        <v>28</v>
      </c>
      <c r="S10" s="724" t="s">
        <v>29</v>
      </c>
      <c r="T10" s="646"/>
      <c r="U10" s="645" t="s">
        <v>30</v>
      </c>
      <c r="V10" s="725"/>
      <c r="W10" s="713"/>
      <c r="X10" s="726"/>
      <c r="Y10" s="728"/>
      <c r="Z10" s="731"/>
      <c r="AA10" s="712"/>
      <c r="AB10" s="713"/>
    </row>
    <row r="11" spans="1:100" ht="42" x14ac:dyDescent="0.25">
      <c r="A11" s="662"/>
      <c r="B11" s="648"/>
      <c r="C11" s="781"/>
      <c r="D11" s="814"/>
      <c r="E11" s="717"/>
      <c r="F11" s="717"/>
      <c r="G11" s="719"/>
      <c r="H11" s="815"/>
      <c r="I11" s="717"/>
      <c r="J11" s="717"/>
      <c r="K11" s="723"/>
      <c r="L11" s="740"/>
      <c r="M11" s="814"/>
      <c r="N11" s="734"/>
      <c r="O11" s="734"/>
      <c r="P11" s="734"/>
      <c r="Q11" s="734"/>
      <c r="R11" s="742"/>
      <c r="S11" s="7" t="s">
        <v>31</v>
      </c>
      <c r="T11" s="384" t="s">
        <v>32</v>
      </c>
      <c r="U11" s="9" t="s">
        <v>31</v>
      </c>
      <c r="V11" s="392" t="s">
        <v>32</v>
      </c>
      <c r="W11" s="648"/>
      <c r="X11" s="662"/>
      <c r="Y11" s="729"/>
      <c r="Z11" s="816"/>
      <c r="AA11" s="9" t="s">
        <v>33</v>
      </c>
      <c r="AB11" s="384" t="s">
        <v>34</v>
      </c>
    </row>
    <row r="12" spans="1:100" s="26" customFormat="1" ht="11.25" x14ac:dyDescent="0.15">
      <c r="A12" s="11" t="s">
        <v>35</v>
      </c>
      <c r="B12" s="12"/>
      <c r="C12" s="13">
        <f>SUM(C13:C16)</f>
        <v>132</v>
      </c>
      <c r="D12" s="14">
        <f t="shared" ref="D12:Z12" si="0">SUM(D13:D16)</f>
        <v>1</v>
      </c>
      <c r="E12" s="15">
        <f t="shared" si="0"/>
        <v>4</v>
      </c>
      <c r="F12" s="16">
        <f t="shared" si="0"/>
        <v>93</v>
      </c>
      <c r="G12" s="17">
        <f t="shared" si="0"/>
        <v>34</v>
      </c>
      <c r="H12" s="14">
        <f t="shared" si="0"/>
        <v>0</v>
      </c>
      <c r="I12" s="15">
        <f t="shared" si="0"/>
        <v>0</v>
      </c>
      <c r="J12" s="18">
        <f t="shared" si="0"/>
        <v>2</v>
      </c>
      <c r="K12" s="19">
        <f t="shared" si="0"/>
        <v>13</v>
      </c>
      <c r="L12" s="20">
        <f t="shared" si="0"/>
        <v>132</v>
      </c>
      <c r="M12" s="14">
        <f t="shared" si="0"/>
        <v>116</v>
      </c>
      <c r="N12" s="15">
        <f t="shared" si="0"/>
        <v>0</v>
      </c>
      <c r="O12" s="18">
        <f t="shared" si="0"/>
        <v>0</v>
      </c>
      <c r="P12" s="15">
        <f t="shared" si="0"/>
        <v>1</v>
      </c>
      <c r="Q12" s="18">
        <f t="shared" si="0"/>
        <v>7</v>
      </c>
      <c r="R12" s="18">
        <f t="shared" si="0"/>
        <v>47</v>
      </c>
      <c r="S12" s="21">
        <f t="shared" si="0"/>
        <v>1</v>
      </c>
      <c r="T12" s="17">
        <f t="shared" si="0"/>
        <v>119</v>
      </c>
      <c r="U12" s="14">
        <f t="shared" si="0"/>
        <v>4</v>
      </c>
      <c r="V12" s="22">
        <f t="shared" si="0"/>
        <v>118</v>
      </c>
      <c r="W12" s="17">
        <f t="shared" si="0"/>
        <v>36</v>
      </c>
      <c r="X12" s="13">
        <f t="shared" si="0"/>
        <v>0</v>
      </c>
      <c r="Y12" s="23">
        <f t="shared" si="0"/>
        <v>0</v>
      </c>
      <c r="Z12" s="24">
        <f t="shared" si="0"/>
        <v>5</v>
      </c>
      <c r="AA12" s="16">
        <f>SUM(AA13:AA16)</f>
        <v>0</v>
      </c>
      <c r="AB12" s="25">
        <f>SUM(AB13:AB16)</f>
        <v>0</v>
      </c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</row>
    <row r="13" spans="1:100" s="26" customFormat="1" x14ac:dyDescent="0.25">
      <c r="A13" s="666" t="s">
        <v>36</v>
      </c>
      <c r="B13" s="667"/>
      <c r="C13" s="27">
        <v>42</v>
      </c>
      <c r="D13" s="28">
        <v>0</v>
      </c>
      <c r="E13" s="29">
        <v>3</v>
      </c>
      <c r="F13" s="29">
        <v>30</v>
      </c>
      <c r="G13" s="30">
        <v>9</v>
      </c>
      <c r="H13" s="28">
        <v>0</v>
      </c>
      <c r="I13" s="31">
        <v>0</v>
      </c>
      <c r="J13" s="31">
        <v>2</v>
      </c>
      <c r="K13" s="30">
        <v>7</v>
      </c>
      <c r="L13" s="32">
        <v>42</v>
      </c>
      <c r="M13" s="31">
        <v>27</v>
      </c>
      <c r="N13" s="31">
        <v>0</v>
      </c>
      <c r="O13" s="31">
        <v>0</v>
      </c>
      <c r="P13" s="31">
        <v>0</v>
      </c>
      <c r="Q13" s="31">
        <v>7</v>
      </c>
      <c r="R13" s="33">
        <v>42</v>
      </c>
      <c r="S13" s="34">
        <v>1</v>
      </c>
      <c r="T13" s="35">
        <v>34</v>
      </c>
      <c r="U13" s="29">
        <v>2</v>
      </c>
      <c r="V13" s="36">
        <v>34</v>
      </c>
      <c r="W13" s="30">
        <v>33</v>
      </c>
      <c r="X13" s="33">
        <v>0</v>
      </c>
      <c r="Y13" s="37">
        <v>0</v>
      </c>
      <c r="Z13" s="38">
        <v>2</v>
      </c>
      <c r="AA13" s="29">
        <v>0</v>
      </c>
      <c r="AB13" s="39"/>
      <c r="AC13" s="40" t="str">
        <f>$CA13&amp;CB13&amp;CC13&amp;CD13&amp;CE13&amp;CF13</f>
        <v/>
      </c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 s="41" t="str">
        <f>IF(AND(C13&gt;0,Y13="")," * No olvide digitar la variable Pueblos originarios. Digite Cero si no tiene.",IF(Y13&gt;C13," * La variable Pueblos originarios no puede ser mayor al Total.",""))</f>
        <v/>
      </c>
      <c r="CB13" s="41" t="str">
        <f>IF(AND(C13&gt;0,Z13="")," * No olvide digitar la variable Migrantes. Digite Cero si no tiene.",IF(Z13&gt;C13," * La variable Migrantes no puede ser mayor al Total.",""))</f>
        <v/>
      </c>
      <c r="CC13" s="41" t="str">
        <f>IF(AND(C13&gt;0,OR(AA13=""))," * No olvide digitar la variable Trans Masculino . Digite Cero si no tiene.",IF(OR(AA13&gt;C13)," * La variable Trans Masculino no puede ser mayor al Total.",""))</f>
        <v/>
      </c>
      <c r="CD13" s="42"/>
      <c r="CE13" s="43"/>
      <c r="CF13" s="42"/>
      <c r="CG13" s="44"/>
      <c r="CH13" s="44"/>
      <c r="CI13" s="44"/>
      <c r="CJ13" s="44"/>
      <c r="CK13" s="44"/>
      <c r="CL13" s="45">
        <f>IF(AND(C13&gt;0,Y13=""),1,IF(Y13&gt;C13,1,0))</f>
        <v>0</v>
      </c>
      <c r="CM13" s="45">
        <f>IF(AND(C13&gt;0,Z13=""),1,IF(Z13&gt;C13,1,0))</f>
        <v>0</v>
      </c>
      <c r="CN13" s="45">
        <f>IF(AND(C13&gt;0,OR(AA13="")),1,IF(OR(AA13&gt;C13),1,0))</f>
        <v>0</v>
      </c>
      <c r="CO13"/>
      <c r="CP13" s="46"/>
      <c r="CQ13" s="2"/>
      <c r="CR13" s="2"/>
      <c r="CS13" s="2"/>
      <c r="CT13" s="2"/>
      <c r="CU13" s="2"/>
      <c r="CV13" s="2"/>
    </row>
    <row r="14" spans="1:100" s="26" customFormat="1" x14ac:dyDescent="0.25">
      <c r="A14" s="683" t="s">
        <v>37</v>
      </c>
      <c r="B14" s="684"/>
      <c r="C14" s="47">
        <v>3</v>
      </c>
      <c r="D14" s="48">
        <v>1</v>
      </c>
      <c r="E14" s="49">
        <v>0</v>
      </c>
      <c r="F14" s="49">
        <v>2</v>
      </c>
      <c r="G14" s="50">
        <v>0</v>
      </c>
      <c r="H14" s="48">
        <v>0</v>
      </c>
      <c r="I14" s="51">
        <v>0</v>
      </c>
      <c r="J14" s="51">
        <v>0</v>
      </c>
      <c r="K14" s="50">
        <v>0</v>
      </c>
      <c r="L14" s="52">
        <v>3</v>
      </c>
      <c r="M14" s="51">
        <v>3</v>
      </c>
      <c r="N14" s="51">
        <v>0</v>
      </c>
      <c r="O14" s="51">
        <v>0</v>
      </c>
      <c r="P14" s="51">
        <v>0</v>
      </c>
      <c r="Q14" s="51">
        <v>0</v>
      </c>
      <c r="R14" s="53">
        <v>3</v>
      </c>
      <c r="S14" s="54">
        <v>0</v>
      </c>
      <c r="T14" s="55">
        <v>2</v>
      </c>
      <c r="U14" s="49">
        <v>0</v>
      </c>
      <c r="V14" s="56">
        <v>2</v>
      </c>
      <c r="W14" s="50">
        <v>2</v>
      </c>
      <c r="X14" s="53">
        <v>0</v>
      </c>
      <c r="Y14" s="57">
        <v>0</v>
      </c>
      <c r="Z14" s="58">
        <v>1</v>
      </c>
      <c r="AA14" s="49">
        <v>0</v>
      </c>
      <c r="AB14" s="59"/>
      <c r="AC14" s="40" t="str">
        <f t="shared" ref="AC14:AC22" si="1">$CA14&amp;CB14&amp;CC14&amp;CD14&amp;CE14&amp;CF14</f>
        <v/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 s="41" t="str">
        <f t="shared" ref="CA14:CA22" si="2">IF(AND(C14&gt;0,Y14="")," * No olvide digitar la variable Pueblos originarios. Digite Cero si no tiene.",IF(Y14&gt;C14," * La variable Pueblos originarios no puede ser mayor al Total.",""))</f>
        <v/>
      </c>
      <c r="CB14" s="41" t="str">
        <f>IF(AND(C14&gt;0,Z14="")," * No olvide digitar la variable Migrantes. Digite Cero si no tiene.",IF(Z14&gt;C14," * La variable Migrantes no puede ser mayor al Total.",""))</f>
        <v/>
      </c>
      <c r="CC14" s="41" t="str">
        <f t="shared" ref="CC14:CC22" si="3">IF(AND(C14&gt;0,OR(AA14=""))," * No olvide digitar la variable Trans Masculino . Digite Cero si no tiene.",IF(OR(AA14&gt;C14)," * La variable Trans Masculino no puede ser mayor al Total.",""))</f>
        <v/>
      </c>
      <c r="CD14" s="42"/>
      <c r="CE14" s="43"/>
      <c r="CF14" s="42"/>
      <c r="CG14" s="44"/>
      <c r="CH14" s="44"/>
      <c r="CI14" s="44"/>
      <c r="CJ14" s="44"/>
      <c r="CK14" s="44"/>
      <c r="CL14" s="45">
        <f t="shared" ref="CL14:CL22" si="4">IF(AND(C14&gt;0,Y14=""),1,IF(Y14&gt;C14,1,0))</f>
        <v>0</v>
      </c>
      <c r="CM14" s="45">
        <f>IF(AND(C14&gt;0,Z14=""),1,IF(Z14&gt;C14,1,0))</f>
        <v>0</v>
      </c>
      <c r="CN14" s="45">
        <f t="shared" ref="CN14:CN22" si="5">IF(AND(C14&gt;0,OR(AA14="")),1,IF(OR(AA14&gt;C14),1,0))</f>
        <v>0</v>
      </c>
      <c r="CO14"/>
      <c r="CP14" s="46"/>
      <c r="CQ14" s="2"/>
      <c r="CR14" s="2"/>
      <c r="CS14" s="2"/>
      <c r="CT14" s="2"/>
      <c r="CU14" s="2"/>
      <c r="CV14" s="2"/>
    </row>
    <row r="15" spans="1:100" s="26" customFormat="1" x14ac:dyDescent="0.25">
      <c r="A15" s="683" t="s">
        <v>38</v>
      </c>
      <c r="B15" s="684"/>
      <c r="C15" s="47">
        <v>57</v>
      </c>
      <c r="D15" s="48">
        <v>0</v>
      </c>
      <c r="E15" s="49">
        <v>0</v>
      </c>
      <c r="F15" s="49">
        <v>42</v>
      </c>
      <c r="G15" s="50">
        <v>15</v>
      </c>
      <c r="H15" s="48">
        <v>0</v>
      </c>
      <c r="I15" s="51">
        <v>0</v>
      </c>
      <c r="J15" s="51">
        <v>0</v>
      </c>
      <c r="K15" s="50">
        <v>6</v>
      </c>
      <c r="L15" s="52">
        <v>57</v>
      </c>
      <c r="M15" s="51">
        <v>57</v>
      </c>
      <c r="N15" s="51">
        <v>0</v>
      </c>
      <c r="O15" s="51">
        <v>0</v>
      </c>
      <c r="P15" s="51">
        <v>0</v>
      </c>
      <c r="Q15" s="51">
        <v>0</v>
      </c>
      <c r="R15" s="53">
        <v>2</v>
      </c>
      <c r="S15" s="54">
        <v>0</v>
      </c>
      <c r="T15" s="55">
        <v>28</v>
      </c>
      <c r="U15" s="49">
        <v>2</v>
      </c>
      <c r="V15" s="56">
        <v>55</v>
      </c>
      <c r="W15" s="50">
        <v>1</v>
      </c>
      <c r="X15" s="53">
        <v>0</v>
      </c>
      <c r="Y15" s="57">
        <v>0</v>
      </c>
      <c r="Z15" s="58">
        <v>0</v>
      </c>
      <c r="AA15" s="49">
        <v>0</v>
      </c>
      <c r="AB15" s="59"/>
      <c r="AC15" s="40" t="str">
        <f t="shared" si="1"/>
        <v/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 s="41" t="str">
        <f t="shared" si="2"/>
        <v/>
      </c>
      <c r="CB15" s="41" t="str">
        <f>IF(AND(C15&gt;0,Z15="")," * No olvide digitar la variable Migrantes. Digite Cero si no tiene.",IF(Z15&gt;C15," * La variable Migrantes no puede ser mayor al Total.",""))</f>
        <v/>
      </c>
      <c r="CC15" s="41" t="str">
        <f t="shared" si="3"/>
        <v/>
      </c>
      <c r="CD15" s="42"/>
      <c r="CE15" s="43"/>
      <c r="CF15" s="42"/>
      <c r="CG15" s="44"/>
      <c r="CH15" s="44"/>
      <c r="CI15" s="44"/>
      <c r="CJ15" s="44"/>
      <c r="CK15" s="44"/>
      <c r="CL15" s="45">
        <f t="shared" si="4"/>
        <v>0</v>
      </c>
      <c r="CM15" s="45">
        <f>IF(AND(C15&gt;0,Z15=""),1,IF(Z15&gt;C15,1,0))</f>
        <v>0</v>
      </c>
      <c r="CN15" s="45">
        <f t="shared" si="5"/>
        <v>0</v>
      </c>
      <c r="CO15"/>
      <c r="CP15" s="46"/>
      <c r="CQ15" s="2"/>
      <c r="CR15" s="2"/>
      <c r="CS15" s="2"/>
      <c r="CT15" s="2"/>
      <c r="CU15" s="2"/>
      <c r="CV15" s="2"/>
    </row>
    <row r="16" spans="1:100" s="26" customFormat="1" x14ac:dyDescent="0.25">
      <c r="A16" s="689" t="s">
        <v>39</v>
      </c>
      <c r="B16" s="690"/>
      <c r="C16" s="60">
        <v>30</v>
      </c>
      <c r="D16" s="61">
        <v>0</v>
      </c>
      <c r="E16" s="62">
        <v>1</v>
      </c>
      <c r="F16" s="62">
        <v>19</v>
      </c>
      <c r="G16" s="63">
        <v>10</v>
      </c>
      <c r="H16" s="61">
        <v>0</v>
      </c>
      <c r="I16" s="64">
        <v>0</v>
      </c>
      <c r="J16" s="64">
        <v>0</v>
      </c>
      <c r="K16" s="63"/>
      <c r="L16" s="65">
        <v>30</v>
      </c>
      <c r="M16" s="64">
        <v>29</v>
      </c>
      <c r="N16" s="64">
        <v>0</v>
      </c>
      <c r="O16" s="64">
        <v>0</v>
      </c>
      <c r="P16" s="64">
        <v>1</v>
      </c>
      <c r="Q16" s="64">
        <v>0</v>
      </c>
      <c r="R16" s="66">
        <v>0</v>
      </c>
      <c r="S16" s="67">
        <v>0</v>
      </c>
      <c r="T16" s="68">
        <v>55</v>
      </c>
      <c r="U16" s="62">
        <v>0</v>
      </c>
      <c r="V16" s="69">
        <v>27</v>
      </c>
      <c r="W16" s="63">
        <v>0</v>
      </c>
      <c r="X16" s="66">
        <v>0</v>
      </c>
      <c r="Y16" s="70">
        <v>0</v>
      </c>
      <c r="Z16" s="71">
        <v>2</v>
      </c>
      <c r="AA16" s="62">
        <v>0</v>
      </c>
      <c r="AB16" s="72"/>
      <c r="AC16" s="40" t="str">
        <f t="shared" si="1"/>
        <v/>
      </c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 s="41" t="str">
        <f t="shared" si="2"/>
        <v/>
      </c>
      <c r="CB16" s="41" t="str">
        <f t="shared" ref="CB16:CB22" si="6">IF(AND(C16&gt;0,Z16="")," * No olvide digitar la variable Migrantes. Digite Cero si no tiene.",IF(Z16&gt;C16," * La variable Migrantes no puede ser mayor al Total.",""))</f>
        <v/>
      </c>
      <c r="CC16" s="41" t="str">
        <f t="shared" si="3"/>
        <v/>
      </c>
      <c r="CD16" s="42"/>
      <c r="CE16" s="43"/>
      <c r="CF16" s="42"/>
      <c r="CG16" s="44"/>
      <c r="CH16" s="44"/>
      <c r="CI16" s="44"/>
      <c r="CJ16" s="44"/>
      <c r="CK16" s="44"/>
      <c r="CL16" s="45">
        <f t="shared" si="4"/>
        <v>0</v>
      </c>
      <c r="CM16" s="45">
        <f t="shared" ref="CM16:CM22" si="7">IF(AND(C16&gt;0,Z16=""),1,IF(Z16&gt;C16,1,0))</f>
        <v>0</v>
      </c>
      <c r="CN16" s="45">
        <f t="shared" si="5"/>
        <v>0</v>
      </c>
      <c r="CO16"/>
      <c r="CP16" s="46"/>
      <c r="CQ16" s="2"/>
      <c r="CR16" s="2"/>
      <c r="CS16" s="2"/>
      <c r="CT16" s="2"/>
      <c r="CU16" s="2"/>
      <c r="CV16" s="2"/>
    </row>
    <row r="17" spans="1:100" s="26" customFormat="1" ht="15" customHeight="1" x14ac:dyDescent="0.25">
      <c r="A17" s="706" t="s">
        <v>40</v>
      </c>
      <c r="B17" s="707"/>
      <c r="C17" s="27">
        <v>0</v>
      </c>
      <c r="D17" s="28">
        <v>0</v>
      </c>
      <c r="E17" s="29">
        <v>0</v>
      </c>
      <c r="F17" s="29">
        <v>0</v>
      </c>
      <c r="G17" s="30">
        <v>0</v>
      </c>
      <c r="H17" s="28"/>
      <c r="I17" s="31"/>
      <c r="J17" s="31"/>
      <c r="K17" s="30"/>
      <c r="L17" s="32"/>
      <c r="M17" s="31"/>
      <c r="N17" s="31"/>
      <c r="O17" s="31"/>
      <c r="P17" s="31"/>
      <c r="Q17" s="31"/>
      <c r="R17" s="33"/>
      <c r="S17" s="34"/>
      <c r="T17" s="35"/>
      <c r="U17" s="29"/>
      <c r="V17" s="36"/>
      <c r="W17" s="30"/>
      <c r="X17" s="33"/>
      <c r="Y17" s="37"/>
      <c r="Z17" s="38"/>
      <c r="AA17" s="29"/>
      <c r="AB17" s="39"/>
      <c r="AC17" s="40" t="str">
        <f t="shared" si="1"/>
        <v/>
      </c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 s="41" t="str">
        <f t="shared" si="2"/>
        <v/>
      </c>
      <c r="CB17" s="41" t="str">
        <f t="shared" si="6"/>
        <v/>
      </c>
      <c r="CC17" s="41" t="str">
        <f t="shared" si="3"/>
        <v/>
      </c>
      <c r="CD17" s="42"/>
      <c r="CE17" s="43"/>
      <c r="CF17" s="42"/>
      <c r="CG17" s="44"/>
      <c r="CH17" s="44"/>
      <c r="CI17" s="44"/>
      <c r="CJ17" s="44"/>
      <c r="CK17" s="44"/>
      <c r="CL17" s="45">
        <f t="shared" si="4"/>
        <v>0</v>
      </c>
      <c r="CM17" s="45">
        <f t="shared" si="7"/>
        <v>0</v>
      </c>
      <c r="CN17" s="45">
        <f t="shared" si="5"/>
        <v>0</v>
      </c>
      <c r="CO17"/>
      <c r="CP17" s="46"/>
      <c r="CQ17" s="2"/>
      <c r="CR17" s="2"/>
      <c r="CS17" s="2"/>
      <c r="CT17" s="2"/>
      <c r="CU17" s="2"/>
      <c r="CV17" s="2"/>
    </row>
    <row r="18" spans="1:100" s="26" customFormat="1" x14ac:dyDescent="0.25">
      <c r="A18" s="708" t="s">
        <v>41</v>
      </c>
      <c r="B18" s="709"/>
      <c r="C18" s="381">
        <v>0</v>
      </c>
      <c r="D18" s="422">
        <v>0</v>
      </c>
      <c r="E18" s="73">
        <v>0</v>
      </c>
      <c r="F18" s="73">
        <v>0</v>
      </c>
      <c r="G18" s="74">
        <v>0</v>
      </c>
      <c r="H18" s="422"/>
      <c r="I18" s="75"/>
      <c r="J18" s="75"/>
      <c r="K18" s="74"/>
      <c r="L18" s="398"/>
      <c r="M18" s="75"/>
      <c r="N18" s="75"/>
      <c r="O18" s="75"/>
      <c r="P18" s="75"/>
      <c r="Q18" s="75"/>
      <c r="R18" s="76"/>
      <c r="S18" s="77"/>
      <c r="T18" s="78"/>
      <c r="U18" s="73"/>
      <c r="V18" s="79"/>
      <c r="W18" s="74"/>
      <c r="X18" s="76"/>
      <c r="Y18" s="80"/>
      <c r="Z18" s="81"/>
      <c r="AA18" s="73"/>
      <c r="AB18" s="82"/>
      <c r="AC18" s="40" t="str">
        <f t="shared" si="1"/>
        <v/>
      </c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 s="41" t="str">
        <f t="shared" si="2"/>
        <v/>
      </c>
      <c r="CB18" s="41" t="str">
        <f t="shared" si="6"/>
        <v/>
      </c>
      <c r="CC18" s="41" t="str">
        <f t="shared" si="3"/>
        <v/>
      </c>
      <c r="CD18" s="42"/>
      <c r="CE18" s="43"/>
      <c r="CF18" s="42"/>
      <c r="CG18" s="44"/>
      <c r="CH18" s="44"/>
      <c r="CI18" s="44"/>
      <c r="CJ18" s="44"/>
      <c r="CK18" s="44"/>
      <c r="CL18" s="45">
        <f t="shared" si="4"/>
        <v>0</v>
      </c>
      <c r="CM18" s="45">
        <f t="shared" si="7"/>
        <v>0</v>
      </c>
      <c r="CN18" s="45">
        <f t="shared" si="5"/>
        <v>0</v>
      </c>
      <c r="CO18"/>
      <c r="CP18" s="46"/>
      <c r="CQ18" s="2"/>
      <c r="CR18" s="2"/>
      <c r="CS18" s="2"/>
      <c r="CT18" s="2"/>
      <c r="CU18" s="2"/>
      <c r="CV18" s="2"/>
    </row>
    <row r="19" spans="1:100" s="26" customFormat="1" x14ac:dyDescent="0.25">
      <c r="A19" s="666" t="s">
        <v>42</v>
      </c>
      <c r="B19" s="667"/>
      <c r="C19" s="27">
        <v>1</v>
      </c>
      <c r="D19" s="28">
        <v>0</v>
      </c>
      <c r="E19" s="31">
        <v>0</v>
      </c>
      <c r="F19" s="31">
        <v>1</v>
      </c>
      <c r="G19" s="35">
        <v>0</v>
      </c>
      <c r="H19" s="83"/>
      <c r="I19" s="84"/>
      <c r="J19" s="84"/>
      <c r="K19" s="85"/>
      <c r="L19" s="86"/>
      <c r="M19" s="84"/>
      <c r="N19" s="84"/>
      <c r="O19" s="84"/>
      <c r="P19" s="84"/>
      <c r="Q19" s="84"/>
      <c r="R19" s="87"/>
      <c r="S19" s="88"/>
      <c r="T19" s="89"/>
      <c r="U19" s="90"/>
      <c r="V19" s="91"/>
      <c r="W19" s="85"/>
      <c r="X19" s="87">
        <v>0</v>
      </c>
      <c r="Y19" s="92">
        <v>0</v>
      </c>
      <c r="Z19" s="93">
        <v>0</v>
      </c>
      <c r="AA19" s="90">
        <v>0</v>
      </c>
      <c r="AB19" s="94"/>
      <c r="AC19" s="40" t="str">
        <f t="shared" si="1"/>
        <v/>
      </c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 s="41" t="str">
        <f t="shared" si="2"/>
        <v/>
      </c>
      <c r="CB19" s="41" t="str">
        <f t="shared" si="6"/>
        <v/>
      </c>
      <c r="CC19" s="41" t="str">
        <f t="shared" si="3"/>
        <v/>
      </c>
      <c r="CD19" s="42"/>
      <c r="CE19" s="43"/>
      <c r="CF19" s="42"/>
      <c r="CG19" s="44"/>
      <c r="CH19" s="44"/>
      <c r="CI19" s="44"/>
      <c r="CJ19" s="44"/>
      <c r="CK19" s="44"/>
      <c r="CL19" s="45">
        <f t="shared" si="4"/>
        <v>0</v>
      </c>
      <c r="CM19" s="45">
        <f t="shared" si="7"/>
        <v>0</v>
      </c>
      <c r="CN19" s="45">
        <f t="shared" si="5"/>
        <v>0</v>
      </c>
      <c r="CO19"/>
      <c r="CP19" s="46"/>
      <c r="CQ19" s="2"/>
      <c r="CR19" s="2"/>
      <c r="CS19" s="2"/>
      <c r="CT19" s="2"/>
      <c r="CU19" s="2"/>
      <c r="CV19" s="2"/>
    </row>
    <row r="20" spans="1:100" s="26" customFormat="1" x14ac:dyDescent="0.25">
      <c r="A20" s="689" t="s">
        <v>43</v>
      </c>
      <c r="B20" s="690"/>
      <c r="C20" s="60">
        <v>2</v>
      </c>
      <c r="D20" s="61">
        <v>0</v>
      </c>
      <c r="E20" s="64">
        <v>1</v>
      </c>
      <c r="F20" s="64">
        <v>0</v>
      </c>
      <c r="G20" s="68">
        <v>1</v>
      </c>
      <c r="H20" s="61"/>
      <c r="I20" s="64"/>
      <c r="J20" s="64"/>
      <c r="K20" s="63"/>
      <c r="L20" s="65"/>
      <c r="M20" s="64"/>
      <c r="N20" s="64"/>
      <c r="O20" s="64"/>
      <c r="P20" s="64"/>
      <c r="Q20" s="64"/>
      <c r="R20" s="66"/>
      <c r="S20" s="67"/>
      <c r="T20" s="68"/>
      <c r="U20" s="62"/>
      <c r="V20" s="69"/>
      <c r="W20" s="63"/>
      <c r="X20" s="66"/>
      <c r="Y20" s="70">
        <v>0</v>
      </c>
      <c r="Z20" s="71">
        <v>0</v>
      </c>
      <c r="AA20" s="62">
        <v>0</v>
      </c>
      <c r="AB20" s="72"/>
      <c r="AC20" s="40" t="str">
        <f t="shared" si="1"/>
        <v/>
      </c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 s="41" t="str">
        <f t="shared" si="2"/>
        <v/>
      </c>
      <c r="CB20" s="41" t="str">
        <f t="shared" si="6"/>
        <v/>
      </c>
      <c r="CC20" s="41" t="str">
        <f t="shared" si="3"/>
        <v/>
      </c>
      <c r="CD20" s="42"/>
      <c r="CE20" s="43"/>
      <c r="CF20" s="42"/>
      <c r="CG20" s="44"/>
      <c r="CH20" s="44"/>
      <c r="CI20" s="44"/>
      <c r="CJ20" s="44"/>
      <c r="CK20" s="44"/>
      <c r="CL20" s="45">
        <f t="shared" si="4"/>
        <v>0</v>
      </c>
      <c r="CM20" s="45">
        <f t="shared" si="7"/>
        <v>0</v>
      </c>
      <c r="CN20" s="45">
        <f t="shared" si="5"/>
        <v>0</v>
      </c>
      <c r="CO20"/>
      <c r="CP20" s="46"/>
      <c r="CQ20" s="2"/>
      <c r="CR20" s="2"/>
      <c r="CS20" s="2"/>
      <c r="CT20" s="2"/>
      <c r="CU20" s="2"/>
      <c r="CV20" s="2"/>
    </row>
    <row r="21" spans="1:100" s="26" customFormat="1" x14ac:dyDescent="0.25">
      <c r="A21" s="710" t="s">
        <v>44</v>
      </c>
      <c r="B21" s="95" t="s">
        <v>45</v>
      </c>
      <c r="C21" s="96">
        <v>0</v>
      </c>
      <c r="D21" s="97">
        <v>0</v>
      </c>
      <c r="E21" s="98">
        <v>0</v>
      </c>
      <c r="F21" s="98">
        <v>0</v>
      </c>
      <c r="G21" s="99">
        <v>0</v>
      </c>
      <c r="H21" s="97"/>
      <c r="I21" s="100"/>
      <c r="J21" s="100"/>
      <c r="K21" s="99"/>
      <c r="L21" s="101"/>
      <c r="M21" s="100"/>
      <c r="N21" s="100"/>
      <c r="O21" s="100"/>
      <c r="P21" s="100"/>
      <c r="Q21" s="100"/>
      <c r="R21" s="102"/>
      <c r="S21" s="103"/>
      <c r="T21" s="104"/>
      <c r="U21" s="98"/>
      <c r="V21" s="105"/>
      <c r="W21" s="99"/>
      <c r="X21" s="102"/>
      <c r="Y21" s="106"/>
      <c r="Z21" s="107"/>
      <c r="AA21" s="98"/>
      <c r="AB21" s="108"/>
      <c r="AC21" s="40" t="str">
        <f t="shared" si="1"/>
        <v/>
      </c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 s="41" t="str">
        <f t="shared" si="2"/>
        <v/>
      </c>
      <c r="CB21" s="41" t="str">
        <f t="shared" si="6"/>
        <v/>
      </c>
      <c r="CC21" s="41" t="str">
        <f t="shared" si="3"/>
        <v/>
      </c>
      <c r="CD21" s="42"/>
      <c r="CE21" s="43"/>
      <c r="CF21" s="42"/>
      <c r="CG21" s="44"/>
      <c r="CH21" s="44"/>
      <c r="CI21" s="44"/>
      <c r="CJ21" s="44"/>
      <c r="CK21" s="44"/>
      <c r="CL21" s="45">
        <f t="shared" si="4"/>
        <v>0</v>
      </c>
      <c r="CM21" s="45">
        <f t="shared" si="7"/>
        <v>0</v>
      </c>
      <c r="CN21" s="45">
        <f t="shared" si="5"/>
        <v>0</v>
      </c>
      <c r="CO21"/>
      <c r="CP21" s="46"/>
      <c r="CQ21" s="2"/>
      <c r="CR21" s="2"/>
      <c r="CS21" s="2"/>
      <c r="CT21" s="2"/>
      <c r="CU21" s="2"/>
      <c r="CV21" s="2"/>
    </row>
    <row r="22" spans="1:100" s="26" customFormat="1" x14ac:dyDescent="0.25">
      <c r="A22" s="813"/>
      <c r="B22" s="109" t="s">
        <v>46</v>
      </c>
      <c r="C22" s="60">
        <v>0</v>
      </c>
      <c r="D22" s="60">
        <v>0</v>
      </c>
      <c r="E22" s="64">
        <v>0</v>
      </c>
      <c r="F22" s="64">
        <v>0</v>
      </c>
      <c r="G22" s="63">
        <v>0</v>
      </c>
      <c r="H22" s="61"/>
      <c r="I22" s="64"/>
      <c r="J22" s="64"/>
      <c r="K22" s="63"/>
      <c r="L22" s="65"/>
      <c r="M22" s="64"/>
      <c r="N22" s="64"/>
      <c r="O22" s="64"/>
      <c r="P22" s="64"/>
      <c r="Q22" s="64"/>
      <c r="R22" s="66"/>
      <c r="S22" s="67"/>
      <c r="T22" s="68"/>
      <c r="U22" s="62"/>
      <c r="V22" s="69"/>
      <c r="W22" s="63"/>
      <c r="X22" s="66"/>
      <c r="Y22" s="70"/>
      <c r="Z22" s="71"/>
      <c r="AA22" s="62"/>
      <c r="AB22" s="72"/>
      <c r="AC22" s="40" t="str">
        <f t="shared" si="1"/>
        <v/>
      </c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 s="41" t="str">
        <f t="shared" si="2"/>
        <v/>
      </c>
      <c r="CB22" s="41" t="str">
        <f t="shared" si="6"/>
        <v/>
      </c>
      <c r="CC22" s="41" t="str">
        <f t="shared" si="3"/>
        <v/>
      </c>
      <c r="CD22" s="42"/>
      <c r="CE22" s="43"/>
      <c r="CF22" s="42"/>
      <c r="CG22" s="44"/>
      <c r="CH22" s="44"/>
      <c r="CI22" s="44"/>
      <c r="CJ22" s="44"/>
      <c r="CK22" s="44"/>
      <c r="CL22" s="45">
        <f t="shared" si="4"/>
        <v>0</v>
      </c>
      <c r="CM22" s="45">
        <f t="shared" si="7"/>
        <v>0</v>
      </c>
      <c r="CN22" s="45">
        <f t="shared" si="5"/>
        <v>0</v>
      </c>
      <c r="CO22"/>
      <c r="CP22" s="46"/>
      <c r="CQ22" s="2"/>
      <c r="CR22" s="2"/>
      <c r="CS22" s="2"/>
      <c r="CT22" s="2"/>
      <c r="CU22" s="2"/>
      <c r="CV22" s="2"/>
    </row>
    <row r="23" spans="1:100" s="2" customFormat="1" ht="11.25" x14ac:dyDescent="0.15">
      <c r="A23" s="4" t="s">
        <v>47</v>
      </c>
      <c r="B23" s="4"/>
      <c r="C23" s="110"/>
      <c r="D23" s="111"/>
      <c r="E23" s="111"/>
      <c r="F23" s="112"/>
    </row>
    <row r="24" spans="1:100" s="26" customFormat="1" ht="21" x14ac:dyDescent="0.15">
      <c r="A24" s="680" t="s">
        <v>48</v>
      </c>
      <c r="B24" s="703"/>
      <c r="C24" s="396" t="s">
        <v>4</v>
      </c>
      <c r="D24" s="397" t="s">
        <v>49</v>
      </c>
      <c r="E24" s="397" t="s">
        <v>50</v>
      </c>
      <c r="F24" s="397" t="s">
        <v>51</v>
      </c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spans="1:100" s="26" customFormat="1" ht="11.25" x14ac:dyDescent="0.15">
      <c r="A25" s="704" t="s">
        <v>52</v>
      </c>
      <c r="B25" s="705"/>
      <c r="C25" s="115">
        <f t="shared" ref="C25:C35" si="8">SUM(D25:F25)</f>
        <v>16</v>
      </c>
      <c r="D25" s="116">
        <v>0</v>
      </c>
      <c r="E25" s="116">
        <v>6</v>
      </c>
      <c r="F25" s="116">
        <v>10</v>
      </c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spans="1:100" s="26" customFormat="1" ht="11.25" x14ac:dyDescent="0.15">
      <c r="A26" s="695" t="s">
        <v>53</v>
      </c>
      <c r="B26" s="117" t="s">
        <v>54</v>
      </c>
      <c r="C26" s="118">
        <f t="shared" si="8"/>
        <v>0</v>
      </c>
      <c r="D26" s="119">
        <v>0</v>
      </c>
      <c r="E26" s="119">
        <v>0</v>
      </c>
      <c r="F26" s="119">
        <v>0</v>
      </c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spans="1:100" s="26" customFormat="1" ht="11.25" x14ac:dyDescent="0.15">
      <c r="A27" s="811"/>
      <c r="B27" s="399" t="s">
        <v>55</v>
      </c>
      <c r="C27" s="121">
        <f t="shared" si="8"/>
        <v>14</v>
      </c>
      <c r="D27" s="400">
        <v>0</v>
      </c>
      <c r="E27" s="400">
        <v>2</v>
      </c>
      <c r="F27" s="400">
        <v>12</v>
      </c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spans="1:100" s="26" customFormat="1" ht="11.25" x14ac:dyDescent="0.15">
      <c r="A28" s="666" t="s">
        <v>56</v>
      </c>
      <c r="B28" s="667"/>
      <c r="C28" s="118">
        <f t="shared" si="8"/>
        <v>15</v>
      </c>
      <c r="D28" s="119">
        <v>0</v>
      </c>
      <c r="E28" s="119">
        <v>2</v>
      </c>
      <c r="F28" s="119">
        <v>13</v>
      </c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spans="1:100" s="26" customFormat="1" ht="11.25" x14ac:dyDescent="0.15">
      <c r="A29" s="683" t="s">
        <v>57</v>
      </c>
      <c r="B29" s="684"/>
      <c r="C29" s="122">
        <f t="shared" si="8"/>
        <v>45</v>
      </c>
      <c r="D29" s="123">
        <v>0</v>
      </c>
      <c r="E29" s="123">
        <v>13</v>
      </c>
      <c r="F29" s="123">
        <v>32</v>
      </c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spans="1:100" s="26" customFormat="1" ht="11.25" x14ac:dyDescent="0.15">
      <c r="A30" s="689" t="s">
        <v>58</v>
      </c>
      <c r="B30" s="690"/>
      <c r="C30" s="121">
        <f t="shared" si="8"/>
        <v>45</v>
      </c>
      <c r="D30" s="400">
        <v>0</v>
      </c>
      <c r="E30" s="400">
        <v>13</v>
      </c>
      <c r="F30" s="400">
        <v>32</v>
      </c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spans="1:100" s="26" customFormat="1" ht="11.25" x14ac:dyDescent="0.15">
      <c r="A31" s="699" t="s">
        <v>59</v>
      </c>
      <c r="B31" s="124" t="s">
        <v>60</v>
      </c>
      <c r="C31" s="118">
        <f t="shared" si="8"/>
        <v>41</v>
      </c>
      <c r="D31" s="119">
        <v>0</v>
      </c>
      <c r="E31" s="119">
        <v>13</v>
      </c>
      <c r="F31" s="119">
        <v>28</v>
      </c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spans="1:100" s="26" customFormat="1" ht="11.25" x14ac:dyDescent="0.15">
      <c r="A32" s="813"/>
      <c r="B32" s="394" t="s">
        <v>61</v>
      </c>
      <c r="C32" s="121">
        <f t="shared" si="8"/>
        <v>4</v>
      </c>
      <c r="D32" s="400">
        <v>0</v>
      </c>
      <c r="E32" s="400">
        <v>0</v>
      </c>
      <c r="F32" s="400">
        <v>4</v>
      </c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spans="1:100" s="26" customFormat="1" ht="11.25" x14ac:dyDescent="0.15">
      <c r="A33" s="701" t="s">
        <v>62</v>
      </c>
      <c r="B33" s="702"/>
      <c r="C33" s="126">
        <f t="shared" si="8"/>
        <v>7</v>
      </c>
      <c r="D33" s="116">
        <v>0</v>
      </c>
      <c r="E33" s="116">
        <v>0</v>
      </c>
      <c r="F33" s="116">
        <v>7</v>
      </c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spans="1:100" s="26" customFormat="1" ht="21" x14ac:dyDescent="0.15">
      <c r="A34" s="699" t="s">
        <v>63</v>
      </c>
      <c r="B34" s="127" t="s">
        <v>64</v>
      </c>
      <c r="C34" s="128">
        <f t="shared" si="8"/>
        <v>50</v>
      </c>
      <c r="D34" s="119">
        <v>0</v>
      </c>
      <c r="E34" s="119">
        <v>13</v>
      </c>
      <c r="F34" s="119">
        <v>37</v>
      </c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spans="1:100" s="26" customFormat="1" ht="11.25" x14ac:dyDescent="0.15">
      <c r="A35" s="813"/>
      <c r="B35" s="399" t="s">
        <v>65</v>
      </c>
      <c r="C35" s="121">
        <f t="shared" si="8"/>
        <v>61</v>
      </c>
      <c r="D35" s="400">
        <v>0</v>
      </c>
      <c r="E35" s="400">
        <v>10</v>
      </c>
      <c r="F35" s="400">
        <v>51</v>
      </c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spans="1:100" s="130" customFormat="1" ht="12" x14ac:dyDescent="0.2">
      <c r="A36" s="129" t="s">
        <v>66</v>
      </c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spans="1:100" s="2" customFormat="1" ht="11.25" x14ac:dyDescent="0.15">
      <c r="A37" s="131" t="s">
        <v>67</v>
      </c>
      <c r="B37" s="132"/>
      <c r="C37" s="133"/>
      <c r="D37" s="134"/>
    </row>
    <row r="38" spans="1:100" x14ac:dyDescent="0.25">
      <c r="A38" s="693" t="s">
        <v>68</v>
      </c>
      <c r="B38" s="694"/>
      <c r="C38" s="135" t="s">
        <v>69</v>
      </c>
      <c r="D38" s="135" t="s">
        <v>70</v>
      </c>
    </row>
    <row r="39" spans="1:100" ht="15" customHeight="1" x14ac:dyDescent="0.25">
      <c r="A39" s="691" t="s">
        <v>71</v>
      </c>
      <c r="B39" s="692"/>
      <c r="C39" s="136">
        <v>13</v>
      </c>
      <c r="D39" s="136">
        <v>7</v>
      </c>
    </row>
    <row r="40" spans="1:100" ht="15" customHeight="1" x14ac:dyDescent="0.25">
      <c r="A40" s="624" t="s">
        <v>72</v>
      </c>
      <c r="B40" s="137" t="s">
        <v>73</v>
      </c>
      <c r="C40" s="104">
        <v>2</v>
      </c>
      <c r="D40" s="104">
        <v>2</v>
      </c>
    </row>
    <row r="41" spans="1:100" x14ac:dyDescent="0.25">
      <c r="A41" s="812"/>
      <c r="B41" s="138" t="s">
        <v>74</v>
      </c>
      <c r="C41" s="68">
        <v>0</v>
      </c>
      <c r="D41" s="68">
        <v>0</v>
      </c>
    </row>
    <row r="42" spans="1:100" ht="15" customHeight="1" x14ac:dyDescent="0.25">
      <c r="A42" s="691" t="s">
        <v>75</v>
      </c>
      <c r="B42" s="692"/>
      <c r="C42" s="136">
        <v>42</v>
      </c>
      <c r="D42" s="136">
        <v>21</v>
      </c>
    </row>
    <row r="43" spans="1:100" ht="15" customHeight="1" x14ac:dyDescent="0.25">
      <c r="A43" s="691" t="s">
        <v>76</v>
      </c>
      <c r="B43" s="692"/>
      <c r="C43" s="398">
        <v>0</v>
      </c>
      <c r="D43" s="78">
        <v>0</v>
      </c>
    </row>
    <row r="44" spans="1:100" ht="15" customHeight="1" x14ac:dyDescent="0.25">
      <c r="A44" s="624" t="s">
        <v>77</v>
      </c>
      <c r="B44" s="139" t="s">
        <v>78</v>
      </c>
      <c r="C44" s="104">
        <v>0</v>
      </c>
      <c r="D44" s="104">
        <v>0</v>
      </c>
    </row>
    <row r="45" spans="1:100" ht="21" x14ac:dyDescent="0.25">
      <c r="A45" s="812"/>
      <c r="B45" s="401" t="s">
        <v>79</v>
      </c>
      <c r="C45" s="65">
        <v>0</v>
      </c>
      <c r="D45" s="68">
        <v>0</v>
      </c>
    </row>
    <row r="46" spans="1:100" x14ac:dyDescent="0.25">
      <c r="A46" s="691" t="s">
        <v>80</v>
      </c>
      <c r="B46" s="692"/>
      <c r="C46" s="136">
        <v>0</v>
      </c>
      <c r="D46" s="136">
        <v>0</v>
      </c>
    </row>
    <row r="47" spans="1:100" ht="15" customHeight="1" x14ac:dyDescent="0.25">
      <c r="A47" s="691" t="s">
        <v>81</v>
      </c>
      <c r="B47" s="692"/>
      <c r="C47" s="136">
        <v>0</v>
      </c>
      <c r="D47" s="136">
        <v>0</v>
      </c>
    </row>
    <row r="48" spans="1:100" ht="15" customHeight="1" x14ac:dyDescent="0.25">
      <c r="A48" s="691" t="s">
        <v>82</v>
      </c>
      <c r="B48" s="692"/>
      <c r="C48" s="136">
        <v>0</v>
      </c>
      <c r="D48" s="136">
        <v>0</v>
      </c>
    </row>
    <row r="49" spans="1:4" customFormat="1" ht="15" customHeight="1" x14ac:dyDescent="0.25">
      <c r="A49" s="691" t="s">
        <v>83</v>
      </c>
      <c r="B49" s="692"/>
      <c r="C49" s="136">
        <v>0</v>
      </c>
      <c r="D49" s="136">
        <v>0</v>
      </c>
    </row>
    <row r="50" spans="1:4" customFormat="1" ht="15" customHeight="1" x14ac:dyDescent="0.25">
      <c r="A50" s="691" t="s">
        <v>84</v>
      </c>
      <c r="B50" s="692"/>
      <c r="C50" s="136">
        <v>0</v>
      </c>
      <c r="D50" s="136">
        <v>0</v>
      </c>
    </row>
    <row r="51" spans="1:4" customFormat="1" x14ac:dyDescent="0.25">
      <c r="A51" s="809" t="s">
        <v>85</v>
      </c>
      <c r="B51" s="809"/>
      <c r="C51" s="398">
        <v>54</v>
      </c>
      <c r="D51" s="78">
        <v>5</v>
      </c>
    </row>
    <row r="52" spans="1:4" s="2" customFormat="1" ht="11.25" x14ac:dyDescent="0.15">
      <c r="A52" s="131" t="s">
        <v>86</v>
      </c>
      <c r="B52" s="132"/>
      <c r="C52" s="133"/>
      <c r="D52" s="134"/>
    </row>
    <row r="53" spans="1:4" customFormat="1" ht="21" x14ac:dyDescent="0.25">
      <c r="A53" s="693" t="s">
        <v>87</v>
      </c>
      <c r="B53" s="694"/>
      <c r="C53" s="135" t="s">
        <v>88</v>
      </c>
      <c r="D53" s="386" t="s">
        <v>44</v>
      </c>
    </row>
    <row r="54" spans="1:4" customFormat="1" x14ac:dyDescent="0.25">
      <c r="A54" s="695" t="s">
        <v>89</v>
      </c>
      <c r="B54" s="142" t="s">
        <v>90</v>
      </c>
      <c r="C54" s="143">
        <v>0</v>
      </c>
      <c r="D54" s="143">
        <v>0</v>
      </c>
    </row>
    <row r="55" spans="1:4" customFormat="1" x14ac:dyDescent="0.25">
      <c r="A55" s="696"/>
      <c r="B55" s="144" t="s">
        <v>91</v>
      </c>
      <c r="C55" s="143">
        <v>3</v>
      </c>
      <c r="D55" s="143">
        <v>0</v>
      </c>
    </row>
    <row r="56" spans="1:4" customFormat="1" x14ac:dyDescent="0.25">
      <c r="A56" s="696"/>
      <c r="B56" s="144" t="s">
        <v>92</v>
      </c>
      <c r="C56" s="143">
        <v>0</v>
      </c>
      <c r="D56" s="143">
        <v>0</v>
      </c>
    </row>
    <row r="57" spans="1:4" customFormat="1" x14ac:dyDescent="0.25">
      <c r="A57" s="696"/>
      <c r="B57" s="144" t="s">
        <v>93</v>
      </c>
      <c r="C57" s="143">
        <v>3</v>
      </c>
      <c r="D57" s="143">
        <v>0</v>
      </c>
    </row>
    <row r="58" spans="1:4" customFormat="1" ht="21" x14ac:dyDescent="0.25">
      <c r="A58" s="811"/>
      <c r="B58" s="145" t="s">
        <v>94</v>
      </c>
      <c r="C58" s="398">
        <v>0</v>
      </c>
      <c r="D58" s="398">
        <v>0</v>
      </c>
    </row>
    <row r="59" spans="1:4" customFormat="1" x14ac:dyDescent="0.25">
      <c r="A59" s="666" t="s">
        <v>95</v>
      </c>
      <c r="B59" s="667"/>
      <c r="C59" s="143">
        <v>3</v>
      </c>
      <c r="D59" s="143">
        <v>0</v>
      </c>
    </row>
    <row r="60" spans="1:4" customFormat="1" x14ac:dyDescent="0.25">
      <c r="A60" s="683" t="s">
        <v>96</v>
      </c>
      <c r="B60" s="684"/>
      <c r="C60" s="143">
        <v>1</v>
      </c>
      <c r="D60" s="143">
        <v>0</v>
      </c>
    </row>
    <row r="61" spans="1:4" customFormat="1" x14ac:dyDescent="0.25">
      <c r="A61" s="683" t="s">
        <v>97</v>
      </c>
      <c r="B61" s="684"/>
      <c r="C61" s="143">
        <v>0</v>
      </c>
      <c r="D61" s="143">
        <v>0</v>
      </c>
    </row>
    <row r="62" spans="1:4" customFormat="1" x14ac:dyDescent="0.25">
      <c r="A62" s="685" t="s">
        <v>98</v>
      </c>
      <c r="B62" s="686"/>
      <c r="C62" s="65">
        <v>0</v>
      </c>
      <c r="D62" s="65">
        <v>0</v>
      </c>
    </row>
    <row r="63" spans="1:4" customFormat="1" x14ac:dyDescent="0.25">
      <c r="A63" s="687" t="s">
        <v>99</v>
      </c>
      <c r="B63" s="688"/>
      <c r="C63" s="143">
        <v>0</v>
      </c>
      <c r="D63" s="143">
        <v>0</v>
      </c>
    </row>
    <row r="64" spans="1:4" customFormat="1" x14ac:dyDescent="0.25">
      <c r="A64" s="683" t="s">
        <v>100</v>
      </c>
      <c r="B64" s="684"/>
      <c r="C64" s="143">
        <v>0</v>
      </c>
      <c r="D64" s="143">
        <v>0</v>
      </c>
    </row>
    <row r="65" spans="1:102" ht="15" customHeight="1" x14ac:dyDescent="0.25">
      <c r="A65" s="689" t="s">
        <v>101</v>
      </c>
      <c r="B65" s="690"/>
      <c r="C65" s="65">
        <v>0</v>
      </c>
      <c r="D65" s="65">
        <v>0</v>
      </c>
    </row>
    <row r="66" spans="1:102" s="2" customFormat="1" ht="18" customHeight="1" x14ac:dyDescent="0.15">
      <c r="A66" s="132" t="s">
        <v>102</v>
      </c>
      <c r="B66" s="110"/>
      <c r="C66" s="111"/>
      <c r="D66" s="111"/>
      <c r="E66" s="112"/>
      <c r="F66" s="111"/>
      <c r="G66" s="111"/>
      <c r="H66" s="111"/>
      <c r="I66" s="111"/>
      <c r="J66" s="112"/>
      <c r="K66" s="111"/>
      <c r="L66" s="111"/>
      <c r="M66" s="146"/>
      <c r="N66" s="5"/>
      <c r="O66" s="5"/>
      <c r="P66" s="5"/>
      <c r="Q66" s="5"/>
      <c r="R66" s="5"/>
      <c r="S66" s="5"/>
      <c r="T66" s="5"/>
    </row>
    <row r="67" spans="1:102" x14ac:dyDescent="0.25">
      <c r="A67" s="629" t="s">
        <v>103</v>
      </c>
      <c r="B67" s="680" t="s">
        <v>104</v>
      </c>
      <c r="C67" s="681"/>
      <c r="D67" s="681"/>
      <c r="E67" s="681"/>
      <c r="F67" s="681"/>
      <c r="G67" s="681"/>
      <c r="H67" s="681"/>
      <c r="I67" s="681"/>
      <c r="J67" s="682"/>
      <c r="K67" s="640" t="s">
        <v>105</v>
      </c>
      <c r="L67" s="640"/>
      <c r="M67" s="641"/>
      <c r="N67" s="639" t="s">
        <v>106</v>
      </c>
      <c r="O67" s="665"/>
      <c r="P67" s="647" t="s">
        <v>107</v>
      </c>
      <c r="Q67" s="629" t="s">
        <v>12</v>
      </c>
      <c r="R67" s="627" t="s">
        <v>13</v>
      </c>
      <c r="S67" s="639" t="s">
        <v>14</v>
      </c>
      <c r="T67" s="641" t="s">
        <v>14</v>
      </c>
    </row>
    <row r="68" spans="1:102" ht="42" x14ac:dyDescent="0.25">
      <c r="A68" s="802"/>
      <c r="B68" s="147" t="s">
        <v>108</v>
      </c>
      <c r="C68" s="148" t="s">
        <v>109</v>
      </c>
      <c r="D68" s="148" t="s">
        <v>110</v>
      </c>
      <c r="E68" s="9" t="s">
        <v>111</v>
      </c>
      <c r="F68" s="148" t="s">
        <v>112</v>
      </c>
      <c r="G68" s="148" t="s">
        <v>113</v>
      </c>
      <c r="H68" s="9" t="s">
        <v>114</v>
      </c>
      <c r="I68" s="148" t="s">
        <v>115</v>
      </c>
      <c r="J68" s="392" t="s">
        <v>116</v>
      </c>
      <c r="K68" s="9" t="s">
        <v>117</v>
      </c>
      <c r="L68" s="148" t="s">
        <v>118</v>
      </c>
      <c r="M68" s="149" t="s">
        <v>119</v>
      </c>
      <c r="N68" s="393" t="s">
        <v>120</v>
      </c>
      <c r="O68" s="151" t="s">
        <v>121</v>
      </c>
      <c r="P68" s="648"/>
      <c r="Q68" s="802"/>
      <c r="R68" s="673"/>
      <c r="S68" s="147" t="s">
        <v>33</v>
      </c>
      <c r="T68" s="384" t="s">
        <v>34</v>
      </c>
    </row>
    <row r="69" spans="1:102" x14ac:dyDescent="0.25">
      <c r="A69" s="385" t="s">
        <v>4</v>
      </c>
      <c r="B69" s="153">
        <f t="shared" ref="B69:L69" si="9">SUM(B70:B72)</f>
        <v>0</v>
      </c>
      <c r="C69" s="154">
        <f t="shared" si="9"/>
        <v>0</v>
      </c>
      <c r="D69" s="154">
        <f t="shared" si="9"/>
        <v>0</v>
      </c>
      <c r="E69" s="154">
        <f t="shared" si="9"/>
        <v>0</v>
      </c>
      <c r="F69" s="154">
        <f t="shared" si="9"/>
        <v>0</v>
      </c>
      <c r="G69" s="154">
        <f t="shared" si="9"/>
        <v>0</v>
      </c>
      <c r="H69" s="154">
        <f t="shared" si="9"/>
        <v>0</v>
      </c>
      <c r="I69" s="154">
        <f t="shared" si="9"/>
        <v>0</v>
      </c>
      <c r="J69" s="155">
        <f t="shared" si="9"/>
        <v>0</v>
      </c>
      <c r="K69" s="156">
        <f t="shared" si="9"/>
        <v>0</v>
      </c>
      <c r="L69" s="154">
        <f t="shared" si="9"/>
        <v>0</v>
      </c>
      <c r="M69" s="157">
        <f>SUM(M70:M71)</f>
        <v>0</v>
      </c>
      <c r="N69" s="158">
        <f>SUM(N70:N71)</f>
        <v>0</v>
      </c>
      <c r="O69" s="155">
        <f>SUM(O70:O71)</f>
        <v>0</v>
      </c>
      <c r="P69" s="159">
        <f t="shared" ref="P69:T69" si="10">SUM(P70:P72)</f>
        <v>0</v>
      </c>
      <c r="Q69" s="160">
        <f t="shared" si="10"/>
        <v>0</v>
      </c>
      <c r="R69" s="161">
        <f t="shared" si="10"/>
        <v>0</v>
      </c>
      <c r="S69" s="153">
        <f t="shared" si="10"/>
        <v>0</v>
      </c>
      <c r="T69" s="162">
        <f t="shared" si="10"/>
        <v>0</v>
      </c>
    </row>
    <row r="70" spans="1:102" ht="15" customHeight="1" x14ac:dyDescent="0.25">
      <c r="A70" s="117" t="s">
        <v>122</v>
      </c>
      <c r="B70" s="28"/>
      <c r="C70" s="29"/>
      <c r="D70" s="31"/>
      <c r="E70" s="29"/>
      <c r="F70" s="31"/>
      <c r="G70" s="31"/>
      <c r="H70" s="29"/>
      <c r="I70" s="31"/>
      <c r="J70" s="36"/>
      <c r="K70" s="29"/>
      <c r="L70" s="31"/>
      <c r="M70" s="35"/>
      <c r="N70" s="28"/>
      <c r="O70" s="38"/>
      <c r="P70" s="30"/>
      <c r="Q70" s="32"/>
      <c r="R70" s="30"/>
      <c r="S70" s="28"/>
      <c r="T70" s="39"/>
      <c r="U70" s="40" t="str">
        <f>$CA70&amp;CB70&amp;CC70&amp;CD70&amp;CE70</f>
        <v/>
      </c>
      <c r="CA70" s="41" t="str">
        <f>IF(AND(SUM(B70:J70)&gt;0,P70="")," * No olvide digitar la variable Beneficiarias. Digite cero si tiene.",IF(P70&gt;SUM(B70:J70)," * La variable Beneficiarias no puede ser mayor al total.",""))</f>
        <v/>
      </c>
      <c r="CB70" s="41" t="str">
        <f>IF(AND(SUM(B70:J70)&gt;0,Q70="")," * No olvide digitar la variable Pueblos originarios. Digite cero si tiene.",IF(Q70&gt;SUM(B70:J70)," * La variable Pueblos originarios no puede ser mayor al total.",""))</f>
        <v/>
      </c>
      <c r="CC70" s="41" t="str">
        <f>IF(AND(SUM(B70:J70)&gt;0,R70="")," * No olvide digitar la variable  Migrantes. Digite cero si tiene.",IF(R70&gt;SUM(B70:J70)," * La variable Migrantes no puede ser mayor al total.",""))</f>
        <v/>
      </c>
      <c r="CD70" s="41" t="str">
        <f>IF(AND(SUM(B70:J70)&gt;0,OR(S70=""))," * No olvide digitar la variable Trans Masculino . Digite Cero si no tiene.",IF(S70&gt;SUM(B70:J70)," * La variable Trans Masculino no puede ser mayor al Total por rango etario.",""))</f>
        <v/>
      </c>
      <c r="CE70" s="42"/>
      <c r="CF70" s="42"/>
      <c r="CG70" s="42"/>
      <c r="CH70" s="42"/>
      <c r="CI70" s="42"/>
      <c r="CJ70" s="44"/>
      <c r="CK70" s="44"/>
      <c r="CL70" s="45">
        <f>IF(AND(SUM(B70:J70)&gt;0,P70=""),1,IF(P70&gt;SUM(B70:J70),1,0))</f>
        <v>0</v>
      </c>
      <c r="CM70" s="45">
        <f>IF(AND(SUM(B70:J70)&gt;0,Q70=""),1,IF(Q70&gt;SUM(B70:J70),1,0))</f>
        <v>0</v>
      </c>
      <c r="CN70" s="45">
        <f>IF(AND(SUM(B70:J70)&gt;0,R70=""),1,IF(R70&gt;SUM(B70:J70),1,0))</f>
        <v>0</v>
      </c>
      <c r="CO70" s="45">
        <f>IF(AND(SUM(B70:J70)&gt;0,OR(S70="")),1,IF(S70&gt;SUM(B70:J70),1,0))</f>
        <v>0</v>
      </c>
      <c r="CP70"/>
      <c r="CW70" s="2"/>
      <c r="CX70" s="2"/>
    </row>
    <row r="71" spans="1:102" ht="15" customHeight="1" x14ac:dyDescent="0.25">
      <c r="A71" s="163" t="s">
        <v>123</v>
      </c>
      <c r="B71" s="164"/>
      <c r="C71" s="165"/>
      <c r="D71" s="166"/>
      <c r="E71" s="165"/>
      <c r="F71" s="166"/>
      <c r="G71" s="166"/>
      <c r="H71" s="165"/>
      <c r="I71" s="166"/>
      <c r="J71" s="167"/>
      <c r="K71" s="54"/>
      <c r="L71" s="166"/>
      <c r="M71" s="104"/>
      <c r="N71" s="164"/>
      <c r="O71" s="168"/>
      <c r="P71" s="169"/>
      <c r="Q71" s="143"/>
      <c r="R71" s="169"/>
      <c r="S71" s="164"/>
      <c r="T71" s="170"/>
      <c r="U71" s="40" t="str">
        <f t="shared" ref="U71:U72" si="11">$CA71&amp;CB71&amp;CC71&amp;CD71&amp;CE71</f>
        <v/>
      </c>
      <c r="CA71" s="41" t="str">
        <f t="shared" ref="CA71:CA72" si="12">IF(AND(SUM(B71:J71)&gt;0,P71="")," * No olvide digitar la variable Beneficiarias. Digite cero si tiene.",IF(P71&gt;SUM(B71:J71)," * La variable Beneficiarias no puede ser mayor al total.",""))</f>
        <v/>
      </c>
      <c r="CB71" s="41" t="str">
        <f t="shared" ref="CB71:CB72" si="13">IF(AND(SUM(B71:J71)&gt;0,Q71="")," * No olvide digitar la variable Pueblos originarios. Digite cero si tiene.",IF(Q71&gt;SUM(B71:J71)," * La variable Pueblos originarios no puede ser mayor al total.",""))</f>
        <v/>
      </c>
      <c r="CC71" s="41" t="str">
        <f t="shared" ref="CC71:CC72" si="14">IF(AND(SUM(B71:J71)&gt;0,R71="")," * No olvide digitar la variable  Migrantes. Digite cero si tiene.",IF(R71&gt;SUM(B71:J71)," * La variable Migrantes no puede ser mayor al total.",""))</f>
        <v/>
      </c>
      <c r="CD71" s="41" t="str">
        <f t="shared" ref="CD71:CD72" si="15">IF(AND(SUM(B71:J71)&gt;0,OR(S71=""))," * No olvide digitar la variable Trans Masculino . Digite Cero si no tiene.",IF(S71&gt;SUM(B71:J71)," * La variable Trans Masculino no puede ser mayor al Total por rango etario.",""))</f>
        <v/>
      </c>
      <c r="CE71" s="42"/>
      <c r="CF71" s="42"/>
      <c r="CG71" s="42"/>
      <c r="CH71" s="42"/>
      <c r="CI71" s="42"/>
      <c r="CJ71" s="44"/>
      <c r="CK71" s="44"/>
      <c r="CL71" s="45">
        <f t="shared" ref="CL71:CL72" si="16">IF(AND(SUM(B71:J71)&gt;0,P71=""),1,IF(P71&gt;SUM(B71:J71),1,0))</f>
        <v>0</v>
      </c>
      <c r="CM71" s="45">
        <f t="shared" ref="CM71:CM72" si="17">IF(AND(SUM(B71:J71)&gt;0,Q71=""),1,IF(Q71&gt;SUM(B71:J71),1,0))</f>
        <v>0</v>
      </c>
      <c r="CN71" s="45">
        <f t="shared" ref="CN71:CN72" si="18">IF(AND(SUM(B71:J71)&gt;0,R71=""),1,IF(R71&gt;SUM(B71:J71),1,0))</f>
        <v>0</v>
      </c>
      <c r="CO71" s="45">
        <f t="shared" ref="CO71:CO72" si="19">IF(AND(SUM(B71:J71)&gt;0,OR(S71="")),1,IF(S71&gt;SUM(B71:J71),1,0))</f>
        <v>0</v>
      </c>
      <c r="CP71"/>
    </row>
    <row r="72" spans="1:102" ht="15" customHeight="1" x14ac:dyDescent="0.25">
      <c r="A72" s="171" t="s">
        <v>124</v>
      </c>
      <c r="B72" s="422"/>
      <c r="C72" s="73"/>
      <c r="D72" s="75"/>
      <c r="E72" s="73"/>
      <c r="F72" s="75"/>
      <c r="G72" s="75"/>
      <c r="H72" s="73"/>
      <c r="I72" s="75"/>
      <c r="J72" s="79"/>
      <c r="K72" s="67"/>
      <c r="L72" s="64"/>
      <c r="M72" s="172"/>
      <c r="N72" s="173"/>
      <c r="O72" s="174"/>
      <c r="P72" s="63"/>
      <c r="Q72" s="65"/>
      <c r="R72" s="63"/>
      <c r="S72" s="61"/>
      <c r="T72" s="72"/>
      <c r="U72" s="40" t="str">
        <f t="shared" si="11"/>
        <v/>
      </c>
      <c r="CA72" s="41" t="str">
        <f t="shared" si="12"/>
        <v/>
      </c>
      <c r="CB72" s="41" t="str">
        <f t="shared" si="13"/>
        <v/>
      </c>
      <c r="CC72" s="41" t="str">
        <f t="shared" si="14"/>
        <v/>
      </c>
      <c r="CD72" s="41" t="str">
        <f t="shared" si="15"/>
        <v/>
      </c>
      <c r="CE72" s="42"/>
      <c r="CF72" s="42"/>
      <c r="CG72" s="42"/>
      <c r="CH72" s="42"/>
      <c r="CI72" s="42"/>
      <c r="CJ72" s="44"/>
      <c r="CK72" s="44"/>
      <c r="CL72" s="45">
        <f t="shared" si="16"/>
        <v>0</v>
      </c>
      <c r="CM72" s="45">
        <f t="shared" si="17"/>
        <v>0</v>
      </c>
      <c r="CN72" s="45">
        <f t="shared" si="18"/>
        <v>0</v>
      </c>
      <c r="CO72" s="45">
        <f t="shared" si="19"/>
        <v>0</v>
      </c>
      <c r="CP72"/>
    </row>
    <row r="73" spans="1:102" s="2" customFormat="1" ht="18" customHeight="1" x14ac:dyDescent="0.15">
      <c r="A73" s="131" t="s">
        <v>125</v>
      </c>
      <c r="B73" s="132"/>
      <c r="C73" s="6"/>
      <c r="D73" s="6"/>
      <c r="E73" s="6"/>
      <c r="F73" s="175"/>
      <c r="G73" s="176"/>
      <c r="H73" s="6"/>
      <c r="I73" s="177"/>
    </row>
    <row r="74" spans="1:102" ht="15" customHeight="1" x14ac:dyDescent="0.25">
      <c r="A74" s="674" t="s">
        <v>126</v>
      </c>
      <c r="B74" s="675"/>
      <c r="C74" s="678" t="s">
        <v>127</v>
      </c>
      <c r="D74" s="678" t="s">
        <v>128</v>
      </c>
      <c r="E74" s="678" t="s">
        <v>129</v>
      </c>
      <c r="F74" s="678" t="s">
        <v>130</v>
      </c>
      <c r="G74" s="644" t="s">
        <v>104</v>
      </c>
      <c r="H74" s="645"/>
      <c r="I74" s="646"/>
    </row>
    <row r="75" spans="1:102" ht="15" customHeight="1" x14ac:dyDescent="0.25">
      <c r="A75" s="774"/>
      <c r="B75" s="677"/>
      <c r="C75" s="810"/>
      <c r="D75" s="810"/>
      <c r="E75" s="810"/>
      <c r="F75" s="810"/>
      <c r="G75" s="389" t="s">
        <v>15</v>
      </c>
      <c r="H75" s="135" t="s">
        <v>131</v>
      </c>
      <c r="I75" s="135" t="s">
        <v>132</v>
      </c>
    </row>
    <row r="76" spans="1:102" ht="15" customHeight="1" x14ac:dyDescent="0.25">
      <c r="A76" s="666" t="s">
        <v>133</v>
      </c>
      <c r="B76" s="667"/>
      <c r="C76" s="27"/>
      <c r="D76" s="179"/>
      <c r="E76" s="28"/>
      <c r="F76" s="28"/>
      <c r="G76" s="28"/>
      <c r="H76" s="28"/>
      <c r="I76" s="32"/>
    </row>
    <row r="77" spans="1:102" ht="15" customHeight="1" x14ac:dyDescent="0.25">
      <c r="A77" s="772" t="s">
        <v>134</v>
      </c>
      <c r="B77" s="669"/>
      <c r="C77" s="381"/>
      <c r="D77" s="180"/>
      <c r="E77" s="422"/>
      <c r="F77" s="422"/>
      <c r="G77" s="422"/>
      <c r="H77" s="422"/>
      <c r="I77" s="398"/>
    </row>
    <row r="78" spans="1:102" ht="15" customHeight="1" x14ac:dyDescent="0.25">
      <c r="A78" s="670" t="s">
        <v>135</v>
      </c>
      <c r="B78" s="388" t="s">
        <v>136</v>
      </c>
      <c r="C78" s="182"/>
      <c r="D78" s="183"/>
      <c r="E78" s="164"/>
      <c r="F78" s="164"/>
      <c r="G78" s="164"/>
      <c r="H78" s="164"/>
      <c r="I78" s="143"/>
    </row>
    <row r="79" spans="1:102" ht="15" customHeight="1" x14ac:dyDescent="0.25">
      <c r="A79" s="671"/>
      <c r="B79" s="142" t="s">
        <v>137</v>
      </c>
      <c r="C79" s="47"/>
      <c r="D79" s="184"/>
      <c r="E79" s="48"/>
      <c r="F79" s="48"/>
      <c r="G79" s="48"/>
      <c r="H79" s="48"/>
      <c r="I79" s="52"/>
    </row>
    <row r="80" spans="1:102" ht="15" customHeight="1" x14ac:dyDescent="0.25">
      <c r="A80" s="671"/>
      <c r="B80" s="185" t="s">
        <v>138</v>
      </c>
      <c r="C80" s="47"/>
      <c r="D80" s="184"/>
      <c r="E80" s="48"/>
      <c r="F80" s="48"/>
      <c r="G80" s="48"/>
      <c r="H80" s="48"/>
      <c r="I80" s="52"/>
    </row>
    <row r="81" spans="1:90" customFormat="1" x14ac:dyDescent="0.25">
      <c r="A81" s="671"/>
      <c r="B81" s="186" t="s">
        <v>139</v>
      </c>
      <c r="C81" s="47"/>
      <c r="D81" s="184"/>
      <c r="E81" s="48"/>
      <c r="F81" s="48"/>
      <c r="G81" s="48"/>
      <c r="H81" s="48"/>
      <c r="I81" s="5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</row>
    <row r="82" spans="1:90" customFormat="1" ht="21" x14ac:dyDescent="0.25">
      <c r="A82" s="671"/>
      <c r="B82" s="187" t="s">
        <v>140</v>
      </c>
      <c r="C82" s="47"/>
      <c r="D82" s="184"/>
      <c r="E82" s="48">
        <v>4</v>
      </c>
      <c r="F82" s="48"/>
      <c r="G82" s="48"/>
      <c r="H82" s="48">
        <v>1</v>
      </c>
      <c r="I82" s="52">
        <v>3</v>
      </c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</row>
    <row r="83" spans="1:90" customFormat="1" ht="21" x14ac:dyDescent="0.25">
      <c r="A83" s="671"/>
      <c r="B83" s="187" t="s">
        <v>141</v>
      </c>
      <c r="C83" s="47"/>
      <c r="D83" s="184"/>
      <c r="E83" s="48"/>
      <c r="F83" s="48"/>
      <c r="G83" s="48"/>
      <c r="H83" s="48"/>
      <c r="I83" s="5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</row>
    <row r="84" spans="1:90" customFormat="1" x14ac:dyDescent="0.25">
      <c r="A84" s="809"/>
      <c r="B84" s="188" t="s">
        <v>142</v>
      </c>
      <c r="C84" s="60"/>
      <c r="D84" s="180"/>
      <c r="E84" s="61"/>
      <c r="F84" s="61"/>
      <c r="G84" s="61"/>
      <c r="H84" s="61"/>
      <c r="I84" s="65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</row>
    <row r="85" spans="1:90" customFormat="1" x14ac:dyDescent="0.25">
      <c r="A85" s="772" t="s">
        <v>143</v>
      </c>
      <c r="B85" s="669"/>
      <c r="C85" s="381"/>
      <c r="D85" s="402"/>
      <c r="E85" s="422"/>
      <c r="F85" s="422"/>
      <c r="G85" s="422"/>
      <c r="H85" s="422"/>
      <c r="I85" s="398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</row>
    <row r="86" spans="1:90" customFormat="1" x14ac:dyDescent="0.25">
      <c r="A86" s="655" t="s">
        <v>144</v>
      </c>
      <c r="B86" s="656"/>
      <c r="C86" s="164"/>
      <c r="D86" s="164">
        <v>39</v>
      </c>
      <c r="E86" s="164"/>
      <c r="F86" s="164"/>
      <c r="G86" s="164"/>
      <c r="H86" s="164"/>
      <c r="I86" s="143">
        <v>39</v>
      </c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</row>
    <row r="87" spans="1:90" customFormat="1" x14ac:dyDescent="0.25">
      <c r="A87" s="655" t="s">
        <v>145</v>
      </c>
      <c r="B87" s="656"/>
      <c r="C87" s="189">
        <v>9</v>
      </c>
      <c r="D87" s="190"/>
      <c r="E87" s="189">
        <v>81</v>
      </c>
      <c r="F87" s="189"/>
      <c r="G87" s="189"/>
      <c r="H87" s="189">
        <v>9</v>
      </c>
      <c r="I87" s="191">
        <v>81</v>
      </c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</row>
    <row r="88" spans="1:90" customFormat="1" x14ac:dyDescent="0.25">
      <c r="A88" s="655" t="s">
        <v>146</v>
      </c>
      <c r="B88" s="656"/>
      <c r="C88" s="423">
        <f>SUM(C76:C87)</f>
        <v>9</v>
      </c>
      <c r="D88" s="423">
        <f>SUM(D86)</f>
        <v>39</v>
      </c>
      <c r="E88" s="423">
        <f t="shared" ref="E88:I88" si="20">SUM(E76:E87)</f>
        <v>85</v>
      </c>
      <c r="F88" s="423">
        <f t="shared" si="20"/>
        <v>0</v>
      </c>
      <c r="G88" s="423">
        <f t="shared" si="20"/>
        <v>0</v>
      </c>
      <c r="H88" s="423">
        <f t="shared" si="20"/>
        <v>10</v>
      </c>
      <c r="I88" s="193">
        <f t="shared" si="20"/>
        <v>123</v>
      </c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</row>
    <row r="89" spans="1:90" s="2" customFormat="1" ht="11.25" x14ac:dyDescent="0.15">
      <c r="A89" s="657" t="s">
        <v>147</v>
      </c>
      <c r="B89" s="658"/>
      <c r="C89" s="658"/>
      <c r="D89" s="658"/>
      <c r="E89" s="658"/>
      <c r="F89" s="658"/>
      <c r="G89" s="658"/>
      <c r="H89" s="194"/>
      <c r="I89" s="194"/>
      <c r="J89" s="194"/>
      <c r="K89" s="194"/>
      <c r="L89" s="195"/>
    </row>
    <row r="90" spans="1:90" s="2" customFormat="1" ht="11.25" customHeight="1" x14ac:dyDescent="0.15">
      <c r="A90" s="806" t="s">
        <v>148</v>
      </c>
      <c r="B90" s="660"/>
      <c r="C90" s="660"/>
      <c r="D90" s="660"/>
      <c r="E90" s="660"/>
      <c r="F90" s="660"/>
      <c r="G90" s="660"/>
      <c r="H90" s="5"/>
      <c r="I90" s="5"/>
      <c r="J90" s="5"/>
      <c r="K90" s="5"/>
      <c r="L90" s="5"/>
    </row>
    <row r="91" spans="1:90" customFormat="1" ht="15" customHeight="1" x14ac:dyDescent="0.25">
      <c r="A91" s="661" t="s">
        <v>149</v>
      </c>
      <c r="B91" s="647"/>
      <c r="C91" s="663" t="s">
        <v>4</v>
      </c>
      <c r="D91" s="639" t="s">
        <v>150</v>
      </c>
      <c r="E91" s="640"/>
      <c r="F91" s="640"/>
      <c r="G91" s="640"/>
      <c r="H91" s="640"/>
      <c r="I91" s="640"/>
      <c r="J91" s="640"/>
      <c r="K91" s="665"/>
      <c r="L91" s="647" t="s">
        <v>151</v>
      </c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</row>
    <row r="92" spans="1:90" customFormat="1" ht="21" x14ac:dyDescent="0.25">
      <c r="A92" s="807"/>
      <c r="B92" s="648"/>
      <c r="C92" s="808"/>
      <c r="D92" s="147" t="s">
        <v>152</v>
      </c>
      <c r="E92" s="147" t="s">
        <v>153</v>
      </c>
      <c r="F92" s="148" t="s">
        <v>154</v>
      </c>
      <c r="G92" s="148" t="s">
        <v>155</v>
      </c>
      <c r="H92" s="148" t="s">
        <v>156</v>
      </c>
      <c r="I92" s="148" t="s">
        <v>157</v>
      </c>
      <c r="J92" s="148" t="s">
        <v>158</v>
      </c>
      <c r="K92" s="151" t="s">
        <v>159</v>
      </c>
      <c r="L92" s="648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</row>
    <row r="93" spans="1:90" customFormat="1" x14ac:dyDescent="0.25">
      <c r="A93" s="649" t="s">
        <v>160</v>
      </c>
      <c r="B93" s="650"/>
      <c r="C93" s="20">
        <f>SUM(D93:K93)</f>
        <v>132</v>
      </c>
      <c r="D93" s="189">
        <v>0</v>
      </c>
      <c r="E93" s="189">
        <v>0</v>
      </c>
      <c r="F93" s="196">
        <v>0</v>
      </c>
      <c r="G93" s="196">
        <v>3</v>
      </c>
      <c r="H93" s="196">
        <v>6</v>
      </c>
      <c r="I93" s="196">
        <v>31</v>
      </c>
      <c r="J93" s="196">
        <v>88</v>
      </c>
      <c r="K93" s="197">
        <v>4</v>
      </c>
      <c r="L93" s="198">
        <v>1</v>
      </c>
      <c r="M93" s="199" t="str">
        <f>CA93</f>
        <v/>
      </c>
      <c r="N93" s="200"/>
      <c r="O93" s="199"/>
      <c r="P93" s="201"/>
      <c r="Q93" s="201"/>
      <c r="R93" s="201"/>
      <c r="S93" s="202"/>
      <c r="T93" s="202"/>
      <c r="U93" s="202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4"/>
      <c r="CA93" s="205" t="str">
        <f>IF(AND($C93&lt;&gt;0,L93=""),"* No olvide ingresar la variable  "&amp;L$91&amp;""&amp;" . Si no tiene digite CERO.  ",IF(L93&gt;$C93,"* El Número de Anomalía Congenita no puede superar el Total. ",""))</f>
        <v/>
      </c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45">
        <f>IF(AND($C93&lt;&gt;0,L93=""),1,IF(L93&gt;$C93,1,0))</f>
        <v>0</v>
      </c>
    </row>
    <row r="94" spans="1:90" s="2" customFormat="1" ht="11.25" x14ac:dyDescent="0.15">
      <c r="A94" s="4" t="s">
        <v>161</v>
      </c>
      <c r="B94" s="4"/>
      <c r="C94" s="5"/>
      <c r="D94" s="5"/>
      <c r="E94" s="5"/>
      <c r="F94" s="5"/>
      <c r="G94" s="206"/>
      <c r="H94" s="5"/>
      <c r="I94" s="5"/>
      <c r="J94" s="5"/>
      <c r="K94" s="5"/>
      <c r="L94" s="207"/>
      <c r="M94" s="5"/>
    </row>
    <row r="95" spans="1:90" customFormat="1" ht="15" customHeight="1" x14ac:dyDescent="0.25">
      <c r="A95" s="651" t="s">
        <v>149</v>
      </c>
      <c r="B95" s="651"/>
      <c r="C95" s="652" t="s">
        <v>162</v>
      </c>
      <c r="D95" s="620"/>
      <c r="E95" s="639" t="s">
        <v>163</v>
      </c>
      <c r="F95" s="640"/>
      <c r="G95" s="640"/>
      <c r="H95" s="641"/>
      <c r="I95" s="653" t="s">
        <v>164</v>
      </c>
      <c r="J95" s="653"/>
      <c r="K95" s="642" t="s">
        <v>165</v>
      </c>
      <c r="L95" s="642" t="s">
        <v>166</v>
      </c>
      <c r="M95" s="629" t="s">
        <v>167</v>
      </c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</row>
    <row r="96" spans="1:90" customFormat="1" ht="31.5" x14ac:dyDescent="0.25">
      <c r="A96" s="651"/>
      <c r="B96" s="651"/>
      <c r="C96" s="397" t="s">
        <v>168</v>
      </c>
      <c r="D96" s="397" t="s">
        <v>169</v>
      </c>
      <c r="E96" s="397" t="s">
        <v>170</v>
      </c>
      <c r="F96" s="397" t="s">
        <v>171</v>
      </c>
      <c r="G96" s="397" t="s">
        <v>172</v>
      </c>
      <c r="H96" s="397" t="s">
        <v>173</v>
      </c>
      <c r="I96" s="391" t="s">
        <v>174</v>
      </c>
      <c r="J96" s="384" t="s">
        <v>175</v>
      </c>
      <c r="K96" s="805"/>
      <c r="L96" s="805"/>
      <c r="M96" s="801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</row>
    <row r="97" spans="1:95" customFormat="1" x14ac:dyDescent="0.25">
      <c r="A97" s="632" t="s">
        <v>160</v>
      </c>
      <c r="B97" s="633"/>
      <c r="C97" s="209">
        <v>130</v>
      </c>
      <c r="D97" s="209">
        <v>132</v>
      </c>
      <c r="E97" s="209">
        <v>2</v>
      </c>
      <c r="F97" s="209">
        <v>0</v>
      </c>
      <c r="G97" s="209">
        <v>0</v>
      </c>
      <c r="H97" s="209">
        <v>0</v>
      </c>
      <c r="I97" s="210">
        <v>2</v>
      </c>
      <c r="J97" s="209">
        <v>2</v>
      </c>
      <c r="K97" s="209">
        <v>21</v>
      </c>
      <c r="L97" s="209">
        <v>7</v>
      </c>
      <c r="M97" s="209">
        <v>0</v>
      </c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</row>
    <row r="98" spans="1:95" s="2" customFormat="1" ht="11.25" x14ac:dyDescent="0.15">
      <c r="A98" s="767" t="s">
        <v>176</v>
      </c>
      <c r="B98" s="635"/>
      <c r="C98" s="635"/>
      <c r="D98" s="635"/>
      <c r="E98" s="635"/>
      <c r="F98" s="635"/>
      <c r="G98" s="635"/>
      <c r="H98" s="5"/>
      <c r="I98" s="5"/>
      <c r="J98" s="5"/>
      <c r="K98" s="5"/>
      <c r="L98" s="5"/>
      <c r="M98" s="5"/>
      <c r="N98" s="5"/>
      <c r="O98" s="5"/>
    </row>
    <row r="99" spans="1:95" customFormat="1" ht="15" customHeight="1" x14ac:dyDescent="0.25">
      <c r="A99" s="629" t="s">
        <v>149</v>
      </c>
      <c r="B99" s="637" t="s">
        <v>4</v>
      </c>
      <c r="C99" s="639" t="s">
        <v>150</v>
      </c>
      <c r="D99" s="640"/>
      <c r="E99" s="640"/>
      <c r="F99" s="640"/>
      <c r="G99" s="640"/>
      <c r="H99" s="640"/>
      <c r="I99" s="640"/>
      <c r="J99" s="641"/>
      <c r="K99" s="642" t="s">
        <v>177</v>
      </c>
      <c r="L99" s="644" t="s">
        <v>178</v>
      </c>
      <c r="M99" s="645"/>
      <c r="N99" s="645"/>
      <c r="O99" s="646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</row>
    <row r="100" spans="1:95" customFormat="1" ht="42" x14ac:dyDescent="0.25">
      <c r="A100" s="802"/>
      <c r="B100" s="803"/>
      <c r="C100" s="147" t="s">
        <v>152</v>
      </c>
      <c r="D100" s="9" t="s">
        <v>153</v>
      </c>
      <c r="E100" s="148" t="s">
        <v>154</v>
      </c>
      <c r="F100" s="148" t="s">
        <v>155</v>
      </c>
      <c r="G100" s="148" t="s">
        <v>156</v>
      </c>
      <c r="H100" s="148" t="s">
        <v>157</v>
      </c>
      <c r="I100" s="148" t="s">
        <v>158</v>
      </c>
      <c r="J100" s="149" t="s">
        <v>159</v>
      </c>
      <c r="K100" s="804"/>
      <c r="L100" s="135" t="s">
        <v>179</v>
      </c>
      <c r="M100" s="387" t="s">
        <v>180</v>
      </c>
      <c r="N100" s="135" t="s">
        <v>181</v>
      </c>
      <c r="O100" s="386" t="s">
        <v>182</v>
      </c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</row>
    <row r="101" spans="1:95" customFormat="1" x14ac:dyDescent="0.25">
      <c r="A101" s="212" t="s">
        <v>183</v>
      </c>
      <c r="B101" s="213">
        <f>SUM(C101)</f>
        <v>9</v>
      </c>
      <c r="C101" s="164">
        <v>9</v>
      </c>
      <c r="D101" s="214"/>
      <c r="E101" s="214"/>
      <c r="F101" s="214"/>
      <c r="G101" s="214"/>
      <c r="H101" s="214"/>
      <c r="I101" s="214"/>
      <c r="J101" s="215"/>
      <c r="K101" s="104">
        <v>0</v>
      </c>
      <c r="L101" s="104">
        <v>9</v>
      </c>
      <c r="M101" s="104">
        <v>1</v>
      </c>
      <c r="N101" s="104">
        <v>4</v>
      </c>
      <c r="O101" s="104">
        <v>9</v>
      </c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</row>
    <row r="102" spans="1:95" customFormat="1" x14ac:dyDescent="0.25">
      <c r="A102" s="216" t="s">
        <v>184</v>
      </c>
      <c r="B102" s="217">
        <f>SUM(D102:J102)</f>
        <v>0</v>
      </c>
      <c r="C102" s="218"/>
      <c r="D102" s="166"/>
      <c r="E102" s="166"/>
      <c r="F102" s="166"/>
      <c r="G102" s="166"/>
      <c r="H102" s="166"/>
      <c r="I102" s="166"/>
      <c r="J102" s="169"/>
      <c r="K102" s="104"/>
      <c r="L102" s="104"/>
      <c r="M102" s="104"/>
      <c r="N102" s="104"/>
      <c r="O102" s="104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1:95" customFormat="1" x14ac:dyDescent="0.25">
      <c r="A103" s="219" t="s">
        <v>185</v>
      </c>
      <c r="B103" s="220">
        <f>SUM(D103:J103)</f>
        <v>0</v>
      </c>
      <c r="C103" s="173"/>
      <c r="D103" s="64"/>
      <c r="E103" s="64"/>
      <c r="F103" s="64"/>
      <c r="G103" s="64"/>
      <c r="H103" s="64"/>
      <c r="I103" s="64"/>
      <c r="J103" s="63"/>
      <c r="K103" s="63"/>
      <c r="L103" s="63"/>
      <c r="M103" s="63"/>
      <c r="N103" s="63"/>
      <c r="O103" s="65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1:95" s="2" customFormat="1" ht="11.25" x14ac:dyDescent="0.15">
      <c r="A104" s="221" t="s">
        <v>186</v>
      </c>
      <c r="B104" s="5"/>
      <c r="C104" s="5"/>
      <c r="D104" s="5"/>
      <c r="E104" s="5"/>
    </row>
    <row r="105" spans="1:95" customFormat="1" ht="21" x14ac:dyDescent="0.25">
      <c r="A105" s="395" t="s">
        <v>187</v>
      </c>
      <c r="B105" s="223" t="s">
        <v>188</v>
      </c>
      <c r="C105" s="224" t="s">
        <v>189</v>
      </c>
      <c r="D105" s="384" t="s">
        <v>190</v>
      </c>
      <c r="E105" s="385" t="s">
        <v>13</v>
      </c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1:95" customFormat="1" x14ac:dyDescent="0.25">
      <c r="A106" s="225" t="s">
        <v>191</v>
      </c>
      <c r="B106" s="226">
        <v>124</v>
      </c>
      <c r="C106" s="227">
        <v>28</v>
      </c>
      <c r="D106" s="228">
        <v>0</v>
      </c>
      <c r="E106" s="228">
        <v>0</v>
      </c>
      <c r="F106" s="40" t="str">
        <f>CA106&amp;CB106&amp;CC106&amp;CD106&amp;CE106</f>
        <v/>
      </c>
      <c r="CA106" s="44"/>
      <c r="CB106" s="44"/>
      <c r="CC106" s="229" t="str">
        <f>IF(AND(OR(B106&gt;0,C106&gt;0),D106="")," * No olvide digitar la variable Pueblos originarios. Digite cero si no tiene.",IF(D106&gt;(B106+C106)," * La variable pueblos originarios No puede ser mayor a los egresados en Maternidad y Neonatología..",""))</f>
        <v/>
      </c>
      <c r="CD106" s="229" t="str">
        <f>IF(AND(OR(B106&gt;0,C106&gt;0),E106="")," * No olvide digitar la variable Migrantes. Digite cero si no tiene.",IF(E106&gt;(B106+C106)," * La variable Migrantes No puede ser mayor a los egresados en Maternidad y Neonatología.",""))</f>
        <v/>
      </c>
      <c r="CE106" s="229"/>
      <c r="CF106" s="229"/>
      <c r="CG106" s="2"/>
      <c r="CH106" s="2"/>
      <c r="CI106" s="2"/>
      <c r="CJ106" s="2"/>
      <c r="CK106" s="2"/>
      <c r="CL106" s="2"/>
      <c r="CM106" s="2"/>
      <c r="CN106" s="230">
        <f>IF(AND(OR(B106&gt;0,C106&gt;0),D106=""),1,IF(D106&gt;(B106+C106),1,0))</f>
        <v>0</v>
      </c>
      <c r="CO106" s="230">
        <f>IF(AND(OR(B106&gt;0,C106&gt;0),E106=""),1,IF(E106&gt;(B106+C106),1,0))</f>
        <v>0</v>
      </c>
      <c r="CP106" s="230"/>
      <c r="CQ106" s="230"/>
    </row>
    <row r="107" spans="1:95" customFormat="1" ht="21" x14ac:dyDescent="0.25">
      <c r="A107" s="231" t="s">
        <v>192</v>
      </c>
      <c r="B107" s="232">
        <v>99</v>
      </c>
      <c r="C107" s="233">
        <v>3</v>
      </c>
      <c r="D107" s="234">
        <v>0</v>
      </c>
      <c r="E107" s="234">
        <v>5</v>
      </c>
      <c r="F107" s="40" t="str">
        <f t="shared" ref="F107:F111" si="21">CA107&amp;CB107&amp;CC107&amp;CD107&amp;CE107</f>
        <v/>
      </c>
      <c r="CA107" s="229" t="str">
        <f>IF(B107&gt;B111," * Los "&amp;A107&amp;" en Maternidad No pueden ser mayores que los "&amp;A111&amp;" en Maternidad.","")</f>
        <v/>
      </c>
      <c r="CB107" s="229" t="str">
        <f>IF(C107&gt;C111," * Los "&amp;A107&amp;" en Neonatología No pueden ser mayores que los "&amp;A111&amp;" en Neonatología.","")</f>
        <v/>
      </c>
      <c r="CC107" s="229" t="str">
        <f t="shared" ref="CC107:CC111" si="22">IF(AND(OR(B107&gt;0,C107&gt;0),D107="")," * No olvide digitar la variable Pueblos originarios. Digite cero si no tiene.",IF(D107&gt;(B107+C107)," * La variable pueblos originarios No puede ser mayor a los egresados en Maternidad y Neonatología..",""))</f>
        <v/>
      </c>
      <c r="CD107" s="229" t="str">
        <f t="shared" ref="CD107:CD111" si="23">IF(AND(OR(B107&gt;0,C107&gt;0),E107="")," * No olvide digitar la variable Migrantes. Digite cero si no tiene.",IF(E107&gt;(B107+C107)," * La variable Migrantes No puede ser mayor a los egresados en Maternidad y Neonatología.",""))</f>
        <v/>
      </c>
      <c r="CE107" s="229"/>
      <c r="CF107" s="229"/>
      <c r="CG107" s="2"/>
      <c r="CH107" s="2"/>
      <c r="CI107" s="2"/>
      <c r="CJ107" s="2"/>
      <c r="CK107" s="2"/>
      <c r="CL107" s="230">
        <f>IF(B107&gt;B111,1,0)</f>
        <v>0</v>
      </c>
      <c r="CM107" s="230">
        <f>IF(C107&gt;C111,1,0)</f>
        <v>0</v>
      </c>
      <c r="CN107" s="230">
        <f t="shared" ref="CN107:CN111" si="24">IF(AND(OR(B107&gt;0,C107&gt;0),D107=""),1,IF(D107&gt;(B107+C107),1,0))</f>
        <v>0</v>
      </c>
      <c r="CO107" s="230">
        <f t="shared" ref="CO107:CO111" si="25">IF(AND(OR(B107&gt;0,C107&gt;0),E107=""),1,IF(E107&gt;(B107+C107),1,0))</f>
        <v>0</v>
      </c>
      <c r="CP107" s="230"/>
      <c r="CQ107" s="230"/>
    </row>
    <row r="108" spans="1:95" customFormat="1" x14ac:dyDescent="0.25">
      <c r="A108" s="235" t="s">
        <v>193</v>
      </c>
      <c r="B108" s="236">
        <v>0</v>
      </c>
      <c r="C108" s="237"/>
      <c r="D108" s="238"/>
      <c r="E108" s="238"/>
      <c r="F108" s="40" t="str">
        <f t="shared" si="21"/>
        <v/>
      </c>
      <c r="CA108" s="44"/>
      <c r="CB108" s="44"/>
      <c r="CC108" s="229" t="str">
        <f t="shared" si="22"/>
        <v/>
      </c>
      <c r="CD108" s="229" t="str">
        <f t="shared" si="23"/>
        <v/>
      </c>
      <c r="CE108" s="229"/>
      <c r="CF108" s="229"/>
      <c r="CG108" s="2"/>
      <c r="CH108" s="2"/>
      <c r="CI108" s="2"/>
      <c r="CJ108" s="2"/>
      <c r="CK108" s="2"/>
      <c r="CL108" s="2"/>
      <c r="CM108" s="2"/>
      <c r="CN108" s="230">
        <f t="shared" si="24"/>
        <v>0</v>
      </c>
      <c r="CO108" s="230">
        <f t="shared" si="25"/>
        <v>0</v>
      </c>
      <c r="CP108" s="230"/>
      <c r="CQ108" s="230"/>
    </row>
    <row r="109" spans="1:95" customFormat="1" x14ac:dyDescent="0.25">
      <c r="A109" s="235" t="s">
        <v>194</v>
      </c>
      <c r="B109" s="236">
        <v>0</v>
      </c>
      <c r="C109" s="237"/>
      <c r="D109" s="238"/>
      <c r="E109" s="238"/>
      <c r="F109" s="40" t="str">
        <f t="shared" si="21"/>
        <v/>
      </c>
      <c r="CA109" s="44"/>
      <c r="CB109" s="44"/>
      <c r="CC109" s="229" t="str">
        <f t="shared" si="22"/>
        <v/>
      </c>
      <c r="CD109" s="229" t="str">
        <f t="shared" si="23"/>
        <v/>
      </c>
      <c r="CE109" s="229"/>
      <c r="CF109" s="229"/>
      <c r="CG109" s="2"/>
      <c r="CH109" s="2"/>
      <c r="CI109" s="2"/>
      <c r="CJ109" s="2"/>
      <c r="CK109" s="2"/>
      <c r="CL109" s="2"/>
      <c r="CM109" s="2"/>
      <c r="CN109" s="230">
        <f t="shared" si="24"/>
        <v>0</v>
      </c>
      <c r="CO109" s="230">
        <f t="shared" si="25"/>
        <v>0</v>
      </c>
      <c r="CP109" s="230"/>
      <c r="CQ109" s="230"/>
    </row>
    <row r="110" spans="1:95" customFormat="1" ht="22.5" x14ac:dyDescent="0.25">
      <c r="A110" s="235" t="s">
        <v>195</v>
      </c>
      <c r="B110" s="236">
        <v>0</v>
      </c>
      <c r="C110" s="237"/>
      <c r="D110" s="238"/>
      <c r="E110" s="238"/>
      <c r="F110" s="40" t="str">
        <f t="shared" si="21"/>
        <v/>
      </c>
      <c r="CA110" s="44"/>
      <c r="CB110" s="44"/>
      <c r="CC110" s="229" t="str">
        <f t="shared" si="22"/>
        <v/>
      </c>
      <c r="CD110" s="229" t="str">
        <f t="shared" si="23"/>
        <v/>
      </c>
      <c r="CE110" s="229"/>
      <c r="CF110" s="229"/>
      <c r="CG110" s="2"/>
      <c r="CH110" s="2"/>
      <c r="CI110" s="2"/>
      <c r="CJ110" s="2"/>
      <c r="CK110" s="2"/>
      <c r="CL110" s="2"/>
      <c r="CM110" s="2"/>
      <c r="CN110" s="230">
        <f t="shared" si="24"/>
        <v>0</v>
      </c>
      <c r="CO110" s="230">
        <f t="shared" si="25"/>
        <v>0</v>
      </c>
      <c r="CP110" s="230"/>
      <c r="CQ110" s="230"/>
    </row>
    <row r="111" spans="1:95" customFormat="1" x14ac:dyDescent="0.25">
      <c r="A111" s="239" t="s">
        <v>196</v>
      </c>
      <c r="B111" s="403">
        <v>116</v>
      </c>
      <c r="C111" s="424">
        <v>28</v>
      </c>
      <c r="D111" s="240">
        <v>0</v>
      </c>
      <c r="E111" s="240">
        <v>0</v>
      </c>
      <c r="F111" s="40" t="str">
        <f t="shared" si="21"/>
        <v/>
      </c>
      <c r="CA111" s="229" t="str">
        <f>IF(B111&gt;B106," * Los egresados con lactancia materna exclusiva no puede ser mayor que el Total de Egresos en Maternidad.","")</f>
        <v/>
      </c>
      <c r="CB111" s="229" t="str">
        <f>IF(C111&gt;C106," * Los egresados con lactancia materna exclusiva no puede ser mayor que el Total de Egresos en Neonatología","")</f>
        <v/>
      </c>
      <c r="CC111" s="229" t="str">
        <f t="shared" si="22"/>
        <v/>
      </c>
      <c r="CD111" s="229" t="str">
        <f t="shared" si="23"/>
        <v/>
      </c>
      <c r="CE111" s="229"/>
      <c r="CF111" s="229"/>
      <c r="CG111" s="2"/>
      <c r="CH111" s="2"/>
      <c r="CI111" s="2"/>
      <c r="CJ111" s="2"/>
      <c r="CK111" s="2"/>
      <c r="CL111" s="230">
        <f>IF(B111&gt;B106,1,0)</f>
        <v>0</v>
      </c>
      <c r="CM111" s="230">
        <f>IF(C111&gt;C106,1,0)</f>
        <v>0</v>
      </c>
      <c r="CN111" s="230">
        <f t="shared" si="24"/>
        <v>0</v>
      </c>
      <c r="CO111" s="230">
        <f t="shared" si="25"/>
        <v>0</v>
      </c>
      <c r="CP111" s="230"/>
      <c r="CQ111" s="230"/>
    </row>
    <row r="112" spans="1:95" customFormat="1" ht="15" customHeight="1" x14ac:dyDescent="0.25">
      <c r="A112" s="622" t="s">
        <v>197</v>
      </c>
      <c r="B112" s="62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1:91" s="2" customFormat="1" ht="11.25" x14ac:dyDescent="0.15">
      <c r="A113" s="195" t="s">
        <v>198</v>
      </c>
      <c r="B113" s="195"/>
      <c r="C113" s="195"/>
    </row>
    <row r="114" spans="1:91" customFormat="1" x14ac:dyDescent="0.25">
      <c r="A114" s="623" t="s">
        <v>199</v>
      </c>
      <c r="B114" s="623"/>
      <c r="C114" s="385" t="s">
        <v>4</v>
      </c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1:91" customFormat="1" ht="33" x14ac:dyDescent="0.25">
      <c r="A115" s="624" t="s">
        <v>200</v>
      </c>
      <c r="B115" s="241" t="s">
        <v>201</v>
      </c>
      <c r="C115" s="226">
        <v>124</v>
      </c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1:91" customFormat="1" ht="22.5" x14ac:dyDescent="0.25">
      <c r="A116" s="800"/>
      <c r="B116" s="425" t="s">
        <v>202</v>
      </c>
      <c r="C116" s="426">
        <v>3</v>
      </c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1:91" customFormat="1" x14ac:dyDescent="0.25">
      <c r="A117" s="624" t="s">
        <v>203</v>
      </c>
      <c r="B117" s="244" t="s">
        <v>204</v>
      </c>
      <c r="C117" s="32">
        <v>6</v>
      </c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1:91" customFormat="1" x14ac:dyDescent="0.25">
      <c r="A118" s="626"/>
      <c r="B118" s="245" t="s">
        <v>205</v>
      </c>
      <c r="C118" s="52">
        <v>124</v>
      </c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1:91" customFormat="1" x14ac:dyDescent="0.25">
      <c r="A119" s="626"/>
      <c r="B119" s="245" t="s">
        <v>206</v>
      </c>
      <c r="C119" s="52">
        <v>0</v>
      </c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1:91" customFormat="1" x14ac:dyDescent="0.25">
      <c r="A120" s="800"/>
      <c r="B120" s="427" t="s">
        <v>207</v>
      </c>
      <c r="C120" s="428">
        <v>124</v>
      </c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1:91" s="2" customFormat="1" ht="11.25" x14ac:dyDescent="0.15">
      <c r="A121" s="248" t="s">
        <v>208</v>
      </c>
      <c r="B121" s="249"/>
      <c r="C121" s="249"/>
      <c r="D121" s="221"/>
      <c r="E121" s="5"/>
      <c r="F121" s="5"/>
      <c r="G121" s="5"/>
      <c r="H121" s="5"/>
      <c r="I121" s="5"/>
      <c r="J121" s="5"/>
      <c r="K121" s="5"/>
      <c r="L121" s="5"/>
      <c r="M121" s="5"/>
    </row>
    <row r="122" spans="1:91" customFormat="1" ht="15" customHeight="1" x14ac:dyDescent="0.25">
      <c r="A122" s="627" t="s">
        <v>209</v>
      </c>
      <c r="B122" s="629" t="s">
        <v>4</v>
      </c>
      <c r="C122" s="611" t="s">
        <v>104</v>
      </c>
      <c r="D122" s="612"/>
      <c r="E122" s="612"/>
      <c r="F122" s="612"/>
      <c r="G122" s="612"/>
      <c r="H122" s="612"/>
      <c r="I122" s="612"/>
      <c r="J122" s="612"/>
      <c r="K122" s="613"/>
      <c r="L122" s="614" t="s">
        <v>12</v>
      </c>
      <c r="M122" s="616" t="s">
        <v>13</v>
      </c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1:91" customFormat="1" x14ac:dyDescent="0.25">
      <c r="A123" s="628"/>
      <c r="B123" s="662"/>
      <c r="C123" s="250" t="s">
        <v>210</v>
      </c>
      <c r="D123" s="251" t="s">
        <v>16</v>
      </c>
      <c r="E123" s="251" t="s">
        <v>110</v>
      </c>
      <c r="F123" s="251" t="s">
        <v>111</v>
      </c>
      <c r="G123" s="251" t="s">
        <v>112</v>
      </c>
      <c r="H123" s="251" t="s">
        <v>113</v>
      </c>
      <c r="I123" s="251" t="s">
        <v>114</v>
      </c>
      <c r="J123" s="251" t="s">
        <v>115</v>
      </c>
      <c r="K123" s="252" t="s">
        <v>211</v>
      </c>
      <c r="L123" s="615"/>
      <c r="M123" s="798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1:91" customFormat="1" ht="21" x14ac:dyDescent="0.25">
      <c r="A124" s="253" t="s">
        <v>212</v>
      </c>
      <c r="B124" s="254">
        <v>100</v>
      </c>
      <c r="C124" s="429"/>
      <c r="D124" s="256"/>
      <c r="E124" s="256"/>
      <c r="F124" s="256"/>
      <c r="G124" s="256"/>
      <c r="H124" s="256"/>
      <c r="I124" s="256"/>
      <c r="J124" s="256"/>
      <c r="K124" s="257"/>
      <c r="L124" s="258"/>
      <c r="M124" s="430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1:91" customFormat="1" ht="21" x14ac:dyDescent="0.25">
      <c r="A125" s="188" t="s">
        <v>213</v>
      </c>
      <c r="B125" s="260">
        <f>SUM(C125:K125)</f>
        <v>100</v>
      </c>
      <c r="C125" s="431"/>
      <c r="D125" s="75">
        <v>6</v>
      </c>
      <c r="E125" s="75">
        <v>22</v>
      </c>
      <c r="F125" s="75">
        <v>33</v>
      </c>
      <c r="G125" s="75">
        <v>28</v>
      </c>
      <c r="H125" s="75">
        <v>11</v>
      </c>
      <c r="I125" s="75"/>
      <c r="J125" s="75"/>
      <c r="K125" s="81"/>
      <c r="L125" s="254">
        <v>1</v>
      </c>
      <c r="M125" s="426">
        <v>10</v>
      </c>
      <c r="N125" s="40" t="str">
        <f>$CA125&amp;CB125</f>
        <v/>
      </c>
      <c r="CA125" s="229" t="str">
        <f>IF(AND($B125&lt;&gt;0,L125=""),"* No olvide ingresar la variable Pueblos Originarios. Si no tiene digite CERO.  ",IF(L125&gt;$B125,"* La variable Pueblos Originarios no puede superar el Total. ",""))</f>
        <v/>
      </c>
      <c r="CB125" s="229" t="str">
        <f>IF(AND($B125&lt;&gt;0,M125=""),"* No olvide ingresar la variable Migrantes. Si no tiene digite CERO. ",IF(M125&gt;$B125,"* La variable Migrantes no puede superar el Total. ",""))</f>
        <v/>
      </c>
      <c r="CC125" s="2"/>
      <c r="CD125" s="2"/>
      <c r="CE125" s="2"/>
      <c r="CF125" s="2"/>
      <c r="CG125" s="2"/>
      <c r="CH125" s="2"/>
      <c r="CI125" s="2"/>
      <c r="CJ125" s="2"/>
      <c r="CK125" s="2"/>
      <c r="CL125" s="230">
        <f>IF(AND($B125&lt;&gt;0,L125=""),1,IF(L125&gt;$B125,1,0))</f>
        <v>0</v>
      </c>
      <c r="CM125" s="230">
        <f>IF(AND($B125&lt;&gt;0,M125=""),1,IF(M125&gt;$B125,1,0))</f>
        <v>0</v>
      </c>
    </row>
    <row r="126" spans="1:91" s="2" customFormat="1" ht="11.25" x14ac:dyDescent="0.15">
      <c r="A126" s="195" t="s">
        <v>214</v>
      </c>
      <c r="B126" s="195"/>
      <c r="C126" s="5"/>
      <c r="D126" s="5"/>
      <c r="E126" s="5"/>
      <c r="F126" s="5"/>
    </row>
    <row r="127" spans="1:91" s="2" customFormat="1" ht="11.25" x14ac:dyDescent="0.15">
      <c r="A127" s="195" t="s">
        <v>215</v>
      </c>
      <c r="B127" s="195"/>
      <c r="C127" s="5"/>
      <c r="D127" s="5"/>
      <c r="E127" s="5"/>
      <c r="F127" s="5"/>
    </row>
    <row r="128" spans="1:91" customFormat="1" ht="21" customHeight="1" x14ac:dyDescent="0.25">
      <c r="A128" s="618" t="s">
        <v>216</v>
      </c>
      <c r="B128" s="620" t="s">
        <v>217</v>
      </c>
      <c r="C128" s="621"/>
      <c r="D128" s="621"/>
      <c r="E128" s="621"/>
      <c r="F128" s="397" t="s">
        <v>218</v>
      </c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1:100" ht="21" x14ac:dyDescent="0.25">
      <c r="A129" s="799"/>
      <c r="B129" s="9" t="s">
        <v>219</v>
      </c>
      <c r="C129" s="148" t="s">
        <v>220</v>
      </c>
      <c r="D129" s="9" t="s">
        <v>221</v>
      </c>
      <c r="E129" s="384" t="s">
        <v>222</v>
      </c>
      <c r="F129" s="397" t="s">
        <v>223</v>
      </c>
      <c r="CN129"/>
      <c r="CO129"/>
      <c r="CP129"/>
      <c r="CQ129"/>
      <c r="CR129"/>
      <c r="CS129"/>
      <c r="CT129"/>
      <c r="CU129"/>
      <c r="CV129"/>
    </row>
    <row r="130" spans="1:100" x14ac:dyDescent="0.25">
      <c r="A130" s="261" t="s">
        <v>224</v>
      </c>
      <c r="B130" s="262">
        <v>133</v>
      </c>
      <c r="C130" s="196">
        <v>1</v>
      </c>
      <c r="D130" s="262">
        <v>5</v>
      </c>
      <c r="E130" s="198">
        <v>1</v>
      </c>
      <c r="F130" s="136">
        <v>0</v>
      </c>
      <c r="CN130"/>
      <c r="CO130"/>
      <c r="CP130"/>
      <c r="CQ130"/>
      <c r="CR130"/>
      <c r="CS130"/>
      <c r="CT130"/>
      <c r="CU130"/>
      <c r="CV130"/>
    </row>
    <row r="131" spans="1:100" s="2" customFormat="1" ht="11.25" x14ac:dyDescent="0.15">
      <c r="A131" s="195" t="s">
        <v>225</v>
      </c>
      <c r="B131" s="5"/>
      <c r="C131" s="5"/>
      <c r="D131" s="5"/>
      <c r="E131" s="5"/>
    </row>
    <row r="132" spans="1:100" ht="21" x14ac:dyDescent="0.25">
      <c r="A132" s="395" t="s">
        <v>226</v>
      </c>
      <c r="B132" s="385" t="s">
        <v>227</v>
      </c>
      <c r="C132" s="385" t="s">
        <v>228</v>
      </c>
      <c r="D132" s="224" t="s">
        <v>229</v>
      </c>
      <c r="E132" s="384" t="s">
        <v>12</v>
      </c>
      <c r="CN132"/>
      <c r="CO132"/>
      <c r="CP132"/>
      <c r="CQ132"/>
      <c r="CR132"/>
      <c r="CS132"/>
      <c r="CT132"/>
      <c r="CU132"/>
      <c r="CV132"/>
    </row>
    <row r="133" spans="1:100" x14ac:dyDescent="0.25">
      <c r="A133" s="127" t="s">
        <v>230</v>
      </c>
      <c r="B133" s="226">
        <v>131</v>
      </c>
      <c r="C133" s="226"/>
      <c r="D133" s="227">
        <v>17</v>
      </c>
      <c r="E133" s="228">
        <v>0</v>
      </c>
      <c r="F133" s="40" t="str">
        <f>$CA133</f>
        <v/>
      </c>
      <c r="CA133" s="229" t="str">
        <f>IF(AND($B133&lt;&gt;0,E133=""),"* No olvide ingresar la variable Pueblos Originarios. Si no tiene digite CERO. ",IF(E133&gt;$B133,"* La variable Pueblos Originarios no puede superar el Total de Tamizaje. ",""))</f>
        <v/>
      </c>
      <c r="CB133" s="44"/>
      <c r="CL133" s="230">
        <f>IF(AND($B133&lt;&gt;0,E133=""),1,IF(E133&gt;$B133,1,0))</f>
        <v>0</v>
      </c>
      <c r="CM133" s="44"/>
      <c r="CN133"/>
      <c r="CO133"/>
      <c r="CP133"/>
      <c r="CQ133"/>
      <c r="CR133"/>
      <c r="CS133"/>
      <c r="CT133"/>
      <c r="CU133"/>
      <c r="CV133"/>
    </row>
    <row r="134" spans="1:100" x14ac:dyDescent="0.25">
      <c r="A134" s="263" t="s">
        <v>231</v>
      </c>
      <c r="B134" s="52">
        <v>120</v>
      </c>
      <c r="C134" s="52"/>
      <c r="D134" s="264">
        <v>17</v>
      </c>
      <c r="E134" s="50">
        <v>0</v>
      </c>
      <c r="F134" s="40" t="str">
        <f t="shared" ref="F134:F135" si="26">$CO134&amp;CA134</f>
        <v/>
      </c>
      <c r="CA134" s="229" t="str">
        <f t="shared" ref="CA134:CA135" si="27">IF(AND($B134&lt;&gt;0,E134=""),"* No olvide ingresar la variable Pueblos Originarios. Si no tiene digite CERO. ",IF(E134&gt;$B134,"* La variable Pueblos Originarios no puede superar el Total de Tamizaje. ",""))</f>
        <v/>
      </c>
      <c r="CB134" s="44"/>
      <c r="CL134" s="230">
        <f t="shared" ref="CL134:CL135" si="28">IF(AND($B134&lt;&gt;0,E134=""),1,IF(E134&gt;$B134,1,0))</f>
        <v>0</v>
      </c>
      <c r="CN134"/>
      <c r="CO134"/>
      <c r="CP134"/>
      <c r="CQ134"/>
      <c r="CR134"/>
      <c r="CS134"/>
      <c r="CT134"/>
      <c r="CU134"/>
      <c r="CV134"/>
    </row>
    <row r="135" spans="1:100" x14ac:dyDescent="0.25">
      <c r="A135" s="265" t="s">
        <v>232</v>
      </c>
      <c r="B135" s="266">
        <v>11</v>
      </c>
      <c r="C135" s="266"/>
      <c r="D135" s="267">
        <v>0</v>
      </c>
      <c r="E135" s="268">
        <v>0</v>
      </c>
      <c r="F135" s="40" t="str">
        <f t="shared" si="26"/>
        <v/>
      </c>
      <c r="CA135" s="229" t="str">
        <f t="shared" si="27"/>
        <v/>
      </c>
      <c r="CB135" s="44"/>
      <c r="CL135" s="230">
        <f t="shared" si="28"/>
        <v>0</v>
      </c>
      <c r="CN135"/>
      <c r="CO135"/>
      <c r="CP135"/>
      <c r="CQ135"/>
      <c r="CR135"/>
      <c r="CS135"/>
      <c r="CT135"/>
      <c r="CU135"/>
      <c r="CV135"/>
    </row>
    <row r="136" spans="1:100" ht="21" x14ac:dyDescent="0.25">
      <c r="A136" s="432" t="s">
        <v>233</v>
      </c>
      <c r="B136" s="433" t="s">
        <v>234</v>
      </c>
      <c r="C136" s="434" t="s">
        <v>235</v>
      </c>
      <c r="D136" s="382" t="s">
        <v>12</v>
      </c>
      <c r="E136" s="202"/>
      <c r="CN136"/>
      <c r="CO136"/>
      <c r="CP136"/>
      <c r="CQ136"/>
      <c r="CR136"/>
      <c r="CS136"/>
      <c r="CT136"/>
      <c r="CU136"/>
      <c r="CV136"/>
    </row>
    <row r="137" spans="1:100" x14ac:dyDescent="0.25">
      <c r="A137" s="127" t="s">
        <v>188</v>
      </c>
      <c r="B137" s="226">
        <v>34</v>
      </c>
      <c r="C137" s="227"/>
      <c r="D137" s="228">
        <v>0</v>
      </c>
      <c r="E137" s="40" t="str">
        <f>$CA137</f>
        <v/>
      </c>
      <c r="CA137" s="229" t="str">
        <f>IF(AND($B137&lt;&gt;0,D137=""),"* No olvide ingresar la variable Pueblos Originarios. Si no tiene digite CERO. ",IF(D137&gt;$B137,"* La variable Pueblos Originarios no puede superar el Total de EOA. ",""))</f>
        <v/>
      </c>
      <c r="CB137" s="44"/>
      <c r="CL137" s="230">
        <f>IF(AND($B137&lt;&gt;0,D137=""),1,IF(D137&gt;$B137,1,0))</f>
        <v>0</v>
      </c>
      <c r="CN137"/>
      <c r="CO137"/>
      <c r="CP137"/>
      <c r="CQ137"/>
      <c r="CR137"/>
      <c r="CS137"/>
      <c r="CT137"/>
      <c r="CU137"/>
      <c r="CV137"/>
    </row>
    <row r="138" spans="1:100" x14ac:dyDescent="0.25">
      <c r="A138" s="263" t="s">
        <v>189</v>
      </c>
      <c r="B138" s="52">
        <v>21</v>
      </c>
      <c r="C138" s="264"/>
      <c r="D138" s="50">
        <v>0</v>
      </c>
      <c r="E138" s="40" t="str">
        <f t="shared" ref="E138:E139" si="29">$CA138</f>
        <v/>
      </c>
      <c r="CA138" s="229" t="str">
        <f t="shared" ref="CA138:CA139" si="30">IF(AND($B138&lt;&gt;0,D138=""),"* No olvide ingresar la variable Pueblos Originarios. Si no tiene digite CERO. ",IF(D138&gt;$B138,"* La variable Pueblos Originarios no puede superar el Total de EOA. ",""))</f>
        <v/>
      </c>
      <c r="CB138" s="44"/>
      <c r="CL138" s="230">
        <f t="shared" ref="CL138:CL139" si="31">IF(AND($B138&lt;&gt;0,D138=""),1,IF(D138&gt;$B138,1,0))</f>
        <v>0</v>
      </c>
      <c r="CN138"/>
      <c r="CO138"/>
      <c r="CP138"/>
      <c r="CQ138"/>
      <c r="CR138"/>
      <c r="CS138"/>
      <c r="CT138"/>
      <c r="CU138"/>
      <c r="CV138"/>
    </row>
    <row r="139" spans="1:100" ht="21" x14ac:dyDescent="0.25">
      <c r="A139" s="265" t="s">
        <v>236</v>
      </c>
      <c r="B139" s="266">
        <v>76</v>
      </c>
      <c r="C139" s="267">
        <v>4</v>
      </c>
      <c r="D139" s="268">
        <v>0</v>
      </c>
      <c r="E139" s="40" t="str">
        <f t="shared" si="29"/>
        <v/>
      </c>
      <c r="CA139" s="229" t="str">
        <f t="shared" si="30"/>
        <v/>
      </c>
      <c r="CB139" s="44"/>
      <c r="CL139" s="230">
        <f t="shared" si="31"/>
        <v>0</v>
      </c>
      <c r="CN139"/>
      <c r="CO139"/>
      <c r="CP139"/>
      <c r="CQ139"/>
      <c r="CR139"/>
      <c r="CS139"/>
      <c r="CT139"/>
      <c r="CU139"/>
      <c r="CV139"/>
    </row>
    <row r="140" spans="1:100" x14ac:dyDescent="0.25">
      <c r="A140" s="195" t="s">
        <v>237</v>
      </c>
      <c r="B140" s="273"/>
      <c r="C140" s="202"/>
      <c r="CN140"/>
      <c r="CO140"/>
      <c r="CP140"/>
      <c r="CQ140"/>
      <c r="CR140"/>
      <c r="CS140"/>
      <c r="CT140"/>
      <c r="CU140"/>
      <c r="CV140"/>
    </row>
    <row r="141" spans="1:100" ht="31.5" x14ac:dyDescent="0.25">
      <c r="A141" s="390" t="s">
        <v>233</v>
      </c>
      <c r="B141" s="383" t="s">
        <v>238</v>
      </c>
      <c r="C141" s="391" t="s">
        <v>239</v>
      </c>
      <c r="CN141"/>
      <c r="CO141"/>
      <c r="CP141"/>
      <c r="CQ141"/>
      <c r="CR141"/>
      <c r="CS141"/>
      <c r="CT141"/>
      <c r="CU141"/>
      <c r="CV141"/>
    </row>
    <row r="142" spans="1:100" x14ac:dyDescent="0.25">
      <c r="A142" s="276" t="s">
        <v>188</v>
      </c>
      <c r="B142" s="226">
        <v>124</v>
      </c>
      <c r="C142" s="228">
        <v>0</v>
      </c>
      <c r="CN142"/>
      <c r="CO142"/>
      <c r="CP142"/>
      <c r="CQ142"/>
      <c r="CR142"/>
      <c r="CS142"/>
      <c r="CT142"/>
      <c r="CU142"/>
      <c r="CV142"/>
    </row>
    <row r="143" spans="1:100" x14ac:dyDescent="0.25">
      <c r="A143" s="435" t="s">
        <v>189</v>
      </c>
      <c r="B143" s="428">
        <v>28</v>
      </c>
      <c r="C143" s="240">
        <v>14</v>
      </c>
      <c r="CN143"/>
      <c r="CO143"/>
      <c r="CP143"/>
      <c r="CQ143"/>
      <c r="CR143"/>
      <c r="CS143"/>
      <c r="CT143"/>
      <c r="CU143"/>
      <c r="CV143"/>
    </row>
    <row r="160" spans="1:100" x14ac:dyDescent="0.25">
      <c r="A160" s="278">
        <f>SUM(C13:X22,C25:C35,C39:D51,C54:D65,B70:O72,C76:I87,C93,C97:J97,B101:B103,B106:C111,C115:C120,B124:B125,B130:F130,B133:D135,B137:C139)</f>
        <v>3545</v>
      </c>
      <c r="B160" s="278">
        <f>SUM(CL13:CQ139)</f>
        <v>0</v>
      </c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</row>
  </sheetData>
  <mergeCells count="121">
    <mergeCell ref="A6:L6"/>
    <mergeCell ref="A9:B11"/>
    <mergeCell ref="C9:C11"/>
    <mergeCell ref="D9:G9"/>
    <mergeCell ref="H9:K9"/>
    <mergeCell ref="L9:L11"/>
    <mergeCell ref="R10:R11"/>
    <mergeCell ref="S10:T10"/>
    <mergeCell ref="U10:V10"/>
    <mergeCell ref="A13:B13"/>
    <mergeCell ref="A14:B14"/>
    <mergeCell ref="A15:B15"/>
    <mergeCell ref="AA9:AB10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M9:R9"/>
    <mergeCell ref="S9:V9"/>
    <mergeCell ref="W9:W11"/>
    <mergeCell ref="X9:X11"/>
    <mergeCell ref="Y9:Y11"/>
    <mergeCell ref="Z9:Z11"/>
    <mergeCell ref="N10:N11"/>
    <mergeCell ref="O10:O11"/>
    <mergeCell ref="P10:P11"/>
    <mergeCell ref="Q10:Q11"/>
    <mergeCell ref="A24:B24"/>
    <mergeCell ref="A25:B25"/>
    <mergeCell ref="A26:A27"/>
    <mergeCell ref="A28:B28"/>
    <mergeCell ref="A29:B29"/>
    <mergeCell ref="A30:B30"/>
    <mergeCell ref="A16:B16"/>
    <mergeCell ref="A17:B17"/>
    <mergeCell ref="A18:B18"/>
    <mergeCell ref="A19:B19"/>
    <mergeCell ref="A20:B20"/>
    <mergeCell ref="A21:A22"/>
    <mergeCell ref="A42:B42"/>
    <mergeCell ref="A43:B43"/>
    <mergeCell ref="A44:A45"/>
    <mergeCell ref="A46:B46"/>
    <mergeCell ref="A47:B47"/>
    <mergeCell ref="A48:B48"/>
    <mergeCell ref="A31:A32"/>
    <mergeCell ref="A33:B33"/>
    <mergeCell ref="A34:A35"/>
    <mergeCell ref="A38:B38"/>
    <mergeCell ref="A39:B39"/>
    <mergeCell ref="A40:A41"/>
    <mergeCell ref="A60:B60"/>
    <mergeCell ref="A61:B61"/>
    <mergeCell ref="A62:B62"/>
    <mergeCell ref="A63:B63"/>
    <mergeCell ref="A64:B64"/>
    <mergeCell ref="A65:B65"/>
    <mergeCell ref="A49:B49"/>
    <mergeCell ref="A50:B50"/>
    <mergeCell ref="A51:B51"/>
    <mergeCell ref="A53:B53"/>
    <mergeCell ref="A54:A58"/>
    <mergeCell ref="A59:B59"/>
    <mergeCell ref="R67:R68"/>
    <mergeCell ref="S67:T67"/>
    <mergeCell ref="A74:B75"/>
    <mergeCell ref="C74:C75"/>
    <mergeCell ref="D74:D75"/>
    <mergeCell ref="E74:E75"/>
    <mergeCell ref="F74:F75"/>
    <mergeCell ref="G74:I74"/>
    <mergeCell ref="A67:A68"/>
    <mergeCell ref="B67:J67"/>
    <mergeCell ref="K67:M67"/>
    <mergeCell ref="N67:O67"/>
    <mergeCell ref="P67:P68"/>
    <mergeCell ref="Q67:Q68"/>
    <mergeCell ref="A88:B88"/>
    <mergeCell ref="A89:G89"/>
    <mergeCell ref="A90:G90"/>
    <mergeCell ref="A91:B92"/>
    <mergeCell ref="C91:C92"/>
    <mergeCell ref="D91:K91"/>
    <mergeCell ref="A76:B76"/>
    <mergeCell ref="A77:B77"/>
    <mergeCell ref="A78:A84"/>
    <mergeCell ref="A85:B85"/>
    <mergeCell ref="A86:B86"/>
    <mergeCell ref="A87:B87"/>
    <mergeCell ref="M95:M96"/>
    <mergeCell ref="A97:B97"/>
    <mergeCell ref="A98:G98"/>
    <mergeCell ref="A99:A100"/>
    <mergeCell ref="B99:B100"/>
    <mergeCell ref="C99:J99"/>
    <mergeCell ref="K99:K100"/>
    <mergeCell ref="L99:O99"/>
    <mergeCell ref="L91:L92"/>
    <mergeCell ref="A93:B93"/>
    <mergeCell ref="A95:B96"/>
    <mergeCell ref="C95:D95"/>
    <mergeCell ref="E95:H95"/>
    <mergeCell ref="I95:J95"/>
    <mergeCell ref="K95:K96"/>
    <mergeCell ref="L95:L96"/>
    <mergeCell ref="C122:K122"/>
    <mergeCell ref="L122:L123"/>
    <mergeCell ref="M122:M123"/>
    <mergeCell ref="A128:A129"/>
    <mergeCell ref="B128:E128"/>
    <mergeCell ref="A112:B112"/>
    <mergeCell ref="A114:B114"/>
    <mergeCell ref="A115:A116"/>
    <mergeCell ref="A117:A120"/>
    <mergeCell ref="A122:A123"/>
    <mergeCell ref="B122:B123"/>
  </mergeCells>
  <dataValidations count="2">
    <dataValidation type="whole" operator="greaterThanOrEqual" allowBlank="1" showInputMessage="1" showErrorMessage="1" error="Valor no Permitido" sqref="C13:AB22 D25:F35 C39:D51 C54:D65 B70:T72 C76:C87 D86 E76:I87 D93:L93 C97:M97 C101:O103 B106:E111 C115:C120 B124 C125:M125 B130:F130 B133:E135 B137:D139">
      <formula1>0</formula1>
    </dataValidation>
    <dataValidation allowBlank="1" showInputMessage="1" showErrorMessage="1" error="Valor no Permitido" sqref="A6:L6 C9:C10 T11:T12 A9:A10 A12:A21 S9:S10 U10 W9:W10 M9 M10:R10 H9 H10:K10 C129:E129 X9:AA9 A8:AB8 B125 V11:V12 C12:S12 U12 W12:AB12 F24 A26 B26:B27 A33:A34 A28:A31 B34:B35 A23:F23 A42:A44 A39:A40 B44:B45 A46:A54 A37:D37 C25:C35 B52 M93:BZ93 C66:S66 C68:J69 K67:S69 T66:T69 A76:A78 A85:A91 F74:G74 H75:I75 E88:I88 F73:I73 B73 A93:A99 B89:L90 L91 D91:K92 B94:M94 K95:M95 E95 I95:J96 M100:O100 L99:L100 B98:O98 K99 D87:D88 C99:J100 C73:E74 C104:E105 A102:A112 D76:D85 B99:B104 C88 D121:M121 A121:A124 C121:C124 D123:K123 L122:M122 C91:C93 B128:B129 A160:B160 A126:F127 C52:D53 B66:B69 F128:F129 D124:M124 B121:B123 A131:A139 B131:E132 B136:E136 A59:A67 A69:A74 A140:C140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60"/>
  <sheetViews>
    <sheetView workbookViewId="0">
      <selection activeCell="A4" sqref="A4:A5"/>
    </sheetView>
  </sheetViews>
  <sheetFormatPr baseColWidth="10" defaultRowHeight="15" x14ac:dyDescent="0.25"/>
  <cols>
    <col min="1" max="1" width="53.5703125" customWidth="1"/>
    <col min="2" max="2" width="23.42578125" bestFit="1" customWidth="1"/>
    <col min="3" max="7" width="14" customWidth="1"/>
    <col min="8" max="8" width="15" customWidth="1"/>
    <col min="9" max="13" width="14" customWidth="1"/>
    <col min="14" max="14" width="15.28515625" customWidth="1"/>
    <col min="15" max="15" width="13" customWidth="1"/>
    <col min="16" max="16" width="12" customWidth="1"/>
    <col min="17" max="18" width="13.42578125" customWidth="1"/>
    <col min="19" max="19" width="11.28515625" customWidth="1"/>
    <col min="20" max="20" width="12.42578125" customWidth="1"/>
    <col min="22" max="22" width="12.85546875" customWidth="1"/>
    <col min="23" max="28" width="11.28515625" customWidth="1"/>
    <col min="55" max="55" width="20.28515625" bestFit="1" customWidth="1"/>
    <col min="65" max="65" width="20.28515625" bestFit="1" customWidth="1"/>
    <col min="78" max="78" width="11.42578125" customWidth="1"/>
    <col min="79" max="80" width="11.85546875" style="2" hidden="1" customWidth="1"/>
    <col min="81" max="90" width="11.42578125" style="2" hidden="1" customWidth="1"/>
    <col min="91" max="91" width="20.28515625" style="2" hidden="1" customWidth="1"/>
    <col min="92" max="94" width="11.42578125" style="2" hidden="1" customWidth="1"/>
    <col min="95" max="95" width="20.28515625" style="2" hidden="1" customWidth="1"/>
    <col min="96" max="96" width="11.42578125" style="2" customWidth="1"/>
    <col min="97" max="100" width="11.42578125" style="2"/>
  </cols>
  <sheetData>
    <row r="1" spans="1:100" x14ac:dyDescent="0.25">
      <c r="A1" s="1" t="s">
        <v>0</v>
      </c>
    </row>
    <row r="2" spans="1:100" x14ac:dyDescent="0.25">
      <c r="A2" s="1" t="str">
        <f>CONCATENATE("COMUNA: ",[9]NOMBRE!B2," - ","( ",[9]NOMBRE!C2,[9]NOMBRE!D2,[9]NOMBRE!E2,[9]NOMBRE!F2,[9]NOMBRE!G2," )")</f>
        <v>COMUNA: LINARES - ( 07401 )</v>
      </c>
    </row>
    <row r="3" spans="1:100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100" x14ac:dyDescent="0.25">
      <c r="A4" s="1" t="str">
        <f>CONCATENATE("MES: ",[9]NOMBRE!B6," - ","( ",[9]NOMBRE!C6,[9]NOMBRE!D6," )")</f>
        <v>MES: AGOSTO - ( 08 )</v>
      </c>
    </row>
    <row r="5" spans="1:100" x14ac:dyDescent="0.25">
      <c r="A5" s="1" t="str">
        <f>CONCATENATE("AÑO: ",[9]NOMBRE!B7)</f>
        <v>AÑO: 2024</v>
      </c>
    </row>
    <row r="6" spans="1:100" ht="15" customHeight="1" x14ac:dyDescent="0.25">
      <c r="A6" s="735" t="s">
        <v>1</v>
      </c>
      <c r="B6" s="735"/>
      <c r="C6" s="735"/>
      <c r="D6" s="735"/>
      <c r="E6" s="735"/>
      <c r="F6" s="735"/>
      <c r="G6" s="735"/>
      <c r="H6" s="735"/>
      <c r="I6" s="735"/>
      <c r="J6" s="735"/>
      <c r="K6" s="735"/>
      <c r="L6" s="735"/>
    </row>
    <row r="8" spans="1:100" s="2" customFormat="1" ht="11.25" x14ac:dyDescent="0.15">
      <c r="A8" s="3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</row>
    <row r="9" spans="1:100" ht="15" customHeight="1" x14ac:dyDescent="0.25">
      <c r="A9" s="661" t="s">
        <v>3</v>
      </c>
      <c r="B9" s="647"/>
      <c r="C9" s="736" t="s">
        <v>4</v>
      </c>
      <c r="D9" s="652" t="s">
        <v>5</v>
      </c>
      <c r="E9" s="739"/>
      <c r="F9" s="739"/>
      <c r="G9" s="620"/>
      <c r="H9" s="639" t="s">
        <v>6</v>
      </c>
      <c r="I9" s="640"/>
      <c r="J9" s="640"/>
      <c r="K9" s="641"/>
      <c r="L9" s="740" t="s">
        <v>7</v>
      </c>
      <c r="M9" s="639" t="s">
        <v>8</v>
      </c>
      <c r="N9" s="640"/>
      <c r="O9" s="640"/>
      <c r="P9" s="640"/>
      <c r="Q9" s="640"/>
      <c r="R9" s="640"/>
      <c r="S9" s="724" t="s">
        <v>9</v>
      </c>
      <c r="T9" s="645"/>
      <c r="U9" s="645"/>
      <c r="V9" s="725"/>
      <c r="W9" s="647" t="s">
        <v>10</v>
      </c>
      <c r="X9" s="661" t="s">
        <v>11</v>
      </c>
      <c r="Y9" s="727" t="s">
        <v>12</v>
      </c>
      <c r="Z9" s="730" t="s">
        <v>13</v>
      </c>
      <c r="AA9" s="711" t="s">
        <v>14</v>
      </c>
      <c r="AB9" s="647"/>
    </row>
    <row r="10" spans="1:100" ht="15" customHeight="1" x14ac:dyDescent="0.25">
      <c r="A10" s="726"/>
      <c r="B10" s="713"/>
      <c r="C10" s="737"/>
      <c r="D10" s="714" t="s">
        <v>15</v>
      </c>
      <c r="E10" s="716" t="s">
        <v>16</v>
      </c>
      <c r="F10" s="716" t="s">
        <v>17</v>
      </c>
      <c r="G10" s="718" t="s">
        <v>18</v>
      </c>
      <c r="H10" s="720" t="s">
        <v>19</v>
      </c>
      <c r="I10" s="716" t="s">
        <v>20</v>
      </c>
      <c r="J10" s="716" t="s">
        <v>21</v>
      </c>
      <c r="K10" s="722" t="s">
        <v>22</v>
      </c>
      <c r="L10" s="740"/>
      <c r="M10" s="714" t="s">
        <v>23</v>
      </c>
      <c r="N10" s="733" t="s">
        <v>24</v>
      </c>
      <c r="O10" s="733" t="s">
        <v>25</v>
      </c>
      <c r="P10" s="733" t="s">
        <v>26</v>
      </c>
      <c r="Q10" s="733" t="s">
        <v>27</v>
      </c>
      <c r="R10" s="741" t="s">
        <v>28</v>
      </c>
      <c r="S10" s="724" t="s">
        <v>29</v>
      </c>
      <c r="T10" s="646"/>
      <c r="U10" s="645" t="s">
        <v>30</v>
      </c>
      <c r="V10" s="725"/>
      <c r="W10" s="713"/>
      <c r="X10" s="726"/>
      <c r="Y10" s="728"/>
      <c r="Z10" s="731"/>
      <c r="AA10" s="712"/>
      <c r="AB10" s="713"/>
    </row>
    <row r="11" spans="1:100" ht="42" x14ac:dyDescent="0.25">
      <c r="A11" s="820"/>
      <c r="B11" s="648"/>
      <c r="C11" s="835"/>
      <c r="D11" s="832"/>
      <c r="E11" s="717"/>
      <c r="F11" s="717"/>
      <c r="G11" s="719"/>
      <c r="H11" s="833"/>
      <c r="I11" s="717"/>
      <c r="J11" s="717"/>
      <c r="K11" s="723"/>
      <c r="L11" s="740"/>
      <c r="M11" s="832"/>
      <c r="N11" s="734"/>
      <c r="O11" s="734"/>
      <c r="P11" s="734"/>
      <c r="Q11" s="734"/>
      <c r="R11" s="742"/>
      <c r="S11" s="7" t="s">
        <v>31</v>
      </c>
      <c r="T11" s="438" t="s">
        <v>32</v>
      </c>
      <c r="U11" s="9" t="s">
        <v>31</v>
      </c>
      <c r="V11" s="446" t="s">
        <v>32</v>
      </c>
      <c r="W11" s="648"/>
      <c r="X11" s="820"/>
      <c r="Y11" s="729"/>
      <c r="Z11" s="834"/>
      <c r="AA11" s="9" t="s">
        <v>33</v>
      </c>
      <c r="AB11" s="438" t="s">
        <v>34</v>
      </c>
    </row>
    <row r="12" spans="1:100" s="26" customFormat="1" ht="11.25" x14ac:dyDescent="0.15">
      <c r="A12" s="11" t="s">
        <v>35</v>
      </c>
      <c r="B12" s="12"/>
      <c r="C12" s="13">
        <f>SUM(C13:C16)</f>
        <v>105</v>
      </c>
      <c r="D12" s="14">
        <f t="shared" ref="D12:Z12" si="0">SUM(D13:D16)</f>
        <v>0</v>
      </c>
      <c r="E12" s="15">
        <f t="shared" si="0"/>
        <v>6</v>
      </c>
      <c r="F12" s="16">
        <f t="shared" si="0"/>
        <v>68</v>
      </c>
      <c r="G12" s="17">
        <f t="shared" si="0"/>
        <v>31</v>
      </c>
      <c r="H12" s="14">
        <f t="shared" si="0"/>
        <v>0</v>
      </c>
      <c r="I12" s="15">
        <f t="shared" si="0"/>
        <v>0</v>
      </c>
      <c r="J12" s="18">
        <f t="shared" si="0"/>
        <v>1</v>
      </c>
      <c r="K12" s="19">
        <f t="shared" si="0"/>
        <v>9</v>
      </c>
      <c r="L12" s="20">
        <f t="shared" si="0"/>
        <v>105</v>
      </c>
      <c r="M12" s="14">
        <f t="shared" si="0"/>
        <v>93</v>
      </c>
      <c r="N12" s="15">
        <f t="shared" si="0"/>
        <v>0</v>
      </c>
      <c r="O12" s="18">
        <f t="shared" si="0"/>
        <v>0</v>
      </c>
      <c r="P12" s="15">
        <f t="shared" si="0"/>
        <v>1</v>
      </c>
      <c r="Q12" s="18">
        <f t="shared" si="0"/>
        <v>4</v>
      </c>
      <c r="R12" s="18">
        <f t="shared" si="0"/>
        <v>45</v>
      </c>
      <c r="S12" s="21">
        <f t="shared" si="0"/>
        <v>1</v>
      </c>
      <c r="T12" s="17">
        <f t="shared" si="0"/>
        <v>119</v>
      </c>
      <c r="U12" s="14">
        <f t="shared" si="0"/>
        <v>118</v>
      </c>
      <c r="V12" s="22">
        <f t="shared" si="0"/>
        <v>4</v>
      </c>
      <c r="W12" s="17">
        <f t="shared" si="0"/>
        <v>36</v>
      </c>
      <c r="X12" s="13">
        <f t="shared" si="0"/>
        <v>0</v>
      </c>
      <c r="Y12" s="23">
        <f t="shared" si="0"/>
        <v>0</v>
      </c>
      <c r="Z12" s="24">
        <f t="shared" si="0"/>
        <v>8</v>
      </c>
      <c r="AA12" s="16">
        <f>SUM(AA13:AA16)</f>
        <v>0</v>
      </c>
      <c r="AB12" s="25">
        <f>SUM(AB13:AB16)</f>
        <v>0</v>
      </c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</row>
    <row r="13" spans="1:100" s="26" customFormat="1" x14ac:dyDescent="0.25">
      <c r="A13" s="666" t="s">
        <v>36</v>
      </c>
      <c r="B13" s="667"/>
      <c r="C13" s="27">
        <v>42</v>
      </c>
      <c r="D13" s="28">
        <v>0</v>
      </c>
      <c r="E13" s="29">
        <v>3</v>
      </c>
      <c r="F13" s="29">
        <v>29</v>
      </c>
      <c r="G13" s="30">
        <v>10</v>
      </c>
      <c r="H13" s="28">
        <v>0</v>
      </c>
      <c r="I13" s="31">
        <v>0</v>
      </c>
      <c r="J13" s="31">
        <v>1</v>
      </c>
      <c r="K13" s="30">
        <v>6</v>
      </c>
      <c r="L13" s="32">
        <v>42</v>
      </c>
      <c r="M13" s="31">
        <v>33</v>
      </c>
      <c r="N13" s="31">
        <v>0</v>
      </c>
      <c r="O13" s="31">
        <v>0</v>
      </c>
      <c r="P13" s="31">
        <v>1</v>
      </c>
      <c r="Q13" s="31">
        <v>3</v>
      </c>
      <c r="R13" s="33">
        <v>42</v>
      </c>
      <c r="S13" s="34">
        <v>1</v>
      </c>
      <c r="T13" s="35">
        <v>34</v>
      </c>
      <c r="U13" s="29">
        <v>34</v>
      </c>
      <c r="V13" s="36">
        <v>2</v>
      </c>
      <c r="W13" s="30">
        <v>33</v>
      </c>
      <c r="X13" s="33">
        <v>0</v>
      </c>
      <c r="Y13" s="37">
        <v>0</v>
      </c>
      <c r="Z13" s="38">
        <v>3</v>
      </c>
      <c r="AA13" s="29">
        <v>0</v>
      </c>
      <c r="AB13" s="39"/>
      <c r="AC13" s="40" t="str">
        <f>$CA13&amp;CB13&amp;CC13&amp;CD13&amp;CE13&amp;CF13</f>
        <v/>
      </c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 s="41" t="str">
        <f>IF(AND(C13&gt;0,Y13="")," * No olvide digitar la variable Pueblos originarios. Digite Cero si no tiene.",IF(Y13&gt;C13," * La variable Pueblos originarios no puede ser mayor al Total.",""))</f>
        <v/>
      </c>
      <c r="CB13" s="41" t="str">
        <f>IF(AND(C13&gt;0,Z13="")," * No olvide digitar la variable Migrantes. Digite Cero si no tiene.",IF(Z13&gt;C13," * La variable Migrantes no puede ser mayor al Total.",""))</f>
        <v/>
      </c>
      <c r="CC13" s="41" t="str">
        <f>IF(AND(C13&gt;0,OR(AA13=""))," * No olvide digitar la variable Trans Masculino . Digite Cero si no tiene.",IF(OR(AA13&gt;C13)," * La variable Trans Masculino no puede ser mayor al Total.",""))</f>
        <v/>
      </c>
      <c r="CD13" s="42"/>
      <c r="CE13" s="43"/>
      <c r="CF13" s="42"/>
      <c r="CG13" s="44"/>
      <c r="CH13" s="44"/>
      <c r="CI13" s="44"/>
      <c r="CJ13" s="44"/>
      <c r="CK13" s="44"/>
      <c r="CL13" s="45">
        <f>IF(AND(C13&gt;0,Y13=""),1,IF(Y13&gt;C13,1,0))</f>
        <v>0</v>
      </c>
      <c r="CM13" s="45">
        <f>IF(AND(C13&gt;0,Z13=""),1,IF(Z13&gt;C13,1,0))</f>
        <v>0</v>
      </c>
      <c r="CN13" s="45">
        <f>IF(AND(C13&gt;0,OR(AA13="")),1,IF(OR(AA13&gt;C13),1,0))</f>
        <v>0</v>
      </c>
      <c r="CO13"/>
      <c r="CP13" s="46"/>
      <c r="CQ13" s="2"/>
      <c r="CR13" s="2"/>
      <c r="CS13" s="2"/>
      <c r="CT13" s="2"/>
      <c r="CU13" s="2"/>
      <c r="CV13" s="2"/>
    </row>
    <row r="14" spans="1:100" s="26" customFormat="1" x14ac:dyDescent="0.25">
      <c r="A14" s="683" t="s">
        <v>37</v>
      </c>
      <c r="B14" s="684"/>
      <c r="C14" s="47">
        <v>3</v>
      </c>
      <c r="D14" s="48">
        <v>0</v>
      </c>
      <c r="E14" s="49">
        <v>0</v>
      </c>
      <c r="F14" s="49">
        <v>2</v>
      </c>
      <c r="G14" s="50">
        <v>1</v>
      </c>
      <c r="H14" s="48">
        <v>0</v>
      </c>
      <c r="I14" s="51">
        <v>0</v>
      </c>
      <c r="J14" s="51">
        <v>0</v>
      </c>
      <c r="K14" s="50">
        <v>0</v>
      </c>
      <c r="L14" s="52">
        <v>3</v>
      </c>
      <c r="M14" s="51">
        <v>1</v>
      </c>
      <c r="N14" s="51">
        <v>0</v>
      </c>
      <c r="O14" s="51">
        <v>0</v>
      </c>
      <c r="P14" s="51">
        <v>0</v>
      </c>
      <c r="Q14" s="51">
        <v>1</v>
      </c>
      <c r="R14" s="53">
        <v>3</v>
      </c>
      <c r="S14" s="54">
        <v>0</v>
      </c>
      <c r="T14" s="55">
        <v>2</v>
      </c>
      <c r="U14" s="49">
        <v>2</v>
      </c>
      <c r="V14" s="56">
        <v>0</v>
      </c>
      <c r="W14" s="50">
        <v>2</v>
      </c>
      <c r="X14" s="53">
        <v>0</v>
      </c>
      <c r="Y14" s="57">
        <v>0</v>
      </c>
      <c r="Z14" s="58">
        <v>0</v>
      </c>
      <c r="AA14" s="49">
        <v>0</v>
      </c>
      <c r="AB14" s="59"/>
      <c r="AC14" s="40" t="str">
        <f t="shared" ref="AC14:AC22" si="1">$CA14&amp;CB14&amp;CC14&amp;CD14&amp;CE14&amp;CF14</f>
        <v/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 s="41" t="str">
        <f t="shared" ref="CA14:CA22" si="2">IF(AND(C14&gt;0,Y14="")," * No olvide digitar la variable Pueblos originarios. Digite Cero si no tiene.",IF(Y14&gt;C14," * La variable Pueblos originarios no puede ser mayor al Total.",""))</f>
        <v/>
      </c>
      <c r="CB14" s="41" t="str">
        <f>IF(AND(C14&gt;0,Z14="")," * No olvide digitar la variable Migrantes. Digite Cero si no tiene.",IF(Z14&gt;C14," * La variable Migrantes no puede ser mayor al Total.",""))</f>
        <v/>
      </c>
      <c r="CC14" s="41" t="str">
        <f t="shared" ref="CC14:CC22" si="3">IF(AND(C14&gt;0,OR(AA14=""))," * No olvide digitar la variable Trans Masculino . Digite Cero si no tiene.",IF(OR(AA14&gt;C14)," * La variable Trans Masculino no puede ser mayor al Total.",""))</f>
        <v/>
      </c>
      <c r="CD14" s="42"/>
      <c r="CE14" s="43"/>
      <c r="CF14" s="42"/>
      <c r="CG14" s="44"/>
      <c r="CH14" s="44"/>
      <c r="CI14" s="44"/>
      <c r="CJ14" s="44"/>
      <c r="CK14" s="44"/>
      <c r="CL14" s="45">
        <f t="shared" ref="CL14:CL22" si="4">IF(AND(C14&gt;0,Y14=""),1,IF(Y14&gt;C14,1,0))</f>
        <v>0</v>
      </c>
      <c r="CM14" s="45">
        <f>IF(AND(C14&gt;0,Z14=""),1,IF(Z14&gt;C14,1,0))</f>
        <v>0</v>
      </c>
      <c r="CN14" s="45">
        <f t="shared" ref="CN14:CN22" si="5">IF(AND(C14&gt;0,OR(AA14="")),1,IF(OR(AA14&gt;C14),1,0))</f>
        <v>0</v>
      </c>
      <c r="CO14"/>
      <c r="CP14" s="46"/>
      <c r="CQ14" s="2"/>
      <c r="CR14" s="2"/>
      <c r="CS14" s="2"/>
      <c r="CT14" s="2"/>
      <c r="CU14" s="2"/>
      <c r="CV14" s="2"/>
    </row>
    <row r="15" spans="1:100" s="26" customFormat="1" x14ac:dyDescent="0.25">
      <c r="A15" s="683" t="s">
        <v>38</v>
      </c>
      <c r="B15" s="684"/>
      <c r="C15" s="47">
        <v>40</v>
      </c>
      <c r="D15" s="48">
        <v>0</v>
      </c>
      <c r="E15" s="49">
        <v>1</v>
      </c>
      <c r="F15" s="49">
        <v>24</v>
      </c>
      <c r="G15" s="50">
        <v>17</v>
      </c>
      <c r="H15" s="48">
        <v>0</v>
      </c>
      <c r="I15" s="51">
        <v>0</v>
      </c>
      <c r="J15" s="51">
        <v>0</v>
      </c>
      <c r="K15" s="50">
        <v>1</v>
      </c>
      <c r="L15" s="52">
        <v>40</v>
      </c>
      <c r="M15" s="51">
        <v>40</v>
      </c>
      <c r="N15" s="51">
        <v>0</v>
      </c>
      <c r="O15" s="51">
        <v>0</v>
      </c>
      <c r="P15" s="51">
        <v>0</v>
      </c>
      <c r="Q15" s="51">
        <v>0</v>
      </c>
      <c r="R15" s="53">
        <v>0</v>
      </c>
      <c r="S15" s="54">
        <v>0</v>
      </c>
      <c r="T15" s="55">
        <v>55</v>
      </c>
      <c r="U15" s="49">
        <v>55</v>
      </c>
      <c r="V15" s="56">
        <v>2</v>
      </c>
      <c r="W15" s="50">
        <v>1</v>
      </c>
      <c r="X15" s="53">
        <v>0</v>
      </c>
      <c r="Y15" s="57">
        <v>0</v>
      </c>
      <c r="Z15" s="58">
        <v>2</v>
      </c>
      <c r="AA15" s="49">
        <v>0</v>
      </c>
      <c r="AB15" s="59"/>
      <c r="AC15" s="40" t="str">
        <f t="shared" si="1"/>
        <v/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 s="41" t="str">
        <f t="shared" si="2"/>
        <v/>
      </c>
      <c r="CB15" s="41" t="str">
        <f>IF(AND(C15&gt;0,Z15="")," * No olvide digitar la variable Migrantes. Digite Cero si no tiene.",IF(Z15&gt;C15," * La variable Migrantes no puede ser mayor al Total.",""))</f>
        <v/>
      </c>
      <c r="CC15" s="41" t="str">
        <f t="shared" si="3"/>
        <v/>
      </c>
      <c r="CD15" s="42"/>
      <c r="CE15" s="43"/>
      <c r="CF15" s="42"/>
      <c r="CG15" s="44"/>
      <c r="CH15" s="44"/>
      <c r="CI15" s="44"/>
      <c r="CJ15" s="44"/>
      <c r="CK15" s="44"/>
      <c r="CL15" s="45">
        <f t="shared" si="4"/>
        <v>0</v>
      </c>
      <c r="CM15" s="45">
        <f>IF(AND(C15&gt;0,Z15=""),1,IF(Z15&gt;C15,1,0))</f>
        <v>0</v>
      </c>
      <c r="CN15" s="45">
        <f t="shared" si="5"/>
        <v>0</v>
      </c>
      <c r="CO15"/>
      <c r="CP15" s="46"/>
      <c r="CQ15" s="2"/>
      <c r="CR15" s="2"/>
      <c r="CS15" s="2"/>
      <c r="CT15" s="2"/>
      <c r="CU15" s="2"/>
      <c r="CV15" s="2"/>
    </row>
    <row r="16" spans="1:100" s="26" customFormat="1" x14ac:dyDescent="0.25">
      <c r="A16" s="689" t="s">
        <v>39</v>
      </c>
      <c r="B16" s="690"/>
      <c r="C16" s="60">
        <v>20</v>
      </c>
      <c r="D16" s="61">
        <v>0</v>
      </c>
      <c r="E16" s="62">
        <v>2</v>
      </c>
      <c r="F16" s="62">
        <v>13</v>
      </c>
      <c r="G16" s="63">
        <v>3</v>
      </c>
      <c r="H16" s="61">
        <v>0</v>
      </c>
      <c r="I16" s="64">
        <v>0</v>
      </c>
      <c r="J16" s="64">
        <v>0</v>
      </c>
      <c r="K16" s="63">
        <v>2</v>
      </c>
      <c r="L16" s="65">
        <v>20</v>
      </c>
      <c r="M16" s="64">
        <v>19</v>
      </c>
      <c r="N16" s="64">
        <v>0</v>
      </c>
      <c r="O16" s="64">
        <v>0</v>
      </c>
      <c r="P16" s="64">
        <v>0</v>
      </c>
      <c r="Q16" s="64">
        <v>0</v>
      </c>
      <c r="R16" s="66">
        <v>0</v>
      </c>
      <c r="S16" s="67">
        <v>0</v>
      </c>
      <c r="T16" s="68">
        <v>28</v>
      </c>
      <c r="U16" s="62">
        <v>27</v>
      </c>
      <c r="V16" s="69">
        <v>0</v>
      </c>
      <c r="W16" s="63">
        <v>0</v>
      </c>
      <c r="X16" s="66">
        <v>0</v>
      </c>
      <c r="Y16" s="70">
        <v>0</v>
      </c>
      <c r="Z16" s="71">
        <v>3</v>
      </c>
      <c r="AA16" s="62">
        <v>0</v>
      </c>
      <c r="AB16" s="72"/>
      <c r="AC16" s="40" t="str">
        <f t="shared" si="1"/>
        <v/>
      </c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 s="41" t="str">
        <f t="shared" si="2"/>
        <v/>
      </c>
      <c r="CB16" s="41" t="str">
        <f t="shared" ref="CB16:CB22" si="6">IF(AND(C16&gt;0,Z16="")," * No olvide digitar la variable Migrantes. Digite Cero si no tiene.",IF(Z16&gt;C16," * La variable Migrantes no puede ser mayor al Total.",""))</f>
        <v/>
      </c>
      <c r="CC16" s="41" t="str">
        <f t="shared" si="3"/>
        <v/>
      </c>
      <c r="CD16" s="42"/>
      <c r="CE16" s="43"/>
      <c r="CF16" s="42"/>
      <c r="CG16" s="44"/>
      <c r="CH16" s="44"/>
      <c r="CI16" s="44"/>
      <c r="CJ16" s="44"/>
      <c r="CK16" s="44"/>
      <c r="CL16" s="45">
        <f t="shared" si="4"/>
        <v>0</v>
      </c>
      <c r="CM16" s="45">
        <f t="shared" ref="CM16:CM22" si="7">IF(AND(C16&gt;0,Z16=""),1,IF(Z16&gt;C16,1,0))</f>
        <v>0</v>
      </c>
      <c r="CN16" s="45">
        <f t="shared" si="5"/>
        <v>0</v>
      </c>
      <c r="CO16"/>
      <c r="CP16" s="46"/>
      <c r="CQ16" s="2"/>
      <c r="CR16" s="2"/>
      <c r="CS16" s="2"/>
      <c r="CT16" s="2"/>
      <c r="CU16" s="2"/>
      <c r="CV16" s="2"/>
    </row>
    <row r="17" spans="1:100" s="26" customFormat="1" ht="15" customHeight="1" x14ac:dyDescent="0.25">
      <c r="A17" s="706" t="s">
        <v>40</v>
      </c>
      <c r="B17" s="707"/>
      <c r="C17" s="27">
        <v>0</v>
      </c>
      <c r="D17" s="28">
        <v>0</v>
      </c>
      <c r="E17" s="29">
        <v>0</v>
      </c>
      <c r="F17" s="29">
        <v>0</v>
      </c>
      <c r="G17" s="30">
        <v>0</v>
      </c>
      <c r="H17" s="28">
        <v>0</v>
      </c>
      <c r="I17" s="31">
        <v>0</v>
      </c>
      <c r="J17" s="31">
        <v>0</v>
      </c>
      <c r="K17" s="30">
        <v>0</v>
      </c>
      <c r="L17" s="32"/>
      <c r="M17" s="31"/>
      <c r="N17" s="31"/>
      <c r="O17" s="31"/>
      <c r="P17" s="31"/>
      <c r="Q17" s="31"/>
      <c r="R17" s="33"/>
      <c r="S17" s="34"/>
      <c r="T17" s="35"/>
      <c r="U17" s="29"/>
      <c r="V17" s="36"/>
      <c r="W17" s="30"/>
      <c r="X17" s="33"/>
      <c r="Y17" s="37"/>
      <c r="Z17" s="38"/>
      <c r="AA17" s="29"/>
      <c r="AB17" s="39"/>
      <c r="AC17" s="40" t="str">
        <f t="shared" si="1"/>
        <v/>
      </c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 s="41" t="str">
        <f t="shared" si="2"/>
        <v/>
      </c>
      <c r="CB17" s="41" t="str">
        <f t="shared" si="6"/>
        <v/>
      </c>
      <c r="CC17" s="41" t="str">
        <f t="shared" si="3"/>
        <v/>
      </c>
      <c r="CD17" s="42"/>
      <c r="CE17" s="43"/>
      <c r="CF17" s="42"/>
      <c r="CG17" s="44"/>
      <c r="CH17" s="44"/>
      <c r="CI17" s="44"/>
      <c r="CJ17" s="44"/>
      <c r="CK17" s="44"/>
      <c r="CL17" s="45">
        <f t="shared" si="4"/>
        <v>0</v>
      </c>
      <c r="CM17" s="45">
        <f t="shared" si="7"/>
        <v>0</v>
      </c>
      <c r="CN17" s="45">
        <f t="shared" si="5"/>
        <v>0</v>
      </c>
      <c r="CO17"/>
      <c r="CP17" s="46"/>
      <c r="CQ17" s="2"/>
      <c r="CR17" s="2"/>
      <c r="CS17" s="2"/>
      <c r="CT17" s="2"/>
      <c r="CU17" s="2"/>
      <c r="CV17" s="2"/>
    </row>
    <row r="18" spans="1:100" s="26" customFormat="1" x14ac:dyDescent="0.25">
      <c r="A18" s="708" t="s">
        <v>41</v>
      </c>
      <c r="B18" s="709"/>
      <c r="C18" s="497">
        <v>0</v>
      </c>
      <c r="D18" s="498">
        <v>0</v>
      </c>
      <c r="E18" s="73">
        <v>0</v>
      </c>
      <c r="F18" s="73">
        <v>0</v>
      </c>
      <c r="G18" s="74">
        <v>0</v>
      </c>
      <c r="H18" s="498">
        <v>0</v>
      </c>
      <c r="I18" s="75">
        <v>0</v>
      </c>
      <c r="J18" s="75">
        <v>0</v>
      </c>
      <c r="K18" s="74">
        <v>0</v>
      </c>
      <c r="L18" s="499"/>
      <c r="M18" s="75"/>
      <c r="N18" s="75"/>
      <c r="O18" s="75"/>
      <c r="P18" s="75"/>
      <c r="Q18" s="75"/>
      <c r="R18" s="76"/>
      <c r="S18" s="77"/>
      <c r="T18" s="78"/>
      <c r="U18" s="73"/>
      <c r="V18" s="79"/>
      <c r="W18" s="74"/>
      <c r="X18" s="76"/>
      <c r="Y18" s="80"/>
      <c r="Z18" s="81"/>
      <c r="AA18" s="73"/>
      <c r="AB18" s="82"/>
      <c r="AC18" s="40" t="str">
        <f t="shared" si="1"/>
        <v/>
      </c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 s="41" t="str">
        <f t="shared" si="2"/>
        <v/>
      </c>
      <c r="CB18" s="41" t="str">
        <f t="shared" si="6"/>
        <v/>
      </c>
      <c r="CC18" s="41" t="str">
        <f t="shared" si="3"/>
        <v/>
      </c>
      <c r="CD18" s="42"/>
      <c r="CE18" s="43"/>
      <c r="CF18" s="42"/>
      <c r="CG18" s="44"/>
      <c r="CH18" s="44"/>
      <c r="CI18" s="44"/>
      <c r="CJ18" s="44"/>
      <c r="CK18" s="44"/>
      <c r="CL18" s="45">
        <f t="shared" si="4"/>
        <v>0</v>
      </c>
      <c r="CM18" s="45">
        <f t="shared" si="7"/>
        <v>0</v>
      </c>
      <c r="CN18" s="45">
        <f t="shared" si="5"/>
        <v>0</v>
      </c>
      <c r="CO18"/>
      <c r="CP18" s="46"/>
      <c r="CQ18" s="2"/>
      <c r="CR18" s="2"/>
      <c r="CS18" s="2"/>
      <c r="CT18" s="2"/>
      <c r="CU18" s="2"/>
      <c r="CV18" s="2"/>
    </row>
    <row r="19" spans="1:100" s="26" customFormat="1" x14ac:dyDescent="0.25">
      <c r="A19" s="666" t="s">
        <v>42</v>
      </c>
      <c r="B19" s="667"/>
      <c r="C19" s="27">
        <v>0</v>
      </c>
      <c r="D19" s="28">
        <v>0</v>
      </c>
      <c r="E19" s="31">
        <v>0</v>
      </c>
      <c r="F19" s="31">
        <v>0</v>
      </c>
      <c r="G19" s="35">
        <v>0</v>
      </c>
      <c r="H19" s="83">
        <v>0</v>
      </c>
      <c r="I19" s="84">
        <v>0</v>
      </c>
      <c r="J19" s="84">
        <v>0</v>
      </c>
      <c r="K19" s="85">
        <v>0</v>
      </c>
      <c r="L19" s="86"/>
      <c r="M19" s="84"/>
      <c r="N19" s="84"/>
      <c r="O19" s="84"/>
      <c r="P19" s="84"/>
      <c r="Q19" s="84"/>
      <c r="R19" s="87"/>
      <c r="S19" s="88"/>
      <c r="T19" s="89"/>
      <c r="U19" s="90"/>
      <c r="V19" s="91"/>
      <c r="W19" s="85"/>
      <c r="X19" s="87"/>
      <c r="Y19" s="92"/>
      <c r="Z19" s="93"/>
      <c r="AA19" s="90"/>
      <c r="AB19" s="94"/>
      <c r="AC19" s="40" t="str">
        <f t="shared" si="1"/>
        <v/>
      </c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 s="41" t="str">
        <f t="shared" si="2"/>
        <v/>
      </c>
      <c r="CB19" s="41" t="str">
        <f t="shared" si="6"/>
        <v/>
      </c>
      <c r="CC19" s="41" t="str">
        <f t="shared" si="3"/>
        <v/>
      </c>
      <c r="CD19" s="42"/>
      <c r="CE19" s="43"/>
      <c r="CF19" s="42"/>
      <c r="CG19" s="44"/>
      <c r="CH19" s="44"/>
      <c r="CI19" s="44"/>
      <c r="CJ19" s="44"/>
      <c r="CK19" s="44"/>
      <c r="CL19" s="45">
        <f t="shared" si="4"/>
        <v>0</v>
      </c>
      <c r="CM19" s="45">
        <f t="shared" si="7"/>
        <v>0</v>
      </c>
      <c r="CN19" s="45">
        <f t="shared" si="5"/>
        <v>0</v>
      </c>
      <c r="CO19"/>
      <c r="CP19" s="46"/>
      <c r="CQ19" s="2"/>
      <c r="CR19" s="2"/>
      <c r="CS19" s="2"/>
      <c r="CT19" s="2"/>
      <c r="CU19" s="2"/>
      <c r="CV19" s="2"/>
    </row>
    <row r="20" spans="1:100" s="26" customFormat="1" x14ac:dyDescent="0.25">
      <c r="A20" s="689" t="s">
        <v>43</v>
      </c>
      <c r="B20" s="690"/>
      <c r="C20" s="60">
        <v>0</v>
      </c>
      <c r="D20" s="61">
        <v>0</v>
      </c>
      <c r="E20" s="64">
        <v>0</v>
      </c>
      <c r="F20" s="64">
        <v>0</v>
      </c>
      <c r="G20" s="68">
        <v>0</v>
      </c>
      <c r="H20" s="61">
        <v>0</v>
      </c>
      <c r="I20" s="64">
        <v>0</v>
      </c>
      <c r="J20" s="64">
        <v>0</v>
      </c>
      <c r="K20" s="63">
        <v>0</v>
      </c>
      <c r="L20" s="65"/>
      <c r="M20" s="64"/>
      <c r="N20" s="64"/>
      <c r="O20" s="64"/>
      <c r="P20" s="64"/>
      <c r="Q20" s="64"/>
      <c r="R20" s="66"/>
      <c r="S20" s="67"/>
      <c r="T20" s="68"/>
      <c r="U20" s="62"/>
      <c r="V20" s="69"/>
      <c r="W20" s="63"/>
      <c r="X20" s="66"/>
      <c r="Y20" s="70"/>
      <c r="Z20" s="71"/>
      <c r="AA20" s="62"/>
      <c r="AB20" s="72"/>
      <c r="AC20" s="40" t="str">
        <f t="shared" si="1"/>
        <v/>
      </c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 s="41" t="str">
        <f t="shared" si="2"/>
        <v/>
      </c>
      <c r="CB20" s="41" t="str">
        <f t="shared" si="6"/>
        <v/>
      </c>
      <c r="CC20" s="41" t="str">
        <f t="shared" si="3"/>
        <v/>
      </c>
      <c r="CD20" s="42"/>
      <c r="CE20" s="43"/>
      <c r="CF20" s="42"/>
      <c r="CG20" s="44"/>
      <c r="CH20" s="44"/>
      <c r="CI20" s="44"/>
      <c r="CJ20" s="44"/>
      <c r="CK20" s="44"/>
      <c r="CL20" s="45">
        <f t="shared" si="4"/>
        <v>0</v>
      </c>
      <c r="CM20" s="45">
        <f t="shared" si="7"/>
        <v>0</v>
      </c>
      <c r="CN20" s="45">
        <f t="shared" si="5"/>
        <v>0</v>
      </c>
      <c r="CO20"/>
      <c r="CP20" s="46"/>
      <c r="CQ20" s="2"/>
      <c r="CR20" s="2"/>
      <c r="CS20" s="2"/>
      <c r="CT20" s="2"/>
      <c r="CU20" s="2"/>
      <c r="CV20" s="2"/>
    </row>
    <row r="21" spans="1:100" s="26" customFormat="1" x14ac:dyDescent="0.25">
      <c r="A21" s="710" t="s">
        <v>44</v>
      </c>
      <c r="B21" s="95" t="s">
        <v>45</v>
      </c>
      <c r="C21" s="96">
        <v>0</v>
      </c>
      <c r="D21" s="97">
        <v>0</v>
      </c>
      <c r="E21" s="98">
        <v>0</v>
      </c>
      <c r="F21" s="98">
        <v>0</v>
      </c>
      <c r="G21" s="99">
        <v>0</v>
      </c>
      <c r="H21" s="97">
        <v>0</v>
      </c>
      <c r="I21" s="100">
        <v>0</v>
      </c>
      <c r="J21" s="100">
        <v>0</v>
      </c>
      <c r="K21" s="99">
        <v>0</v>
      </c>
      <c r="L21" s="101"/>
      <c r="M21" s="100"/>
      <c r="N21" s="100"/>
      <c r="O21" s="100"/>
      <c r="P21" s="100"/>
      <c r="Q21" s="100"/>
      <c r="R21" s="102"/>
      <c r="S21" s="103"/>
      <c r="T21" s="104"/>
      <c r="U21" s="98"/>
      <c r="V21" s="105"/>
      <c r="W21" s="99"/>
      <c r="X21" s="102"/>
      <c r="Y21" s="106"/>
      <c r="Z21" s="107"/>
      <c r="AA21" s="98"/>
      <c r="AB21" s="108"/>
      <c r="AC21" s="40" t="str">
        <f t="shared" si="1"/>
        <v/>
      </c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 s="41" t="str">
        <f t="shared" si="2"/>
        <v/>
      </c>
      <c r="CB21" s="41" t="str">
        <f t="shared" si="6"/>
        <v/>
      </c>
      <c r="CC21" s="41" t="str">
        <f t="shared" si="3"/>
        <v/>
      </c>
      <c r="CD21" s="42"/>
      <c r="CE21" s="43"/>
      <c r="CF21" s="42"/>
      <c r="CG21" s="44"/>
      <c r="CH21" s="44"/>
      <c r="CI21" s="44"/>
      <c r="CJ21" s="44"/>
      <c r="CK21" s="44"/>
      <c r="CL21" s="45">
        <f t="shared" si="4"/>
        <v>0</v>
      </c>
      <c r="CM21" s="45">
        <f t="shared" si="7"/>
        <v>0</v>
      </c>
      <c r="CN21" s="45">
        <f t="shared" si="5"/>
        <v>0</v>
      </c>
      <c r="CO21"/>
      <c r="CP21" s="46"/>
      <c r="CQ21" s="2"/>
      <c r="CR21" s="2"/>
      <c r="CS21" s="2"/>
      <c r="CT21" s="2"/>
      <c r="CU21" s="2"/>
      <c r="CV21" s="2"/>
    </row>
    <row r="22" spans="1:100" s="26" customFormat="1" x14ac:dyDescent="0.25">
      <c r="A22" s="831"/>
      <c r="B22" s="109" t="s">
        <v>46</v>
      </c>
      <c r="C22" s="60">
        <v>0</v>
      </c>
      <c r="D22" s="60">
        <v>0</v>
      </c>
      <c r="E22" s="64">
        <v>0</v>
      </c>
      <c r="F22" s="64">
        <v>0</v>
      </c>
      <c r="G22" s="63">
        <v>0</v>
      </c>
      <c r="H22" s="61">
        <v>0</v>
      </c>
      <c r="I22" s="64">
        <v>0</v>
      </c>
      <c r="J22" s="64">
        <v>0</v>
      </c>
      <c r="K22" s="63">
        <v>0</v>
      </c>
      <c r="L22" s="65"/>
      <c r="M22" s="64"/>
      <c r="N22" s="64"/>
      <c r="O22" s="64"/>
      <c r="P22" s="64"/>
      <c r="Q22" s="64"/>
      <c r="R22" s="66"/>
      <c r="S22" s="67"/>
      <c r="T22" s="68"/>
      <c r="U22" s="62"/>
      <c r="V22" s="69"/>
      <c r="W22" s="63"/>
      <c r="X22" s="66"/>
      <c r="Y22" s="70"/>
      <c r="Z22" s="71"/>
      <c r="AA22" s="62"/>
      <c r="AB22" s="72"/>
      <c r="AC22" s="40" t="str">
        <f t="shared" si="1"/>
        <v/>
      </c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 s="41" t="str">
        <f t="shared" si="2"/>
        <v/>
      </c>
      <c r="CB22" s="41" t="str">
        <f t="shared" si="6"/>
        <v/>
      </c>
      <c r="CC22" s="41" t="str">
        <f t="shared" si="3"/>
        <v/>
      </c>
      <c r="CD22" s="42"/>
      <c r="CE22" s="43"/>
      <c r="CF22" s="42"/>
      <c r="CG22" s="44"/>
      <c r="CH22" s="44"/>
      <c r="CI22" s="44"/>
      <c r="CJ22" s="44"/>
      <c r="CK22" s="44"/>
      <c r="CL22" s="45">
        <f t="shared" si="4"/>
        <v>0</v>
      </c>
      <c r="CM22" s="45">
        <f t="shared" si="7"/>
        <v>0</v>
      </c>
      <c r="CN22" s="45">
        <f t="shared" si="5"/>
        <v>0</v>
      </c>
      <c r="CO22"/>
      <c r="CP22" s="46"/>
      <c r="CQ22" s="2"/>
      <c r="CR22" s="2"/>
      <c r="CS22" s="2"/>
      <c r="CT22" s="2"/>
      <c r="CU22" s="2"/>
      <c r="CV22" s="2"/>
    </row>
    <row r="23" spans="1:100" s="2" customFormat="1" ht="11.25" x14ac:dyDescent="0.15">
      <c r="A23" s="4" t="s">
        <v>47</v>
      </c>
      <c r="B23" s="4"/>
      <c r="C23" s="110"/>
      <c r="D23" s="111"/>
      <c r="E23" s="111"/>
      <c r="F23" s="112"/>
    </row>
    <row r="24" spans="1:100" s="26" customFormat="1" ht="21" x14ac:dyDescent="0.15">
      <c r="A24" s="680" t="s">
        <v>48</v>
      </c>
      <c r="B24" s="703"/>
      <c r="C24" s="449" t="s">
        <v>4</v>
      </c>
      <c r="D24" s="450" t="s">
        <v>49</v>
      </c>
      <c r="E24" s="450" t="s">
        <v>50</v>
      </c>
      <c r="F24" s="450" t="s">
        <v>51</v>
      </c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spans="1:100" s="26" customFormat="1" ht="11.25" x14ac:dyDescent="0.15">
      <c r="A25" s="704" t="s">
        <v>52</v>
      </c>
      <c r="B25" s="705"/>
      <c r="C25" s="115">
        <f t="shared" ref="C25:C35" si="8">SUM(D25:F25)</f>
        <v>20</v>
      </c>
      <c r="D25" s="116">
        <v>0</v>
      </c>
      <c r="E25" s="116">
        <v>4</v>
      </c>
      <c r="F25" s="116">
        <v>16</v>
      </c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spans="1:100" s="26" customFormat="1" ht="11.25" x14ac:dyDescent="0.15">
      <c r="A26" s="695" t="s">
        <v>53</v>
      </c>
      <c r="B26" s="117" t="s">
        <v>54</v>
      </c>
      <c r="C26" s="118">
        <f t="shared" si="8"/>
        <v>0</v>
      </c>
      <c r="D26" s="119">
        <v>0</v>
      </c>
      <c r="E26" s="119">
        <v>0</v>
      </c>
      <c r="F26" s="119">
        <v>0</v>
      </c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spans="1:100" s="26" customFormat="1" ht="11.25" x14ac:dyDescent="0.15">
      <c r="A27" s="830"/>
      <c r="B27" s="500" t="s">
        <v>55</v>
      </c>
      <c r="C27" s="121">
        <f t="shared" si="8"/>
        <v>6</v>
      </c>
      <c r="D27" s="501">
        <v>0</v>
      </c>
      <c r="E27" s="501">
        <v>2</v>
      </c>
      <c r="F27" s="501">
        <v>4</v>
      </c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spans="1:100" s="26" customFormat="1" ht="11.25" x14ac:dyDescent="0.15">
      <c r="A28" s="666" t="s">
        <v>56</v>
      </c>
      <c r="B28" s="667"/>
      <c r="C28" s="118">
        <f t="shared" si="8"/>
        <v>19</v>
      </c>
      <c r="D28" s="119">
        <v>0</v>
      </c>
      <c r="E28" s="119">
        <v>5</v>
      </c>
      <c r="F28" s="119">
        <v>14</v>
      </c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spans="1:100" s="26" customFormat="1" ht="11.25" x14ac:dyDescent="0.15">
      <c r="A29" s="683" t="s">
        <v>57</v>
      </c>
      <c r="B29" s="684"/>
      <c r="C29" s="122">
        <f t="shared" si="8"/>
        <v>38</v>
      </c>
      <c r="D29" s="123">
        <v>0</v>
      </c>
      <c r="E29" s="123">
        <v>9</v>
      </c>
      <c r="F29" s="123">
        <v>29</v>
      </c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spans="1:100" s="26" customFormat="1" ht="11.25" x14ac:dyDescent="0.15">
      <c r="A30" s="689" t="s">
        <v>58</v>
      </c>
      <c r="B30" s="690"/>
      <c r="C30" s="121">
        <f t="shared" si="8"/>
        <v>38</v>
      </c>
      <c r="D30" s="501">
        <v>0</v>
      </c>
      <c r="E30" s="501">
        <v>9</v>
      </c>
      <c r="F30" s="501">
        <v>29</v>
      </c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spans="1:100" s="26" customFormat="1" ht="11.25" x14ac:dyDescent="0.15">
      <c r="A31" s="699" t="s">
        <v>59</v>
      </c>
      <c r="B31" s="124" t="s">
        <v>60</v>
      </c>
      <c r="C31" s="118">
        <f t="shared" si="8"/>
        <v>38</v>
      </c>
      <c r="D31" s="119">
        <v>0</v>
      </c>
      <c r="E31" s="119">
        <v>9</v>
      </c>
      <c r="F31" s="119">
        <v>29</v>
      </c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spans="1:100" s="26" customFormat="1" ht="11.25" x14ac:dyDescent="0.15">
      <c r="A32" s="831"/>
      <c r="B32" s="447" t="s">
        <v>61</v>
      </c>
      <c r="C32" s="121">
        <f t="shared" si="8"/>
        <v>0</v>
      </c>
      <c r="D32" s="501">
        <v>0</v>
      </c>
      <c r="E32" s="501">
        <v>0</v>
      </c>
      <c r="F32" s="501">
        <v>0</v>
      </c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spans="1:100" s="26" customFormat="1" ht="11.25" x14ac:dyDescent="0.15">
      <c r="A33" s="701" t="s">
        <v>62</v>
      </c>
      <c r="B33" s="702"/>
      <c r="C33" s="126">
        <f t="shared" si="8"/>
        <v>3</v>
      </c>
      <c r="D33" s="116">
        <v>0</v>
      </c>
      <c r="E33" s="116">
        <v>2</v>
      </c>
      <c r="F33" s="116">
        <v>1</v>
      </c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spans="1:100" s="26" customFormat="1" ht="21" x14ac:dyDescent="0.15">
      <c r="A34" s="699" t="s">
        <v>63</v>
      </c>
      <c r="B34" s="127" t="s">
        <v>64</v>
      </c>
      <c r="C34" s="128">
        <f t="shared" si="8"/>
        <v>22</v>
      </c>
      <c r="D34" s="119">
        <v>0</v>
      </c>
      <c r="E34" s="119">
        <v>9</v>
      </c>
      <c r="F34" s="119">
        <v>13</v>
      </c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spans="1:100" s="26" customFormat="1" ht="11.25" x14ac:dyDescent="0.15">
      <c r="A35" s="831"/>
      <c r="B35" s="500" t="s">
        <v>65</v>
      </c>
      <c r="C35" s="121">
        <f t="shared" si="8"/>
        <v>10</v>
      </c>
      <c r="D35" s="501">
        <v>0</v>
      </c>
      <c r="E35" s="501">
        <v>10</v>
      </c>
      <c r="F35" s="501">
        <v>0</v>
      </c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spans="1:100" s="130" customFormat="1" ht="12" x14ac:dyDescent="0.2">
      <c r="A36" s="129" t="s">
        <v>66</v>
      </c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spans="1:100" s="2" customFormat="1" ht="11.25" x14ac:dyDescent="0.15">
      <c r="A37" s="131" t="s">
        <v>67</v>
      </c>
      <c r="B37" s="132"/>
      <c r="C37" s="133"/>
      <c r="D37" s="134"/>
    </row>
    <row r="38" spans="1:100" x14ac:dyDescent="0.25">
      <c r="A38" s="693" t="s">
        <v>68</v>
      </c>
      <c r="B38" s="694"/>
      <c r="C38" s="135" t="s">
        <v>69</v>
      </c>
      <c r="D38" s="135" t="s">
        <v>70</v>
      </c>
    </row>
    <row r="39" spans="1:100" ht="15" customHeight="1" x14ac:dyDescent="0.25">
      <c r="A39" s="691" t="s">
        <v>71</v>
      </c>
      <c r="B39" s="692"/>
      <c r="C39" s="136">
        <v>15</v>
      </c>
      <c r="D39" s="136">
        <v>9</v>
      </c>
    </row>
    <row r="40" spans="1:100" ht="15" customHeight="1" x14ac:dyDescent="0.25">
      <c r="A40" s="624" t="s">
        <v>72</v>
      </c>
      <c r="B40" s="137" t="s">
        <v>73</v>
      </c>
      <c r="C40" s="104">
        <v>0</v>
      </c>
      <c r="D40" s="104">
        <v>0</v>
      </c>
    </row>
    <row r="41" spans="1:100" x14ac:dyDescent="0.25">
      <c r="A41" s="819"/>
      <c r="B41" s="138" t="s">
        <v>74</v>
      </c>
      <c r="C41" s="68">
        <v>0</v>
      </c>
      <c r="D41" s="68">
        <v>0</v>
      </c>
    </row>
    <row r="42" spans="1:100" ht="15" customHeight="1" x14ac:dyDescent="0.25">
      <c r="A42" s="691" t="s">
        <v>75</v>
      </c>
      <c r="B42" s="692"/>
      <c r="C42" s="136">
        <v>25</v>
      </c>
      <c r="D42" s="136">
        <v>11</v>
      </c>
    </row>
    <row r="43" spans="1:100" ht="15" customHeight="1" x14ac:dyDescent="0.25">
      <c r="A43" s="691" t="s">
        <v>76</v>
      </c>
      <c r="B43" s="692"/>
      <c r="C43" s="499">
        <v>0</v>
      </c>
      <c r="D43" s="78">
        <v>0</v>
      </c>
    </row>
    <row r="44" spans="1:100" ht="15" customHeight="1" x14ac:dyDescent="0.25">
      <c r="A44" s="624" t="s">
        <v>77</v>
      </c>
      <c r="B44" s="139" t="s">
        <v>78</v>
      </c>
      <c r="C44" s="104">
        <v>0</v>
      </c>
      <c r="D44" s="104">
        <v>0</v>
      </c>
    </row>
    <row r="45" spans="1:100" ht="21" x14ac:dyDescent="0.25">
      <c r="A45" s="819"/>
      <c r="B45" s="502" t="s">
        <v>79</v>
      </c>
      <c r="C45" s="65">
        <v>0</v>
      </c>
      <c r="D45" s="68">
        <v>0</v>
      </c>
    </row>
    <row r="46" spans="1:100" x14ac:dyDescent="0.25">
      <c r="A46" s="691" t="s">
        <v>80</v>
      </c>
      <c r="B46" s="692"/>
      <c r="C46" s="136">
        <v>0</v>
      </c>
      <c r="D46" s="136">
        <v>0</v>
      </c>
    </row>
    <row r="47" spans="1:100" ht="15" customHeight="1" x14ac:dyDescent="0.25">
      <c r="A47" s="691" t="s">
        <v>81</v>
      </c>
      <c r="B47" s="692"/>
      <c r="C47" s="136">
        <v>0</v>
      </c>
      <c r="D47" s="136">
        <v>0</v>
      </c>
    </row>
    <row r="48" spans="1:100" ht="15" customHeight="1" x14ac:dyDescent="0.25">
      <c r="A48" s="691" t="s">
        <v>82</v>
      </c>
      <c r="B48" s="692"/>
      <c r="C48" s="136">
        <v>0</v>
      </c>
      <c r="D48" s="136">
        <v>0</v>
      </c>
    </row>
    <row r="49" spans="1:4" customFormat="1" ht="15" customHeight="1" x14ac:dyDescent="0.25">
      <c r="A49" s="691" t="s">
        <v>83</v>
      </c>
      <c r="B49" s="692"/>
      <c r="C49" s="136">
        <v>0</v>
      </c>
      <c r="D49" s="136">
        <v>0</v>
      </c>
    </row>
    <row r="50" spans="1:4" customFormat="1" ht="15" customHeight="1" x14ac:dyDescent="0.25">
      <c r="A50" s="691" t="s">
        <v>84</v>
      </c>
      <c r="B50" s="692"/>
      <c r="C50" s="136">
        <v>0</v>
      </c>
      <c r="D50" s="136">
        <v>0</v>
      </c>
    </row>
    <row r="51" spans="1:4" customFormat="1" x14ac:dyDescent="0.25">
      <c r="A51" s="827" t="s">
        <v>85</v>
      </c>
      <c r="B51" s="827"/>
      <c r="C51" s="499">
        <v>40</v>
      </c>
      <c r="D51" s="78">
        <v>2</v>
      </c>
    </row>
    <row r="52" spans="1:4" s="2" customFormat="1" ht="11.25" x14ac:dyDescent="0.15">
      <c r="A52" s="131" t="s">
        <v>86</v>
      </c>
      <c r="B52" s="132"/>
      <c r="C52" s="133"/>
      <c r="D52" s="134"/>
    </row>
    <row r="53" spans="1:4" customFormat="1" ht="21" x14ac:dyDescent="0.25">
      <c r="A53" s="693" t="s">
        <v>87</v>
      </c>
      <c r="B53" s="694"/>
      <c r="C53" s="135" t="s">
        <v>88</v>
      </c>
      <c r="D53" s="440" t="s">
        <v>44</v>
      </c>
    </row>
    <row r="54" spans="1:4" customFormat="1" x14ac:dyDescent="0.25">
      <c r="A54" s="695" t="s">
        <v>89</v>
      </c>
      <c r="B54" s="142" t="s">
        <v>90</v>
      </c>
      <c r="C54" s="143">
        <v>0</v>
      </c>
      <c r="D54" s="143">
        <v>0</v>
      </c>
    </row>
    <row r="55" spans="1:4" customFormat="1" x14ac:dyDescent="0.25">
      <c r="A55" s="696"/>
      <c r="B55" s="144" t="s">
        <v>91</v>
      </c>
      <c r="C55" s="143">
        <v>1</v>
      </c>
      <c r="D55" s="143">
        <v>0</v>
      </c>
    </row>
    <row r="56" spans="1:4" customFormat="1" x14ac:dyDescent="0.25">
      <c r="A56" s="696"/>
      <c r="B56" s="144" t="s">
        <v>92</v>
      </c>
      <c r="C56" s="143">
        <v>0</v>
      </c>
      <c r="D56" s="143">
        <v>0</v>
      </c>
    </row>
    <row r="57" spans="1:4" customFormat="1" x14ac:dyDescent="0.25">
      <c r="A57" s="696"/>
      <c r="B57" s="144" t="s">
        <v>93</v>
      </c>
      <c r="C57" s="143">
        <v>0</v>
      </c>
      <c r="D57" s="143">
        <v>0</v>
      </c>
    </row>
    <row r="58" spans="1:4" customFormat="1" ht="21" x14ac:dyDescent="0.25">
      <c r="A58" s="830"/>
      <c r="B58" s="145" t="s">
        <v>94</v>
      </c>
      <c r="C58" s="499">
        <v>0</v>
      </c>
      <c r="D58" s="499">
        <v>0</v>
      </c>
    </row>
    <row r="59" spans="1:4" customFormat="1" x14ac:dyDescent="0.25">
      <c r="A59" s="666" t="s">
        <v>95</v>
      </c>
      <c r="B59" s="667"/>
      <c r="C59" s="143">
        <v>0</v>
      </c>
      <c r="D59" s="143">
        <v>0</v>
      </c>
    </row>
    <row r="60" spans="1:4" customFormat="1" x14ac:dyDescent="0.25">
      <c r="A60" s="683" t="s">
        <v>96</v>
      </c>
      <c r="B60" s="684"/>
      <c r="C60" s="143">
        <v>0</v>
      </c>
      <c r="D60" s="143">
        <v>0</v>
      </c>
    </row>
    <row r="61" spans="1:4" customFormat="1" x14ac:dyDescent="0.25">
      <c r="A61" s="683" t="s">
        <v>97</v>
      </c>
      <c r="B61" s="684"/>
      <c r="C61" s="143">
        <v>0</v>
      </c>
      <c r="D61" s="143">
        <v>0</v>
      </c>
    </row>
    <row r="62" spans="1:4" customFormat="1" x14ac:dyDescent="0.25">
      <c r="A62" s="685" t="s">
        <v>98</v>
      </c>
      <c r="B62" s="686"/>
      <c r="C62" s="65">
        <v>0</v>
      </c>
      <c r="D62" s="65">
        <v>0</v>
      </c>
    </row>
    <row r="63" spans="1:4" customFormat="1" x14ac:dyDescent="0.25">
      <c r="A63" s="687" t="s">
        <v>99</v>
      </c>
      <c r="B63" s="688"/>
      <c r="C63" s="143">
        <v>0</v>
      </c>
      <c r="D63" s="143">
        <v>0</v>
      </c>
    </row>
    <row r="64" spans="1:4" customFormat="1" x14ac:dyDescent="0.25">
      <c r="A64" s="683" t="s">
        <v>100</v>
      </c>
      <c r="B64" s="684"/>
      <c r="C64" s="143">
        <v>0</v>
      </c>
      <c r="D64" s="143">
        <v>0</v>
      </c>
    </row>
    <row r="65" spans="1:102" ht="15" customHeight="1" x14ac:dyDescent="0.25">
      <c r="A65" s="689" t="s">
        <v>101</v>
      </c>
      <c r="B65" s="690"/>
      <c r="C65" s="65">
        <v>0</v>
      </c>
      <c r="D65" s="65">
        <v>0</v>
      </c>
    </row>
    <row r="66" spans="1:102" s="2" customFormat="1" ht="18" customHeight="1" x14ac:dyDescent="0.15">
      <c r="A66" s="132" t="s">
        <v>102</v>
      </c>
      <c r="B66" s="110"/>
      <c r="C66" s="111"/>
      <c r="D66" s="111"/>
      <c r="E66" s="112"/>
      <c r="F66" s="111"/>
      <c r="G66" s="111"/>
      <c r="H66" s="111"/>
      <c r="I66" s="111"/>
      <c r="J66" s="112"/>
      <c r="K66" s="111"/>
      <c r="L66" s="111"/>
      <c r="M66" s="146"/>
      <c r="N66" s="5"/>
      <c r="O66" s="5"/>
      <c r="P66" s="5"/>
      <c r="Q66" s="5"/>
      <c r="R66" s="5"/>
      <c r="S66" s="5"/>
      <c r="T66" s="5"/>
    </row>
    <row r="67" spans="1:102" x14ac:dyDescent="0.25">
      <c r="A67" s="629" t="s">
        <v>103</v>
      </c>
      <c r="B67" s="680" t="s">
        <v>104</v>
      </c>
      <c r="C67" s="681"/>
      <c r="D67" s="681"/>
      <c r="E67" s="681"/>
      <c r="F67" s="681"/>
      <c r="G67" s="681"/>
      <c r="H67" s="681"/>
      <c r="I67" s="681"/>
      <c r="J67" s="682"/>
      <c r="K67" s="640" t="s">
        <v>105</v>
      </c>
      <c r="L67" s="640"/>
      <c r="M67" s="641"/>
      <c r="N67" s="639" t="s">
        <v>106</v>
      </c>
      <c r="O67" s="665"/>
      <c r="P67" s="647" t="s">
        <v>107</v>
      </c>
      <c r="Q67" s="629" t="s">
        <v>12</v>
      </c>
      <c r="R67" s="627" t="s">
        <v>13</v>
      </c>
      <c r="S67" s="639" t="s">
        <v>14</v>
      </c>
      <c r="T67" s="641" t="s">
        <v>14</v>
      </c>
    </row>
    <row r="68" spans="1:102" ht="42" x14ac:dyDescent="0.25">
      <c r="A68" s="821"/>
      <c r="B68" s="147" t="s">
        <v>108</v>
      </c>
      <c r="C68" s="148" t="s">
        <v>109</v>
      </c>
      <c r="D68" s="148" t="s">
        <v>110</v>
      </c>
      <c r="E68" s="9" t="s">
        <v>111</v>
      </c>
      <c r="F68" s="148" t="s">
        <v>112</v>
      </c>
      <c r="G68" s="148" t="s">
        <v>113</v>
      </c>
      <c r="H68" s="9" t="s">
        <v>114</v>
      </c>
      <c r="I68" s="148" t="s">
        <v>115</v>
      </c>
      <c r="J68" s="446" t="s">
        <v>116</v>
      </c>
      <c r="K68" s="9" t="s">
        <v>117</v>
      </c>
      <c r="L68" s="148" t="s">
        <v>118</v>
      </c>
      <c r="M68" s="149" t="s">
        <v>119</v>
      </c>
      <c r="N68" s="503" t="s">
        <v>120</v>
      </c>
      <c r="O68" s="151" t="s">
        <v>121</v>
      </c>
      <c r="P68" s="648"/>
      <c r="Q68" s="821"/>
      <c r="R68" s="673"/>
      <c r="S68" s="147" t="s">
        <v>33</v>
      </c>
      <c r="T68" s="438" t="s">
        <v>34</v>
      </c>
    </row>
    <row r="69" spans="1:102" x14ac:dyDescent="0.25">
      <c r="A69" s="439" t="s">
        <v>4</v>
      </c>
      <c r="B69" s="153">
        <f t="shared" ref="B69:L69" si="9">SUM(B70:B72)</f>
        <v>0</v>
      </c>
      <c r="C69" s="154">
        <f t="shared" si="9"/>
        <v>0</v>
      </c>
      <c r="D69" s="154">
        <f t="shared" si="9"/>
        <v>0</v>
      </c>
      <c r="E69" s="154">
        <f t="shared" si="9"/>
        <v>0</v>
      </c>
      <c r="F69" s="154">
        <f t="shared" si="9"/>
        <v>0</v>
      </c>
      <c r="G69" s="154">
        <f t="shared" si="9"/>
        <v>0</v>
      </c>
      <c r="H69" s="154">
        <f t="shared" si="9"/>
        <v>0</v>
      </c>
      <c r="I69" s="154">
        <f t="shared" si="9"/>
        <v>0</v>
      </c>
      <c r="J69" s="155">
        <f t="shared" si="9"/>
        <v>0</v>
      </c>
      <c r="K69" s="156">
        <f t="shared" si="9"/>
        <v>0</v>
      </c>
      <c r="L69" s="154">
        <f t="shared" si="9"/>
        <v>0</v>
      </c>
      <c r="M69" s="157">
        <f>SUM(M70:M71)</f>
        <v>0</v>
      </c>
      <c r="N69" s="158">
        <f>SUM(N70:N71)</f>
        <v>0</v>
      </c>
      <c r="O69" s="155">
        <f>SUM(O70:O71)</f>
        <v>0</v>
      </c>
      <c r="P69" s="159">
        <f t="shared" ref="P69:T69" si="10">SUM(P70:P72)</f>
        <v>0</v>
      </c>
      <c r="Q69" s="160">
        <f t="shared" si="10"/>
        <v>0</v>
      </c>
      <c r="R69" s="161">
        <f t="shared" si="10"/>
        <v>0</v>
      </c>
      <c r="S69" s="153">
        <f t="shared" si="10"/>
        <v>0</v>
      </c>
      <c r="T69" s="162">
        <f t="shared" si="10"/>
        <v>0</v>
      </c>
    </row>
    <row r="70" spans="1:102" ht="15" customHeight="1" x14ac:dyDescent="0.25">
      <c r="A70" s="117" t="s">
        <v>122</v>
      </c>
      <c r="B70" s="28"/>
      <c r="C70" s="29"/>
      <c r="D70" s="31"/>
      <c r="E70" s="29"/>
      <c r="F70" s="31"/>
      <c r="G70" s="31"/>
      <c r="H70" s="29"/>
      <c r="I70" s="31"/>
      <c r="J70" s="36"/>
      <c r="K70" s="29"/>
      <c r="L70" s="31"/>
      <c r="M70" s="35"/>
      <c r="N70" s="28"/>
      <c r="O70" s="38"/>
      <c r="P70" s="30"/>
      <c r="Q70" s="32"/>
      <c r="R70" s="30"/>
      <c r="S70" s="28"/>
      <c r="T70" s="39"/>
      <c r="U70" s="40" t="str">
        <f>$CA70&amp;CB70&amp;CC70&amp;CD70&amp;CE70</f>
        <v/>
      </c>
      <c r="CA70" s="41" t="str">
        <f>IF(AND(SUM(B70:J70)&gt;0,P70="")," * No olvide digitar la variable Beneficiarias. Digite cero si tiene.",IF(P70&gt;SUM(B70:J70)," * La variable Beneficiarias no puede ser mayor al total.",""))</f>
        <v/>
      </c>
      <c r="CB70" s="41" t="str">
        <f>IF(AND(SUM(B70:J70)&gt;0,Q70="")," * No olvide digitar la variable Pueblos originarios. Digite cero si tiene.",IF(Q70&gt;SUM(B70:J70)," * La variable Pueblos originarios no puede ser mayor al total.",""))</f>
        <v/>
      </c>
      <c r="CC70" s="41" t="str">
        <f>IF(AND(SUM(B70:J70)&gt;0,R70="")," * No olvide digitar la variable  Migrantes. Digite cero si tiene.",IF(R70&gt;SUM(B70:J70)," * La variable Migrantes no puede ser mayor al total.",""))</f>
        <v/>
      </c>
      <c r="CD70" s="41" t="str">
        <f>IF(AND(SUM(B70:J70)&gt;0,OR(S70=""))," * No olvide digitar la variable Trans Masculino . Digite Cero si no tiene.",IF(S70&gt;SUM(B70:J70)," * La variable Trans Masculino no puede ser mayor al Total por rango etario.",""))</f>
        <v/>
      </c>
      <c r="CE70" s="42"/>
      <c r="CF70" s="42"/>
      <c r="CG70" s="42"/>
      <c r="CH70" s="42"/>
      <c r="CI70" s="42"/>
      <c r="CJ70" s="44"/>
      <c r="CK70" s="44"/>
      <c r="CL70" s="45">
        <f>IF(AND(SUM(B70:J70)&gt;0,P70=""),1,IF(P70&gt;SUM(B70:J70),1,0))</f>
        <v>0</v>
      </c>
      <c r="CM70" s="45">
        <f>IF(AND(SUM(B70:J70)&gt;0,Q70=""),1,IF(Q70&gt;SUM(B70:J70),1,0))</f>
        <v>0</v>
      </c>
      <c r="CN70" s="45">
        <f>IF(AND(SUM(B70:J70)&gt;0,R70=""),1,IF(R70&gt;SUM(B70:J70),1,0))</f>
        <v>0</v>
      </c>
      <c r="CO70" s="45">
        <f>IF(AND(SUM(B70:J70)&gt;0,OR(S70="")),1,IF(S70&gt;SUM(B70:J70),1,0))</f>
        <v>0</v>
      </c>
      <c r="CP70"/>
      <c r="CW70" s="2"/>
      <c r="CX70" s="2"/>
    </row>
    <row r="71" spans="1:102" ht="15" customHeight="1" x14ac:dyDescent="0.25">
      <c r="A71" s="163" t="s">
        <v>123</v>
      </c>
      <c r="B71" s="164"/>
      <c r="C71" s="165"/>
      <c r="D71" s="166"/>
      <c r="E71" s="165"/>
      <c r="F71" s="166"/>
      <c r="G71" s="166"/>
      <c r="H71" s="165"/>
      <c r="I71" s="166"/>
      <c r="J71" s="167"/>
      <c r="K71" s="54"/>
      <c r="L71" s="166"/>
      <c r="M71" s="104"/>
      <c r="N71" s="164"/>
      <c r="O71" s="168"/>
      <c r="P71" s="169"/>
      <c r="Q71" s="143"/>
      <c r="R71" s="169"/>
      <c r="S71" s="164"/>
      <c r="T71" s="170"/>
      <c r="U71" s="40" t="str">
        <f t="shared" ref="U71:U72" si="11">$CA71&amp;CB71&amp;CC71&amp;CD71&amp;CE71</f>
        <v/>
      </c>
      <c r="CA71" s="41" t="str">
        <f t="shared" ref="CA71:CA72" si="12">IF(AND(SUM(B71:J71)&gt;0,P71="")," * No olvide digitar la variable Beneficiarias. Digite cero si tiene.",IF(P71&gt;SUM(B71:J71)," * La variable Beneficiarias no puede ser mayor al total.",""))</f>
        <v/>
      </c>
      <c r="CB71" s="41" t="str">
        <f t="shared" ref="CB71:CB72" si="13">IF(AND(SUM(B71:J71)&gt;0,Q71="")," * No olvide digitar la variable Pueblos originarios. Digite cero si tiene.",IF(Q71&gt;SUM(B71:J71)," * La variable Pueblos originarios no puede ser mayor al total.",""))</f>
        <v/>
      </c>
      <c r="CC71" s="41" t="str">
        <f t="shared" ref="CC71:CC72" si="14">IF(AND(SUM(B71:J71)&gt;0,R71="")," * No olvide digitar la variable  Migrantes. Digite cero si tiene.",IF(R71&gt;SUM(B71:J71)," * La variable Migrantes no puede ser mayor al total.",""))</f>
        <v/>
      </c>
      <c r="CD71" s="41" t="str">
        <f t="shared" ref="CD71:CD72" si="15">IF(AND(SUM(B71:J71)&gt;0,OR(S71=""))," * No olvide digitar la variable Trans Masculino . Digite Cero si no tiene.",IF(S71&gt;SUM(B71:J71)," * La variable Trans Masculino no puede ser mayor al Total por rango etario.",""))</f>
        <v/>
      </c>
      <c r="CE71" s="42"/>
      <c r="CF71" s="42"/>
      <c r="CG71" s="42"/>
      <c r="CH71" s="42"/>
      <c r="CI71" s="42"/>
      <c r="CJ71" s="44"/>
      <c r="CK71" s="44"/>
      <c r="CL71" s="45">
        <f t="shared" ref="CL71:CL72" si="16">IF(AND(SUM(B71:J71)&gt;0,P71=""),1,IF(P71&gt;SUM(B71:J71),1,0))</f>
        <v>0</v>
      </c>
      <c r="CM71" s="45">
        <f t="shared" ref="CM71:CM72" si="17">IF(AND(SUM(B71:J71)&gt;0,Q71=""),1,IF(Q71&gt;SUM(B71:J71),1,0))</f>
        <v>0</v>
      </c>
      <c r="CN71" s="45">
        <f t="shared" ref="CN71:CN72" si="18">IF(AND(SUM(B71:J71)&gt;0,R71=""),1,IF(R71&gt;SUM(B71:J71),1,0))</f>
        <v>0</v>
      </c>
      <c r="CO71" s="45">
        <f t="shared" ref="CO71:CO72" si="19">IF(AND(SUM(B71:J71)&gt;0,OR(S71="")),1,IF(S71&gt;SUM(B71:J71),1,0))</f>
        <v>0</v>
      </c>
      <c r="CP71"/>
    </row>
    <row r="72" spans="1:102" ht="15" customHeight="1" x14ac:dyDescent="0.25">
      <c r="A72" s="171" t="s">
        <v>124</v>
      </c>
      <c r="B72" s="498"/>
      <c r="C72" s="73"/>
      <c r="D72" s="75"/>
      <c r="E72" s="73"/>
      <c r="F72" s="75"/>
      <c r="G72" s="75"/>
      <c r="H72" s="73"/>
      <c r="I72" s="75"/>
      <c r="J72" s="79"/>
      <c r="K72" s="67"/>
      <c r="L72" s="64"/>
      <c r="M72" s="172"/>
      <c r="N72" s="173"/>
      <c r="O72" s="174"/>
      <c r="P72" s="63"/>
      <c r="Q72" s="65"/>
      <c r="R72" s="63"/>
      <c r="S72" s="61"/>
      <c r="T72" s="72"/>
      <c r="U72" s="40" t="str">
        <f t="shared" si="11"/>
        <v/>
      </c>
      <c r="CA72" s="41" t="str">
        <f t="shared" si="12"/>
        <v/>
      </c>
      <c r="CB72" s="41" t="str">
        <f t="shared" si="13"/>
        <v/>
      </c>
      <c r="CC72" s="41" t="str">
        <f t="shared" si="14"/>
        <v/>
      </c>
      <c r="CD72" s="41" t="str">
        <f t="shared" si="15"/>
        <v/>
      </c>
      <c r="CE72" s="42"/>
      <c r="CF72" s="42"/>
      <c r="CG72" s="42"/>
      <c r="CH72" s="42"/>
      <c r="CI72" s="42"/>
      <c r="CJ72" s="44"/>
      <c r="CK72" s="44"/>
      <c r="CL72" s="45">
        <f t="shared" si="16"/>
        <v>0</v>
      </c>
      <c r="CM72" s="45">
        <f t="shared" si="17"/>
        <v>0</v>
      </c>
      <c r="CN72" s="45">
        <f t="shared" si="18"/>
        <v>0</v>
      </c>
      <c r="CO72" s="45">
        <f t="shared" si="19"/>
        <v>0</v>
      </c>
      <c r="CP72"/>
    </row>
    <row r="73" spans="1:102" s="2" customFormat="1" ht="18" customHeight="1" x14ac:dyDescent="0.15">
      <c r="A73" s="131" t="s">
        <v>125</v>
      </c>
      <c r="B73" s="132"/>
      <c r="C73" s="6"/>
      <c r="D73" s="6"/>
      <c r="E73" s="6"/>
      <c r="F73" s="175"/>
      <c r="G73" s="176"/>
      <c r="H73" s="6"/>
      <c r="I73" s="177"/>
    </row>
    <row r="74" spans="1:102" ht="15" customHeight="1" x14ac:dyDescent="0.25">
      <c r="A74" s="674" t="s">
        <v>126</v>
      </c>
      <c r="B74" s="675"/>
      <c r="C74" s="678" t="s">
        <v>127</v>
      </c>
      <c r="D74" s="678" t="s">
        <v>128</v>
      </c>
      <c r="E74" s="678" t="s">
        <v>129</v>
      </c>
      <c r="F74" s="678" t="s">
        <v>130</v>
      </c>
      <c r="G74" s="644" t="s">
        <v>104</v>
      </c>
      <c r="H74" s="645"/>
      <c r="I74" s="646"/>
    </row>
    <row r="75" spans="1:102" ht="15" customHeight="1" x14ac:dyDescent="0.25">
      <c r="A75" s="828"/>
      <c r="B75" s="677"/>
      <c r="C75" s="829"/>
      <c r="D75" s="829"/>
      <c r="E75" s="829"/>
      <c r="F75" s="829"/>
      <c r="G75" s="443" t="s">
        <v>15</v>
      </c>
      <c r="H75" s="135" t="s">
        <v>131</v>
      </c>
      <c r="I75" s="135" t="s">
        <v>132</v>
      </c>
    </row>
    <row r="76" spans="1:102" ht="15" customHeight="1" x14ac:dyDescent="0.25">
      <c r="A76" s="666" t="s">
        <v>133</v>
      </c>
      <c r="B76" s="667"/>
      <c r="C76" s="27"/>
      <c r="D76" s="179"/>
      <c r="E76" s="28"/>
      <c r="F76" s="28"/>
      <c r="G76" s="28"/>
      <c r="H76" s="28"/>
      <c r="I76" s="32"/>
    </row>
    <row r="77" spans="1:102" ht="15" customHeight="1" x14ac:dyDescent="0.25">
      <c r="A77" s="826" t="s">
        <v>134</v>
      </c>
      <c r="B77" s="669"/>
      <c r="C77" s="497"/>
      <c r="D77" s="180"/>
      <c r="E77" s="498"/>
      <c r="F77" s="498"/>
      <c r="G77" s="498"/>
      <c r="H77" s="498"/>
      <c r="I77" s="499"/>
    </row>
    <row r="78" spans="1:102" ht="15" customHeight="1" x14ac:dyDescent="0.25">
      <c r="A78" s="670" t="s">
        <v>135</v>
      </c>
      <c r="B78" s="442" t="s">
        <v>136</v>
      </c>
      <c r="C78" s="182"/>
      <c r="D78" s="183"/>
      <c r="E78" s="164"/>
      <c r="F78" s="164"/>
      <c r="G78" s="164"/>
      <c r="H78" s="164"/>
      <c r="I78" s="143"/>
    </row>
    <row r="79" spans="1:102" ht="15" customHeight="1" x14ac:dyDescent="0.25">
      <c r="A79" s="671"/>
      <c r="B79" s="142" t="s">
        <v>137</v>
      </c>
      <c r="C79" s="47"/>
      <c r="D79" s="184"/>
      <c r="E79" s="48"/>
      <c r="F79" s="48"/>
      <c r="G79" s="48"/>
      <c r="H79" s="48"/>
      <c r="I79" s="52"/>
    </row>
    <row r="80" spans="1:102" ht="15" customHeight="1" x14ac:dyDescent="0.25">
      <c r="A80" s="671"/>
      <c r="B80" s="185" t="s">
        <v>138</v>
      </c>
      <c r="C80" s="47"/>
      <c r="D80" s="184"/>
      <c r="E80" s="48"/>
      <c r="F80" s="48"/>
      <c r="G80" s="48"/>
      <c r="H80" s="48"/>
      <c r="I80" s="52"/>
    </row>
    <row r="81" spans="1:90" customFormat="1" x14ac:dyDescent="0.25">
      <c r="A81" s="671"/>
      <c r="B81" s="186" t="s">
        <v>139</v>
      </c>
      <c r="C81" s="47"/>
      <c r="D81" s="184"/>
      <c r="E81" s="48"/>
      <c r="F81" s="48"/>
      <c r="G81" s="48"/>
      <c r="H81" s="48"/>
      <c r="I81" s="5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</row>
    <row r="82" spans="1:90" customFormat="1" ht="21" x14ac:dyDescent="0.25">
      <c r="A82" s="671"/>
      <c r="B82" s="187" t="s">
        <v>140</v>
      </c>
      <c r="C82" s="47"/>
      <c r="D82" s="184"/>
      <c r="E82" s="48"/>
      <c r="F82" s="48"/>
      <c r="G82" s="48"/>
      <c r="H82" s="48"/>
      <c r="I82" s="5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</row>
    <row r="83" spans="1:90" customFormat="1" ht="21" x14ac:dyDescent="0.25">
      <c r="A83" s="671"/>
      <c r="B83" s="187" t="s">
        <v>141</v>
      </c>
      <c r="C83" s="47"/>
      <c r="D83" s="184"/>
      <c r="E83" s="48"/>
      <c r="F83" s="48"/>
      <c r="G83" s="48"/>
      <c r="H83" s="48"/>
      <c r="I83" s="5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</row>
    <row r="84" spans="1:90" customFormat="1" x14ac:dyDescent="0.25">
      <c r="A84" s="827"/>
      <c r="B84" s="188" t="s">
        <v>142</v>
      </c>
      <c r="C84" s="60"/>
      <c r="D84" s="180"/>
      <c r="E84" s="61"/>
      <c r="F84" s="61"/>
      <c r="G84" s="61"/>
      <c r="H84" s="61"/>
      <c r="I84" s="65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</row>
    <row r="85" spans="1:90" customFormat="1" x14ac:dyDescent="0.25">
      <c r="A85" s="826" t="s">
        <v>143</v>
      </c>
      <c r="B85" s="669"/>
      <c r="C85" s="497"/>
      <c r="D85" s="504"/>
      <c r="E85" s="498"/>
      <c r="F85" s="498"/>
      <c r="G85" s="498"/>
      <c r="H85" s="498"/>
      <c r="I85" s="499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</row>
    <row r="86" spans="1:90" customFormat="1" x14ac:dyDescent="0.25">
      <c r="A86" s="655" t="s">
        <v>144</v>
      </c>
      <c r="B86" s="656"/>
      <c r="C86" s="164"/>
      <c r="D86" s="164">
        <v>19</v>
      </c>
      <c r="E86" s="164"/>
      <c r="F86" s="164"/>
      <c r="G86" s="164"/>
      <c r="H86" s="164"/>
      <c r="I86" s="143">
        <v>19</v>
      </c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</row>
    <row r="87" spans="1:90" customFormat="1" x14ac:dyDescent="0.25">
      <c r="A87" s="655" t="s">
        <v>145</v>
      </c>
      <c r="B87" s="656"/>
      <c r="C87" s="189"/>
      <c r="D87" s="190"/>
      <c r="E87" s="189">
        <v>75</v>
      </c>
      <c r="F87" s="189"/>
      <c r="G87" s="189"/>
      <c r="H87" s="189">
        <v>4</v>
      </c>
      <c r="I87" s="191">
        <v>71</v>
      </c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</row>
    <row r="88" spans="1:90" customFormat="1" x14ac:dyDescent="0.25">
      <c r="A88" s="655" t="s">
        <v>146</v>
      </c>
      <c r="B88" s="656"/>
      <c r="C88" s="505">
        <f>SUM(C76:C87)</f>
        <v>0</v>
      </c>
      <c r="D88" s="505">
        <f>SUM(D86)</f>
        <v>19</v>
      </c>
      <c r="E88" s="505">
        <f t="shared" ref="E88:I88" si="20">SUM(E76:E87)</f>
        <v>75</v>
      </c>
      <c r="F88" s="505">
        <f t="shared" si="20"/>
        <v>0</v>
      </c>
      <c r="G88" s="505">
        <f t="shared" si="20"/>
        <v>0</v>
      </c>
      <c r="H88" s="505">
        <f t="shared" si="20"/>
        <v>4</v>
      </c>
      <c r="I88" s="193">
        <f t="shared" si="20"/>
        <v>90</v>
      </c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</row>
    <row r="89" spans="1:90" s="2" customFormat="1" ht="11.25" x14ac:dyDescent="0.15">
      <c r="A89" s="657" t="s">
        <v>147</v>
      </c>
      <c r="B89" s="658"/>
      <c r="C89" s="658"/>
      <c r="D89" s="658"/>
      <c r="E89" s="658"/>
      <c r="F89" s="658"/>
      <c r="G89" s="658"/>
      <c r="H89" s="194"/>
      <c r="I89" s="194"/>
      <c r="J89" s="194"/>
      <c r="K89" s="194"/>
      <c r="L89" s="195"/>
    </row>
    <row r="90" spans="1:90" s="2" customFormat="1" ht="11.25" customHeight="1" x14ac:dyDescent="0.15">
      <c r="A90" s="825" t="s">
        <v>148</v>
      </c>
      <c r="B90" s="660"/>
      <c r="C90" s="660"/>
      <c r="D90" s="660"/>
      <c r="E90" s="660"/>
      <c r="F90" s="660"/>
      <c r="G90" s="660"/>
      <c r="H90" s="5"/>
      <c r="I90" s="5"/>
      <c r="J90" s="5"/>
      <c r="K90" s="5"/>
      <c r="L90" s="5"/>
    </row>
    <row r="91" spans="1:90" customFormat="1" ht="15" customHeight="1" x14ac:dyDescent="0.25">
      <c r="A91" s="661" t="s">
        <v>149</v>
      </c>
      <c r="B91" s="647"/>
      <c r="C91" s="663" t="s">
        <v>4</v>
      </c>
      <c r="D91" s="639" t="s">
        <v>150</v>
      </c>
      <c r="E91" s="640"/>
      <c r="F91" s="640"/>
      <c r="G91" s="640"/>
      <c r="H91" s="640"/>
      <c r="I91" s="640"/>
      <c r="J91" s="640"/>
      <c r="K91" s="665"/>
      <c r="L91" s="647" t="s">
        <v>151</v>
      </c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</row>
    <row r="92" spans="1:90" customFormat="1" ht="21" x14ac:dyDescent="0.25">
      <c r="A92" s="820"/>
      <c r="B92" s="648"/>
      <c r="C92" s="823"/>
      <c r="D92" s="147" t="s">
        <v>152</v>
      </c>
      <c r="E92" s="147" t="s">
        <v>153</v>
      </c>
      <c r="F92" s="148" t="s">
        <v>154</v>
      </c>
      <c r="G92" s="148" t="s">
        <v>155</v>
      </c>
      <c r="H92" s="148" t="s">
        <v>156</v>
      </c>
      <c r="I92" s="148" t="s">
        <v>157</v>
      </c>
      <c r="J92" s="148" t="s">
        <v>158</v>
      </c>
      <c r="K92" s="151" t="s">
        <v>159</v>
      </c>
      <c r="L92" s="648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</row>
    <row r="93" spans="1:90" customFormat="1" x14ac:dyDescent="0.25">
      <c r="A93" s="649" t="s">
        <v>160</v>
      </c>
      <c r="B93" s="650"/>
      <c r="C93" s="20">
        <f>SUM(D93:K93)</f>
        <v>104</v>
      </c>
      <c r="D93" s="189">
        <v>0</v>
      </c>
      <c r="E93" s="189">
        <v>0</v>
      </c>
      <c r="F93" s="196">
        <v>0</v>
      </c>
      <c r="G93" s="196">
        <v>0</v>
      </c>
      <c r="H93" s="196">
        <v>6</v>
      </c>
      <c r="I93" s="196">
        <v>14</v>
      </c>
      <c r="J93" s="196">
        <v>73</v>
      </c>
      <c r="K93" s="197">
        <v>11</v>
      </c>
      <c r="L93" s="198">
        <v>2</v>
      </c>
      <c r="M93" s="199" t="str">
        <f>CA93</f>
        <v/>
      </c>
      <c r="N93" s="200"/>
      <c r="O93" s="199"/>
      <c r="P93" s="201"/>
      <c r="Q93" s="201"/>
      <c r="R93" s="201"/>
      <c r="S93" s="202"/>
      <c r="T93" s="202"/>
      <c r="U93" s="202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4"/>
      <c r="CA93" s="205" t="str">
        <f>IF(AND($C93&lt;&gt;0,L93=""),"* No olvide ingresar la variable  "&amp;L$91&amp;""&amp;" . Si no tiene digite CERO.  ",IF(L93&gt;$C93,"* El Número de Anomalía Congenita no puede superar el Total. ",""))</f>
        <v/>
      </c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45">
        <f>IF(AND($C93&lt;&gt;0,L93=""),1,IF(L93&gt;$C93,1,0))</f>
        <v>0</v>
      </c>
    </row>
    <row r="94" spans="1:90" s="2" customFormat="1" ht="11.25" x14ac:dyDescent="0.15">
      <c r="A94" s="4" t="s">
        <v>161</v>
      </c>
      <c r="B94" s="4"/>
      <c r="C94" s="5"/>
      <c r="D94" s="5"/>
      <c r="E94" s="5"/>
      <c r="F94" s="5"/>
      <c r="G94" s="206"/>
      <c r="H94" s="5"/>
      <c r="I94" s="5"/>
      <c r="J94" s="5"/>
      <c r="K94" s="5"/>
      <c r="L94" s="207"/>
      <c r="M94" s="5"/>
    </row>
    <row r="95" spans="1:90" customFormat="1" ht="15" customHeight="1" x14ac:dyDescent="0.25">
      <c r="A95" s="651" t="s">
        <v>149</v>
      </c>
      <c r="B95" s="651"/>
      <c r="C95" s="652" t="s">
        <v>162</v>
      </c>
      <c r="D95" s="620"/>
      <c r="E95" s="639" t="s">
        <v>163</v>
      </c>
      <c r="F95" s="640"/>
      <c r="G95" s="640"/>
      <c r="H95" s="641"/>
      <c r="I95" s="653" t="s">
        <v>164</v>
      </c>
      <c r="J95" s="653"/>
      <c r="K95" s="642" t="s">
        <v>165</v>
      </c>
      <c r="L95" s="642" t="s">
        <v>166</v>
      </c>
      <c r="M95" s="629" t="s">
        <v>167</v>
      </c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</row>
    <row r="96" spans="1:90" customFormat="1" ht="31.5" x14ac:dyDescent="0.25">
      <c r="A96" s="651"/>
      <c r="B96" s="651"/>
      <c r="C96" s="450" t="s">
        <v>168</v>
      </c>
      <c r="D96" s="450" t="s">
        <v>169</v>
      </c>
      <c r="E96" s="450" t="s">
        <v>170</v>
      </c>
      <c r="F96" s="450" t="s">
        <v>171</v>
      </c>
      <c r="G96" s="450" t="s">
        <v>172</v>
      </c>
      <c r="H96" s="450" t="s">
        <v>173</v>
      </c>
      <c r="I96" s="445" t="s">
        <v>174</v>
      </c>
      <c r="J96" s="438" t="s">
        <v>175</v>
      </c>
      <c r="K96" s="824"/>
      <c r="L96" s="824"/>
      <c r="M96" s="821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</row>
    <row r="97" spans="1:95" customFormat="1" x14ac:dyDescent="0.25">
      <c r="A97" s="632" t="s">
        <v>160</v>
      </c>
      <c r="B97" s="633"/>
      <c r="C97" s="209">
        <v>101</v>
      </c>
      <c r="D97" s="209">
        <v>104</v>
      </c>
      <c r="E97" s="209">
        <v>0</v>
      </c>
      <c r="F97" s="209">
        <v>0</v>
      </c>
      <c r="G97" s="209">
        <v>0</v>
      </c>
      <c r="H97" s="209">
        <v>0</v>
      </c>
      <c r="I97" s="210">
        <v>2</v>
      </c>
      <c r="J97" s="209">
        <v>2</v>
      </c>
      <c r="K97" s="209">
        <v>22</v>
      </c>
      <c r="L97" s="209">
        <v>7</v>
      </c>
      <c r="M97" s="209">
        <v>0</v>
      </c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</row>
    <row r="98" spans="1:95" s="2" customFormat="1" ht="11.25" x14ac:dyDescent="0.15">
      <c r="A98" s="822" t="s">
        <v>176</v>
      </c>
      <c r="B98" s="635"/>
      <c r="C98" s="635"/>
      <c r="D98" s="635"/>
      <c r="E98" s="635"/>
      <c r="F98" s="635"/>
      <c r="G98" s="635"/>
      <c r="H98" s="5"/>
      <c r="I98" s="5"/>
      <c r="J98" s="5"/>
      <c r="K98" s="5"/>
      <c r="L98" s="5"/>
      <c r="M98" s="5"/>
      <c r="N98" s="5"/>
      <c r="O98" s="5"/>
    </row>
    <row r="99" spans="1:95" customFormat="1" ht="15" customHeight="1" x14ac:dyDescent="0.25">
      <c r="A99" s="629" t="s">
        <v>149</v>
      </c>
      <c r="B99" s="637" t="s">
        <v>4</v>
      </c>
      <c r="C99" s="639" t="s">
        <v>150</v>
      </c>
      <c r="D99" s="640"/>
      <c r="E99" s="640"/>
      <c r="F99" s="640"/>
      <c r="G99" s="640"/>
      <c r="H99" s="640"/>
      <c r="I99" s="640"/>
      <c r="J99" s="641"/>
      <c r="K99" s="642" t="s">
        <v>177</v>
      </c>
      <c r="L99" s="644" t="s">
        <v>178</v>
      </c>
      <c r="M99" s="645"/>
      <c r="N99" s="645"/>
      <c r="O99" s="646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</row>
    <row r="100" spans="1:95" customFormat="1" ht="42" x14ac:dyDescent="0.25">
      <c r="A100" s="821"/>
      <c r="B100" s="823"/>
      <c r="C100" s="147" t="s">
        <v>152</v>
      </c>
      <c r="D100" s="9" t="s">
        <v>153</v>
      </c>
      <c r="E100" s="148" t="s">
        <v>154</v>
      </c>
      <c r="F100" s="148" t="s">
        <v>155</v>
      </c>
      <c r="G100" s="148" t="s">
        <v>156</v>
      </c>
      <c r="H100" s="148" t="s">
        <v>157</v>
      </c>
      <c r="I100" s="148" t="s">
        <v>158</v>
      </c>
      <c r="J100" s="149" t="s">
        <v>159</v>
      </c>
      <c r="K100" s="824"/>
      <c r="L100" s="135" t="s">
        <v>179</v>
      </c>
      <c r="M100" s="441" t="s">
        <v>180</v>
      </c>
      <c r="N100" s="135" t="s">
        <v>181</v>
      </c>
      <c r="O100" s="440" t="s">
        <v>182</v>
      </c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</row>
    <row r="101" spans="1:95" customFormat="1" x14ac:dyDescent="0.25">
      <c r="A101" s="212" t="s">
        <v>183</v>
      </c>
      <c r="B101" s="213">
        <f>SUM(C101)</f>
        <v>18</v>
      </c>
      <c r="C101" s="164">
        <v>18</v>
      </c>
      <c r="D101" s="214"/>
      <c r="E101" s="214"/>
      <c r="F101" s="214"/>
      <c r="G101" s="214"/>
      <c r="H101" s="214"/>
      <c r="I101" s="214"/>
      <c r="J101" s="215"/>
      <c r="K101" s="104">
        <v>0</v>
      </c>
      <c r="L101" s="104">
        <v>18</v>
      </c>
      <c r="M101" s="104">
        <v>6</v>
      </c>
      <c r="N101" s="104">
        <v>16</v>
      </c>
      <c r="O101" s="104">
        <v>18</v>
      </c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</row>
    <row r="102" spans="1:95" customFormat="1" x14ac:dyDescent="0.25">
      <c r="A102" s="216" t="s">
        <v>184</v>
      </c>
      <c r="B102" s="217">
        <f>SUM(D102:J102)</f>
        <v>1</v>
      </c>
      <c r="C102" s="218"/>
      <c r="D102" s="166"/>
      <c r="E102" s="166"/>
      <c r="F102" s="166"/>
      <c r="G102" s="166"/>
      <c r="H102" s="166"/>
      <c r="I102" s="166">
        <v>1</v>
      </c>
      <c r="J102" s="169"/>
      <c r="K102" s="104">
        <v>0</v>
      </c>
      <c r="L102" s="104">
        <v>1</v>
      </c>
      <c r="M102" s="104">
        <v>0</v>
      </c>
      <c r="N102" s="104">
        <v>1</v>
      </c>
      <c r="O102" s="104">
        <v>1</v>
      </c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1:95" customFormat="1" x14ac:dyDescent="0.25">
      <c r="A103" s="219" t="s">
        <v>185</v>
      </c>
      <c r="B103" s="220">
        <f>SUM(D103:J103)</f>
        <v>0</v>
      </c>
      <c r="C103" s="173"/>
      <c r="D103" s="64"/>
      <c r="E103" s="64"/>
      <c r="F103" s="64"/>
      <c r="G103" s="64"/>
      <c r="H103" s="64"/>
      <c r="I103" s="64"/>
      <c r="J103" s="63"/>
      <c r="K103" s="63"/>
      <c r="L103" s="63"/>
      <c r="M103" s="63"/>
      <c r="N103" s="63"/>
      <c r="O103" s="65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1:95" s="2" customFormat="1" ht="11.25" x14ac:dyDescent="0.15">
      <c r="A104" s="221" t="s">
        <v>186</v>
      </c>
      <c r="B104" s="5"/>
      <c r="C104" s="5"/>
      <c r="D104" s="5"/>
      <c r="E104" s="5"/>
    </row>
    <row r="105" spans="1:95" customFormat="1" ht="21" x14ac:dyDescent="0.25">
      <c r="A105" s="448" t="s">
        <v>187</v>
      </c>
      <c r="B105" s="223" t="s">
        <v>188</v>
      </c>
      <c r="C105" s="224" t="s">
        <v>189</v>
      </c>
      <c r="D105" s="438" t="s">
        <v>190</v>
      </c>
      <c r="E105" s="439" t="s">
        <v>13</v>
      </c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1:95" customFormat="1" x14ac:dyDescent="0.25">
      <c r="A106" s="225" t="s">
        <v>191</v>
      </c>
      <c r="B106" s="226">
        <v>94</v>
      </c>
      <c r="C106" s="227">
        <v>8</v>
      </c>
      <c r="D106" s="228">
        <v>0</v>
      </c>
      <c r="E106" s="228">
        <v>6</v>
      </c>
      <c r="F106" s="40" t="str">
        <f>CA106&amp;CB106&amp;CC106&amp;CD106&amp;CE106</f>
        <v/>
      </c>
      <c r="CA106" s="44"/>
      <c r="CB106" s="44"/>
      <c r="CC106" s="229" t="str">
        <f>IF(AND(OR(B106&gt;0,C106&gt;0),D106="")," * No olvide digitar la variable Pueblos originarios. Digite cero si no tiene.",IF(D106&gt;(B106+C106)," * La variable pueblos originarios No puede ser mayor a los egresados en Maternidad y Neonatología..",""))</f>
        <v/>
      </c>
      <c r="CD106" s="229" t="str">
        <f>IF(AND(OR(B106&gt;0,C106&gt;0),E106="")," * No olvide digitar la variable Migrantes. Digite cero si no tiene.",IF(E106&gt;(B106+C106)," * La variable Migrantes No puede ser mayor a los egresados en Maternidad y Neonatología.",""))</f>
        <v/>
      </c>
      <c r="CE106" s="229"/>
      <c r="CF106" s="229"/>
      <c r="CG106" s="2"/>
      <c r="CH106" s="2"/>
      <c r="CI106" s="2"/>
      <c r="CJ106" s="2"/>
      <c r="CK106" s="2"/>
      <c r="CL106" s="2"/>
      <c r="CM106" s="2"/>
      <c r="CN106" s="230">
        <f>IF(AND(OR(B106&gt;0,C106&gt;0),D106=""),1,IF(D106&gt;(B106+C106),1,0))</f>
        <v>0</v>
      </c>
      <c r="CO106" s="230">
        <f>IF(AND(OR(B106&gt;0,C106&gt;0),E106=""),1,IF(E106&gt;(B106+C106),1,0))</f>
        <v>0</v>
      </c>
      <c r="CP106" s="230"/>
      <c r="CQ106" s="230"/>
    </row>
    <row r="107" spans="1:95" customFormat="1" ht="21" x14ac:dyDescent="0.25">
      <c r="A107" s="231" t="s">
        <v>192</v>
      </c>
      <c r="B107" s="232">
        <v>65</v>
      </c>
      <c r="C107" s="233">
        <v>0</v>
      </c>
      <c r="D107" s="234">
        <v>0</v>
      </c>
      <c r="E107" s="234">
        <v>5</v>
      </c>
      <c r="F107" s="40" t="str">
        <f t="shared" ref="F107:F111" si="21">CA107&amp;CB107&amp;CC107&amp;CD107&amp;CE107</f>
        <v/>
      </c>
      <c r="CA107" s="229" t="str">
        <f>IF(B107&gt;B111," * Los "&amp;A107&amp;" en Maternidad No pueden ser mayores que los "&amp;A111&amp;" en Maternidad.","")</f>
        <v/>
      </c>
      <c r="CB107" s="229" t="str">
        <f>IF(C107&gt;C111," * Los "&amp;A107&amp;" en Neonatología No pueden ser mayores que los "&amp;A111&amp;" en Neonatología.","")</f>
        <v/>
      </c>
      <c r="CC107" s="229" t="str">
        <f t="shared" ref="CC107:CC111" si="22">IF(AND(OR(B107&gt;0,C107&gt;0),D107="")," * No olvide digitar la variable Pueblos originarios. Digite cero si no tiene.",IF(D107&gt;(B107+C107)," * La variable pueblos originarios No puede ser mayor a los egresados en Maternidad y Neonatología..",""))</f>
        <v/>
      </c>
      <c r="CD107" s="229" t="str">
        <f t="shared" ref="CD107:CD111" si="23">IF(AND(OR(B107&gt;0,C107&gt;0),E107="")," * No olvide digitar la variable Migrantes. Digite cero si no tiene.",IF(E107&gt;(B107+C107)," * La variable Migrantes No puede ser mayor a los egresados en Maternidad y Neonatología.",""))</f>
        <v/>
      </c>
      <c r="CE107" s="229"/>
      <c r="CF107" s="229"/>
      <c r="CG107" s="2"/>
      <c r="CH107" s="2"/>
      <c r="CI107" s="2"/>
      <c r="CJ107" s="2"/>
      <c r="CK107" s="2"/>
      <c r="CL107" s="230">
        <f>IF(B107&gt;B111,1,0)</f>
        <v>0</v>
      </c>
      <c r="CM107" s="230">
        <f>IF(C107&gt;C111,1,0)</f>
        <v>0</v>
      </c>
      <c r="CN107" s="230">
        <f t="shared" ref="CN107:CN111" si="24">IF(AND(OR(B107&gt;0,C107&gt;0),D107=""),1,IF(D107&gt;(B107+C107),1,0))</f>
        <v>0</v>
      </c>
      <c r="CO107" s="230">
        <f t="shared" ref="CO107:CO111" si="25">IF(AND(OR(B107&gt;0,C107&gt;0),E107=""),1,IF(E107&gt;(B107+C107),1,0))</f>
        <v>0</v>
      </c>
      <c r="CP107" s="230"/>
      <c r="CQ107" s="230"/>
    </row>
    <row r="108" spans="1:95" customFormat="1" x14ac:dyDescent="0.25">
      <c r="A108" s="235" t="s">
        <v>193</v>
      </c>
      <c r="B108" s="236">
        <v>0</v>
      </c>
      <c r="C108" s="237"/>
      <c r="D108" s="238">
        <v>0</v>
      </c>
      <c r="E108" s="238"/>
      <c r="F108" s="40" t="str">
        <f t="shared" si="21"/>
        <v/>
      </c>
      <c r="CA108" s="44"/>
      <c r="CB108" s="44"/>
      <c r="CC108" s="229" t="str">
        <f t="shared" si="22"/>
        <v/>
      </c>
      <c r="CD108" s="229" t="str">
        <f t="shared" si="23"/>
        <v/>
      </c>
      <c r="CE108" s="229"/>
      <c r="CF108" s="229"/>
      <c r="CG108" s="2"/>
      <c r="CH108" s="2"/>
      <c r="CI108" s="2"/>
      <c r="CJ108" s="2"/>
      <c r="CK108" s="2"/>
      <c r="CL108" s="2"/>
      <c r="CM108" s="2"/>
      <c r="CN108" s="230">
        <f t="shared" si="24"/>
        <v>0</v>
      </c>
      <c r="CO108" s="230">
        <f t="shared" si="25"/>
        <v>0</v>
      </c>
      <c r="CP108" s="230"/>
      <c r="CQ108" s="230"/>
    </row>
    <row r="109" spans="1:95" customFormat="1" x14ac:dyDescent="0.25">
      <c r="A109" s="235" t="s">
        <v>194</v>
      </c>
      <c r="B109" s="236">
        <v>0</v>
      </c>
      <c r="C109" s="237"/>
      <c r="D109" s="238">
        <v>0</v>
      </c>
      <c r="E109" s="238"/>
      <c r="F109" s="40" t="str">
        <f t="shared" si="21"/>
        <v/>
      </c>
      <c r="CA109" s="44"/>
      <c r="CB109" s="44"/>
      <c r="CC109" s="229" t="str">
        <f t="shared" si="22"/>
        <v/>
      </c>
      <c r="CD109" s="229" t="str">
        <f t="shared" si="23"/>
        <v/>
      </c>
      <c r="CE109" s="229"/>
      <c r="CF109" s="229"/>
      <c r="CG109" s="2"/>
      <c r="CH109" s="2"/>
      <c r="CI109" s="2"/>
      <c r="CJ109" s="2"/>
      <c r="CK109" s="2"/>
      <c r="CL109" s="2"/>
      <c r="CM109" s="2"/>
      <c r="CN109" s="230">
        <f t="shared" si="24"/>
        <v>0</v>
      </c>
      <c r="CO109" s="230">
        <f t="shared" si="25"/>
        <v>0</v>
      </c>
      <c r="CP109" s="230"/>
      <c r="CQ109" s="230"/>
    </row>
    <row r="110" spans="1:95" customFormat="1" ht="22.5" x14ac:dyDescent="0.25">
      <c r="A110" s="235" t="s">
        <v>195</v>
      </c>
      <c r="B110" s="236">
        <v>0</v>
      </c>
      <c r="C110" s="237"/>
      <c r="D110" s="238">
        <v>0</v>
      </c>
      <c r="E110" s="238"/>
      <c r="F110" s="40" t="str">
        <f t="shared" si="21"/>
        <v/>
      </c>
      <c r="CA110" s="44"/>
      <c r="CB110" s="44"/>
      <c r="CC110" s="229" t="str">
        <f t="shared" si="22"/>
        <v/>
      </c>
      <c r="CD110" s="229" t="str">
        <f t="shared" si="23"/>
        <v/>
      </c>
      <c r="CE110" s="229"/>
      <c r="CF110" s="229"/>
      <c r="CG110" s="2"/>
      <c r="CH110" s="2"/>
      <c r="CI110" s="2"/>
      <c r="CJ110" s="2"/>
      <c r="CK110" s="2"/>
      <c r="CL110" s="2"/>
      <c r="CM110" s="2"/>
      <c r="CN110" s="230">
        <f t="shared" si="24"/>
        <v>0</v>
      </c>
      <c r="CO110" s="230">
        <f t="shared" si="25"/>
        <v>0</v>
      </c>
      <c r="CP110" s="230"/>
      <c r="CQ110" s="230"/>
    </row>
    <row r="111" spans="1:95" customFormat="1" x14ac:dyDescent="0.25">
      <c r="A111" s="239" t="s">
        <v>196</v>
      </c>
      <c r="B111" s="506">
        <v>82</v>
      </c>
      <c r="C111" s="507">
        <v>8</v>
      </c>
      <c r="D111" s="240">
        <v>0</v>
      </c>
      <c r="E111" s="240">
        <v>5</v>
      </c>
      <c r="F111" s="40" t="str">
        <f t="shared" si="21"/>
        <v/>
      </c>
      <c r="CA111" s="229" t="str">
        <f>IF(B111&gt;B106," * Los egresados con lactancia materna exclusiva no puede ser mayor que el Total de Egresos en Maternidad.","")</f>
        <v/>
      </c>
      <c r="CB111" s="229" t="str">
        <f>IF(C111&gt;C106," * Los egresados con lactancia materna exclusiva no puede ser mayor que el Total de Egresos en Neonatología","")</f>
        <v/>
      </c>
      <c r="CC111" s="229" t="str">
        <f t="shared" si="22"/>
        <v/>
      </c>
      <c r="CD111" s="229" t="str">
        <f t="shared" si="23"/>
        <v/>
      </c>
      <c r="CE111" s="229"/>
      <c r="CF111" s="229"/>
      <c r="CG111" s="2"/>
      <c r="CH111" s="2"/>
      <c r="CI111" s="2"/>
      <c r="CJ111" s="2"/>
      <c r="CK111" s="2"/>
      <c r="CL111" s="230">
        <f>IF(B111&gt;B106,1,0)</f>
        <v>0</v>
      </c>
      <c r="CM111" s="230">
        <f>IF(C111&gt;C106,1,0)</f>
        <v>0</v>
      </c>
      <c r="CN111" s="230">
        <f t="shared" si="24"/>
        <v>0</v>
      </c>
      <c r="CO111" s="230">
        <f t="shared" si="25"/>
        <v>0</v>
      </c>
      <c r="CP111" s="230"/>
      <c r="CQ111" s="230"/>
    </row>
    <row r="112" spans="1:95" customFormat="1" ht="15" customHeight="1" x14ac:dyDescent="0.25">
      <c r="A112" s="622" t="s">
        <v>197</v>
      </c>
      <c r="B112" s="62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1:91" s="2" customFormat="1" ht="11.25" x14ac:dyDescent="0.15">
      <c r="A113" s="195" t="s">
        <v>198</v>
      </c>
      <c r="B113" s="195"/>
      <c r="C113" s="195"/>
    </row>
    <row r="114" spans="1:91" customFormat="1" x14ac:dyDescent="0.25">
      <c r="A114" s="623" t="s">
        <v>199</v>
      </c>
      <c r="B114" s="623"/>
      <c r="C114" s="439" t="s">
        <v>4</v>
      </c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1:91" customFormat="1" ht="33" x14ac:dyDescent="0.25">
      <c r="A115" s="624" t="s">
        <v>200</v>
      </c>
      <c r="B115" s="241" t="s">
        <v>201</v>
      </c>
      <c r="C115" s="226">
        <v>89</v>
      </c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1:91" customFormat="1" ht="22.5" x14ac:dyDescent="0.25">
      <c r="A116" s="819"/>
      <c r="B116" s="508" t="s">
        <v>202</v>
      </c>
      <c r="C116" s="499">
        <v>10</v>
      </c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1:91" customFormat="1" x14ac:dyDescent="0.25">
      <c r="A117" s="624" t="s">
        <v>203</v>
      </c>
      <c r="B117" s="244" t="s">
        <v>204</v>
      </c>
      <c r="C117" s="32">
        <v>2</v>
      </c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1:91" customFormat="1" x14ac:dyDescent="0.25">
      <c r="A118" s="626"/>
      <c r="B118" s="245" t="s">
        <v>205</v>
      </c>
      <c r="C118" s="52">
        <v>89</v>
      </c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1:91" customFormat="1" x14ac:dyDescent="0.25">
      <c r="A119" s="626"/>
      <c r="B119" s="245" t="s">
        <v>206</v>
      </c>
      <c r="C119" s="52">
        <v>0</v>
      </c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1:91" customFormat="1" x14ac:dyDescent="0.25">
      <c r="A120" s="819"/>
      <c r="B120" s="509" t="s">
        <v>207</v>
      </c>
      <c r="C120" s="506">
        <v>89</v>
      </c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1:91" s="2" customFormat="1" ht="11.25" x14ac:dyDescent="0.15">
      <c r="A121" s="248" t="s">
        <v>208</v>
      </c>
      <c r="B121" s="249"/>
      <c r="C121" s="249"/>
      <c r="D121" s="221"/>
      <c r="E121" s="5"/>
      <c r="F121" s="5"/>
      <c r="G121" s="5"/>
      <c r="H121" s="5"/>
      <c r="I121" s="5"/>
      <c r="J121" s="5"/>
      <c r="K121" s="5"/>
      <c r="L121" s="5"/>
      <c r="M121" s="5"/>
    </row>
    <row r="122" spans="1:91" customFormat="1" ht="15" customHeight="1" x14ac:dyDescent="0.25">
      <c r="A122" s="627" t="s">
        <v>209</v>
      </c>
      <c r="B122" s="629" t="s">
        <v>4</v>
      </c>
      <c r="C122" s="611" t="s">
        <v>104</v>
      </c>
      <c r="D122" s="612"/>
      <c r="E122" s="612"/>
      <c r="F122" s="612"/>
      <c r="G122" s="612"/>
      <c r="H122" s="612"/>
      <c r="I122" s="612"/>
      <c r="J122" s="612"/>
      <c r="K122" s="613"/>
      <c r="L122" s="614" t="s">
        <v>12</v>
      </c>
      <c r="M122" s="616" t="s">
        <v>13</v>
      </c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1:91" customFormat="1" x14ac:dyDescent="0.25">
      <c r="A123" s="628"/>
      <c r="B123" s="820"/>
      <c r="C123" s="250" t="s">
        <v>210</v>
      </c>
      <c r="D123" s="251" t="s">
        <v>16</v>
      </c>
      <c r="E123" s="251" t="s">
        <v>110</v>
      </c>
      <c r="F123" s="251" t="s">
        <v>111</v>
      </c>
      <c r="G123" s="251" t="s">
        <v>112</v>
      </c>
      <c r="H123" s="251" t="s">
        <v>113</v>
      </c>
      <c r="I123" s="251" t="s">
        <v>114</v>
      </c>
      <c r="J123" s="251" t="s">
        <v>115</v>
      </c>
      <c r="K123" s="252" t="s">
        <v>211</v>
      </c>
      <c r="L123" s="615"/>
      <c r="M123" s="817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1:91" customFormat="1" ht="21" x14ac:dyDescent="0.25">
      <c r="A124" s="253" t="s">
        <v>212</v>
      </c>
      <c r="B124" s="254">
        <v>64</v>
      </c>
      <c r="C124" s="510"/>
      <c r="D124" s="256"/>
      <c r="E124" s="256"/>
      <c r="F124" s="256"/>
      <c r="G124" s="256"/>
      <c r="H124" s="256"/>
      <c r="I124" s="256"/>
      <c r="J124" s="256"/>
      <c r="K124" s="257"/>
      <c r="L124" s="258"/>
      <c r="M124" s="511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1:91" customFormat="1" ht="21" x14ac:dyDescent="0.25">
      <c r="A125" s="188" t="s">
        <v>213</v>
      </c>
      <c r="B125" s="260">
        <f>SUM(C125:K125)</f>
        <v>64</v>
      </c>
      <c r="C125" s="498">
        <v>0</v>
      </c>
      <c r="D125" s="75">
        <v>6</v>
      </c>
      <c r="E125" s="75">
        <v>10</v>
      </c>
      <c r="F125" s="75">
        <v>13</v>
      </c>
      <c r="G125" s="75">
        <v>18</v>
      </c>
      <c r="H125" s="75">
        <v>9</v>
      </c>
      <c r="I125" s="75">
        <v>8</v>
      </c>
      <c r="J125" s="75"/>
      <c r="K125" s="81"/>
      <c r="L125" s="254">
        <v>0</v>
      </c>
      <c r="M125" s="499">
        <v>0</v>
      </c>
      <c r="N125" s="40" t="str">
        <f>$CA125&amp;CB125</f>
        <v/>
      </c>
      <c r="CA125" s="229" t="str">
        <f>IF(AND($B125&lt;&gt;0,L125=""),"* No olvide ingresar la variable Pueblos Originarios. Si no tiene digite CERO.  ",IF(L125&gt;$B125,"* La variable Pueblos Originarios no puede superar el Total. ",""))</f>
        <v/>
      </c>
      <c r="CB125" s="229" t="str">
        <f>IF(AND($B125&lt;&gt;0,M125=""),"* No olvide ingresar la variable Migrantes. Si no tiene digite CERO. ",IF(M125&gt;$B125,"* La variable Migrantes no puede superar el Total. ",""))</f>
        <v/>
      </c>
      <c r="CC125" s="2"/>
      <c r="CD125" s="2"/>
      <c r="CE125" s="2"/>
      <c r="CF125" s="2"/>
      <c r="CG125" s="2"/>
      <c r="CH125" s="2"/>
      <c r="CI125" s="2"/>
      <c r="CJ125" s="2"/>
      <c r="CK125" s="2"/>
      <c r="CL125" s="230">
        <f>IF(AND($B125&lt;&gt;0,L125=""),1,IF(L125&gt;$B125,1,0))</f>
        <v>0</v>
      </c>
      <c r="CM125" s="230">
        <f>IF(AND($B125&lt;&gt;0,M125=""),1,IF(M125&gt;$B125,1,0))</f>
        <v>0</v>
      </c>
    </row>
    <row r="126" spans="1:91" s="2" customFormat="1" ht="11.25" x14ac:dyDescent="0.15">
      <c r="A126" s="195" t="s">
        <v>214</v>
      </c>
      <c r="B126" s="195"/>
      <c r="C126" s="5"/>
      <c r="D126" s="5"/>
      <c r="E126" s="5"/>
      <c r="F126" s="5"/>
    </row>
    <row r="127" spans="1:91" s="2" customFormat="1" ht="11.25" x14ac:dyDescent="0.15">
      <c r="A127" s="195" t="s">
        <v>215</v>
      </c>
      <c r="B127" s="195"/>
      <c r="C127" s="5"/>
      <c r="D127" s="5"/>
      <c r="E127" s="5"/>
      <c r="F127" s="5"/>
    </row>
    <row r="128" spans="1:91" customFormat="1" ht="21" customHeight="1" x14ac:dyDescent="0.25">
      <c r="A128" s="618" t="s">
        <v>216</v>
      </c>
      <c r="B128" s="620" t="s">
        <v>217</v>
      </c>
      <c r="C128" s="621"/>
      <c r="D128" s="621"/>
      <c r="E128" s="621"/>
      <c r="F128" s="450" t="s">
        <v>218</v>
      </c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1:100" ht="21" x14ac:dyDescent="0.25">
      <c r="A129" s="818"/>
      <c r="B129" s="9" t="s">
        <v>219</v>
      </c>
      <c r="C129" s="148" t="s">
        <v>220</v>
      </c>
      <c r="D129" s="9" t="s">
        <v>221</v>
      </c>
      <c r="E129" s="438" t="s">
        <v>222</v>
      </c>
      <c r="F129" s="450" t="s">
        <v>223</v>
      </c>
      <c r="CN129"/>
      <c r="CO129"/>
      <c r="CP129"/>
      <c r="CQ129"/>
      <c r="CR129"/>
      <c r="CS129"/>
      <c r="CT129"/>
      <c r="CU129"/>
      <c r="CV129"/>
    </row>
    <row r="130" spans="1:100" x14ac:dyDescent="0.25">
      <c r="A130" s="261" t="s">
        <v>224</v>
      </c>
      <c r="B130" s="262">
        <v>91</v>
      </c>
      <c r="C130" s="196">
        <v>1</v>
      </c>
      <c r="D130" s="262">
        <v>3</v>
      </c>
      <c r="E130" s="198">
        <v>1</v>
      </c>
      <c r="F130" s="136">
        <v>0</v>
      </c>
      <c r="CN130"/>
      <c r="CO130"/>
      <c r="CP130"/>
      <c r="CQ130"/>
      <c r="CR130"/>
      <c r="CS130"/>
      <c r="CT130"/>
      <c r="CU130"/>
      <c r="CV130"/>
    </row>
    <row r="131" spans="1:100" s="2" customFormat="1" ht="11.25" x14ac:dyDescent="0.15">
      <c r="A131" s="195" t="s">
        <v>225</v>
      </c>
      <c r="B131" s="5"/>
      <c r="C131" s="5"/>
      <c r="D131" s="5"/>
      <c r="E131" s="5"/>
    </row>
    <row r="132" spans="1:100" ht="21" x14ac:dyDescent="0.25">
      <c r="A132" s="448" t="s">
        <v>226</v>
      </c>
      <c r="B132" s="439" t="s">
        <v>227</v>
      </c>
      <c r="C132" s="439" t="s">
        <v>228</v>
      </c>
      <c r="D132" s="224" t="s">
        <v>229</v>
      </c>
      <c r="E132" s="438" t="s">
        <v>12</v>
      </c>
      <c r="CN132"/>
      <c r="CO132"/>
      <c r="CP132"/>
      <c r="CQ132"/>
      <c r="CR132"/>
      <c r="CS132"/>
      <c r="CT132"/>
      <c r="CU132"/>
      <c r="CV132"/>
    </row>
    <row r="133" spans="1:100" x14ac:dyDescent="0.25">
      <c r="A133" s="127" t="s">
        <v>230</v>
      </c>
      <c r="B133" s="226">
        <v>117</v>
      </c>
      <c r="C133" s="226"/>
      <c r="D133" s="227">
        <v>17</v>
      </c>
      <c r="E133" s="228">
        <v>0</v>
      </c>
      <c r="F133" s="40" t="str">
        <f>$CA133</f>
        <v/>
      </c>
      <c r="CA133" s="229" t="str">
        <f>IF(AND($B133&lt;&gt;0,E133=""),"* No olvide ingresar la variable Pueblos Originarios. Si no tiene digite CERO. ",IF(E133&gt;$B133,"* La variable Pueblos Originarios no puede superar el Total de Tamizaje. ",""))</f>
        <v/>
      </c>
      <c r="CB133" s="44"/>
      <c r="CL133" s="230">
        <f>IF(AND($B133&lt;&gt;0,E133=""),1,IF(E133&gt;$B133,1,0))</f>
        <v>0</v>
      </c>
      <c r="CM133" s="44"/>
      <c r="CN133"/>
      <c r="CO133"/>
      <c r="CP133"/>
      <c r="CQ133"/>
      <c r="CR133"/>
      <c r="CS133"/>
      <c r="CT133"/>
      <c r="CU133"/>
      <c r="CV133"/>
    </row>
    <row r="134" spans="1:100" x14ac:dyDescent="0.25">
      <c r="A134" s="263" t="s">
        <v>231</v>
      </c>
      <c r="B134" s="52">
        <v>107</v>
      </c>
      <c r="C134" s="52"/>
      <c r="D134" s="264">
        <v>16</v>
      </c>
      <c r="E134" s="50">
        <v>0</v>
      </c>
      <c r="F134" s="40" t="str">
        <f t="shared" ref="F134:F135" si="26">$CO134&amp;CA134</f>
        <v/>
      </c>
      <c r="CA134" s="229" t="str">
        <f t="shared" ref="CA134:CA135" si="27">IF(AND($B134&lt;&gt;0,E134=""),"* No olvide ingresar la variable Pueblos Originarios. Si no tiene digite CERO. ",IF(E134&gt;$B134,"* La variable Pueblos Originarios no puede superar el Total de Tamizaje. ",""))</f>
        <v/>
      </c>
      <c r="CB134" s="44"/>
      <c r="CL134" s="230">
        <f t="shared" ref="CL134:CL135" si="28">IF(AND($B134&lt;&gt;0,E134=""),1,IF(E134&gt;$B134,1,0))</f>
        <v>0</v>
      </c>
      <c r="CN134"/>
      <c r="CO134"/>
      <c r="CP134"/>
      <c r="CQ134"/>
      <c r="CR134"/>
      <c r="CS134"/>
      <c r="CT134"/>
      <c r="CU134"/>
      <c r="CV134"/>
    </row>
    <row r="135" spans="1:100" x14ac:dyDescent="0.25">
      <c r="A135" s="265" t="s">
        <v>232</v>
      </c>
      <c r="B135" s="266">
        <v>10</v>
      </c>
      <c r="C135" s="266"/>
      <c r="D135" s="267">
        <v>1</v>
      </c>
      <c r="E135" s="268">
        <v>0</v>
      </c>
      <c r="F135" s="40" t="str">
        <f t="shared" si="26"/>
        <v/>
      </c>
      <c r="CA135" s="229" t="str">
        <f t="shared" si="27"/>
        <v/>
      </c>
      <c r="CB135" s="44"/>
      <c r="CL135" s="230">
        <f t="shared" si="28"/>
        <v>0</v>
      </c>
      <c r="CN135"/>
      <c r="CO135"/>
      <c r="CP135"/>
      <c r="CQ135"/>
      <c r="CR135"/>
      <c r="CS135"/>
      <c r="CT135"/>
      <c r="CU135"/>
      <c r="CV135"/>
    </row>
    <row r="136" spans="1:100" ht="21" x14ac:dyDescent="0.25">
      <c r="A136" s="512" t="s">
        <v>233</v>
      </c>
      <c r="B136" s="513" t="s">
        <v>234</v>
      </c>
      <c r="C136" s="514" t="s">
        <v>235</v>
      </c>
      <c r="D136" s="436" t="s">
        <v>12</v>
      </c>
      <c r="E136" s="202"/>
      <c r="CN136"/>
      <c r="CO136"/>
      <c r="CP136"/>
      <c r="CQ136"/>
      <c r="CR136"/>
      <c r="CS136"/>
      <c r="CT136"/>
      <c r="CU136"/>
      <c r="CV136"/>
    </row>
    <row r="137" spans="1:100" x14ac:dyDescent="0.25">
      <c r="A137" s="127" t="s">
        <v>188</v>
      </c>
      <c r="B137" s="226">
        <v>33</v>
      </c>
      <c r="C137" s="227"/>
      <c r="D137" s="228">
        <v>0</v>
      </c>
      <c r="E137" s="40" t="str">
        <f>$CA137</f>
        <v/>
      </c>
      <c r="CA137" s="229" t="str">
        <f>IF(AND($B137&lt;&gt;0,D137=""),"* No olvide ingresar la variable Pueblos Originarios. Si no tiene digite CERO. ",IF(D137&gt;$B137,"* La variable Pueblos Originarios no puede superar el Total de EOA. ",""))</f>
        <v/>
      </c>
      <c r="CB137" s="44"/>
      <c r="CL137" s="230">
        <f>IF(AND($B137&lt;&gt;0,D137=""),1,IF(D137&gt;$B137,1,0))</f>
        <v>0</v>
      </c>
      <c r="CN137"/>
      <c r="CO137"/>
      <c r="CP137"/>
      <c r="CQ137"/>
      <c r="CR137"/>
      <c r="CS137"/>
      <c r="CT137"/>
      <c r="CU137"/>
      <c r="CV137"/>
    </row>
    <row r="138" spans="1:100" x14ac:dyDescent="0.25">
      <c r="A138" s="263" t="s">
        <v>189</v>
      </c>
      <c r="B138" s="52">
        <v>26</v>
      </c>
      <c r="C138" s="264"/>
      <c r="D138" s="50">
        <v>0</v>
      </c>
      <c r="E138" s="40" t="str">
        <f t="shared" ref="E138:E139" si="29">$CA138</f>
        <v/>
      </c>
      <c r="CA138" s="229" t="str">
        <f t="shared" ref="CA138:CA139" si="30">IF(AND($B138&lt;&gt;0,D138=""),"* No olvide ingresar la variable Pueblos Originarios. Si no tiene digite CERO. ",IF(D138&gt;$B138,"* La variable Pueblos Originarios no puede superar el Total de EOA. ",""))</f>
        <v/>
      </c>
      <c r="CB138" s="44"/>
      <c r="CL138" s="230">
        <f t="shared" ref="CL138:CL139" si="31">IF(AND($B138&lt;&gt;0,D138=""),1,IF(D138&gt;$B138,1,0))</f>
        <v>0</v>
      </c>
      <c r="CN138"/>
      <c r="CO138"/>
      <c r="CP138"/>
      <c r="CQ138"/>
      <c r="CR138"/>
      <c r="CS138"/>
      <c r="CT138"/>
      <c r="CU138"/>
      <c r="CV138"/>
    </row>
    <row r="139" spans="1:100" ht="21" x14ac:dyDescent="0.25">
      <c r="A139" s="265" t="s">
        <v>236</v>
      </c>
      <c r="B139" s="266">
        <v>58</v>
      </c>
      <c r="C139" s="267">
        <v>3</v>
      </c>
      <c r="D139" s="268">
        <v>0</v>
      </c>
      <c r="E139" s="40" t="str">
        <f t="shared" si="29"/>
        <v/>
      </c>
      <c r="CA139" s="229" t="str">
        <f t="shared" si="30"/>
        <v/>
      </c>
      <c r="CB139" s="44"/>
      <c r="CL139" s="230">
        <f t="shared" si="31"/>
        <v>0</v>
      </c>
      <c r="CN139"/>
      <c r="CO139"/>
      <c r="CP139"/>
      <c r="CQ139"/>
      <c r="CR139"/>
      <c r="CS139"/>
      <c r="CT139"/>
      <c r="CU139"/>
      <c r="CV139"/>
    </row>
    <row r="140" spans="1:100" x14ac:dyDescent="0.25">
      <c r="A140" s="195" t="s">
        <v>237</v>
      </c>
      <c r="B140" s="273"/>
      <c r="C140" s="202"/>
      <c r="CN140"/>
      <c r="CO140"/>
      <c r="CP140"/>
      <c r="CQ140"/>
      <c r="CR140"/>
      <c r="CS140"/>
      <c r="CT140"/>
      <c r="CU140"/>
      <c r="CV140"/>
    </row>
    <row r="141" spans="1:100" ht="31.5" x14ac:dyDescent="0.25">
      <c r="A141" s="444" t="s">
        <v>233</v>
      </c>
      <c r="B141" s="437" t="s">
        <v>238</v>
      </c>
      <c r="C141" s="445" t="s">
        <v>239</v>
      </c>
      <c r="CN141"/>
      <c r="CO141"/>
      <c r="CP141"/>
      <c r="CQ141"/>
      <c r="CR141"/>
      <c r="CS141"/>
      <c r="CT141"/>
      <c r="CU141"/>
      <c r="CV141"/>
    </row>
    <row r="142" spans="1:100" x14ac:dyDescent="0.25">
      <c r="A142" s="276" t="s">
        <v>188</v>
      </c>
      <c r="B142" s="226">
        <v>102</v>
      </c>
      <c r="C142" s="228">
        <v>0</v>
      </c>
      <c r="CN142"/>
      <c r="CO142"/>
      <c r="CP142"/>
      <c r="CQ142"/>
      <c r="CR142"/>
      <c r="CS142"/>
      <c r="CT142"/>
      <c r="CU142"/>
      <c r="CV142"/>
    </row>
    <row r="143" spans="1:100" x14ac:dyDescent="0.25">
      <c r="A143" s="515" t="s">
        <v>189</v>
      </c>
      <c r="B143" s="506">
        <v>10</v>
      </c>
      <c r="C143" s="240">
        <v>10</v>
      </c>
      <c r="CN143"/>
      <c r="CO143"/>
      <c r="CP143"/>
      <c r="CQ143"/>
      <c r="CR143"/>
      <c r="CS143"/>
      <c r="CT143"/>
      <c r="CU143"/>
      <c r="CV143"/>
    </row>
    <row r="160" spans="1:100" x14ac:dyDescent="0.25">
      <c r="A160" s="278">
        <f>SUM(C13:X22,C25:C35,C39:D51,C54:D65,B70:O72,C76:I87,C93,C97:J97,B101:B103,B106:C111,C115:C120,B124:B125,B130:F130,B133:D135,B137:C139)</f>
        <v>2711</v>
      </c>
      <c r="B160" s="278">
        <f>SUM(CL13:CQ139)</f>
        <v>0</v>
      </c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</row>
  </sheetData>
  <mergeCells count="121">
    <mergeCell ref="A6:L6"/>
    <mergeCell ref="A9:B11"/>
    <mergeCell ref="C9:C11"/>
    <mergeCell ref="D9:G9"/>
    <mergeCell ref="H9:K9"/>
    <mergeCell ref="L9:L11"/>
    <mergeCell ref="R10:R11"/>
    <mergeCell ref="S10:T10"/>
    <mergeCell ref="U10:V10"/>
    <mergeCell ref="A13:B13"/>
    <mergeCell ref="A14:B14"/>
    <mergeCell ref="A15:B15"/>
    <mergeCell ref="AA9:AB10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M9:R9"/>
    <mergeCell ref="S9:V9"/>
    <mergeCell ref="W9:W11"/>
    <mergeCell ref="X9:X11"/>
    <mergeCell ref="Y9:Y11"/>
    <mergeCell ref="Z9:Z11"/>
    <mergeCell ref="N10:N11"/>
    <mergeCell ref="O10:O11"/>
    <mergeCell ref="P10:P11"/>
    <mergeCell ref="Q10:Q11"/>
    <mergeCell ref="A24:B24"/>
    <mergeCell ref="A25:B25"/>
    <mergeCell ref="A26:A27"/>
    <mergeCell ref="A28:B28"/>
    <mergeCell ref="A29:B29"/>
    <mergeCell ref="A30:B30"/>
    <mergeCell ref="A16:B16"/>
    <mergeCell ref="A17:B17"/>
    <mergeCell ref="A18:B18"/>
    <mergeCell ref="A19:B19"/>
    <mergeCell ref="A20:B20"/>
    <mergeCell ref="A21:A22"/>
    <mergeCell ref="A42:B42"/>
    <mergeCell ref="A43:B43"/>
    <mergeCell ref="A44:A45"/>
    <mergeCell ref="A46:B46"/>
    <mergeCell ref="A47:B47"/>
    <mergeCell ref="A48:B48"/>
    <mergeCell ref="A31:A32"/>
    <mergeCell ref="A33:B33"/>
    <mergeCell ref="A34:A35"/>
    <mergeCell ref="A38:B38"/>
    <mergeCell ref="A39:B39"/>
    <mergeCell ref="A40:A41"/>
    <mergeCell ref="A60:B60"/>
    <mergeCell ref="A61:B61"/>
    <mergeCell ref="A62:B62"/>
    <mergeCell ref="A63:B63"/>
    <mergeCell ref="A64:B64"/>
    <mergeCell ref="A65:B65"/>
    <mergeCell ref="A49:B49"/>
    <mergeCell ref="A50:B50"/>
    <mergeCell ref="A51:B51"/>
    <mergeCell ref="A53:B53"/>
    <mergeCell ref="A54:A58"/>
    <mergeCell ref="A59:B59"/>
    <mergeCell ref="R67:R68"/>
    <mergeCell ref="S67:T67"/>
    <mergeCell ref="A74:B75"/>
    <mergeCell ref="C74:C75"/>
    <mergeCell ref="D74:D75"/>
    <mergeCell ref="E74:E75"/>
    <mergeCell ref="F74:F75"/>
    <mergeCell ref="G74:I74"/>
    <mergeCell ref="A67:A68"/>
    <mergeCell ref="B67:J67"/>
    <mergeCell ref="K67:M67"/>
    <mergeCell ref="N67:O67"/>
    <mergeCell ref="P67:P68"/>
    <mergeCell ref="Q67:Q68"/>
    <mergeCell ref="A88:B88"/>
    <mergeCell ref="A89:G89"/>
    <mergeCell ref="A90:G90"/>
    <mergeCell ref="A91:B92"/>
    <mergeCell ref="C91:C92"/>
    <mergeCell ref="D91:K91"/>
    <mergeCell ref="A76:B76"/>
    <mergeCell ref="A77:B77"/>
    <mergeCell ref="A78:A84"/>
    <mergeCell ref="A85:B85"/>
    <mergeCell ref="A86:B86"/>
    <mergeCell ref="A87:B87"/>
    <mergeCell ref="M95:M96"/>
    <mergeCell ref="A97:B97"/>
    <mergeCell ref="A98:G98"/>
    <mergeCell ref="A99:A100"/>
    <mergeCell ref="B99:B100"/>
    <mergeCell ref="C99:J99"/>
    <mergeCell ref="K99:K100"/>
    <mergeCell ref="L99:O99"/>
    <mergeCell ref="L91:L92"/>
    <mergeCell ref="A93:B93"/>
    <mergeCell ref="A95:B96"/>
    <mergeCell ref="C95:D95"/>
    <mergeCell ref="E95:H95"/>
    <mergeCell ref="I95:J95"/>
    <mergeCell ref="K95:K96"/>
    <mergeCell ref="L95:L96"/>
    <mergeCell ref="C122:K122"/>
    <mergeCell ref="L122:L123"/>
    <mergeCell ref="M122:M123"/>
    <mergeCell ref="A128:A129"/>
    <mergeCell ref="B128:E128"/>
    <mergeCell ref="A112:B112"/>
    <mergeCell ref="A114:B114"/>
    <mergeCell ref="A115:A116"/>
    <mergeCell ref="A117:A120"/>
    <mergeCell ref="A122:A123"/>
    <mergeCell ref="B122:B123"/>
  </mergeCells>
  <dataValidations count="2">
    <dataValidation type="whole" operator="greaterThanOrEqual" allowBlank="1" showInputMessage="1" showErrorMessage="1" error="Valor no Permitido" sqref="C13:AB22 D25:F35 C39:D51 C54:D65 B70:T72 C76:C87 D86 E76:I87 D93:L93 C97:M97 C101:O103 B106:E111 C115:C120 B124 C125:M125 B130:F130 B133:E135 B137:D139">
      <formula1>0</formula1>
    </dataValidation>
    <dataValidation allowBlank="1" showInputMessage="1" showErrorMessage="1" error="Valor no Permitido" sqref="A6:L6 C9:C10 T11:T12 A9:A10 A12:A21 S9:S10 U10 W9:W10 M9 M10:R10 H9 H10:K10 C129:E129 X9:AA9 A8:AB8 B125 V11:V12 C12:S12 U12 W12:AB12 F24 A26 B26:B27 A33:A34 A28:A31 B34:B35 A23:F23 A42:A44 A39:A40 B44:B45 A46:A54 A37:D37 C25:C35 B52 M93:BZ93 C66:S66 C68:J69 K67:S69 T66:T69 A76:A78 A85:A91 F74:G74 H75:I75 E88:I88 F73:I73 B73 A93:A99 B89:L90 L91 D91:K92 B94:M94 K95:M95 E95 I95:J96 M100:O100 L99:L100 B98:O98 K99 D87:D88 C99:J100 C73:E74 C104:E105 A102:A112 D76:D85 B99:B104 C88 D121:M121 A121:A124 C121:C124 D123:K123 L122:M122 C91:C93 B128:B129 A160:B160 A126:F127 C52:D53 B66:B69 F128:F129 D124:M124 B121:B123 A131:A139 B131:E132 B136:E136 A59:A67 A69:A74 A140:C140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60"/>
  <sheetViews>
    <sheetView workbookViewId="0">
      <selection activeCell="A6" sqref="A6:L6"/>
    </sheetView>
  </sheetViews>
  <sheetFormatPr baseColWidth="10" defaultRowHeight="15" x14ac:dyDescent="0.25"/>
  <cols>
    <col min="1" max="1" width="53.5703125" customWidth="1"/>
    <col min="2" max="2" width="23.42578125" bestFit="1" customWidth="1"/>
    <col min="3" max="7" width="14" customWidth="1"/>
    <col min="8" max="8" width="15" customWidth="1"/>
    <col min="9" max="13" width="14" customWidth="1"/>
    <col min="14" max="14" width="15.28515625" customWidth="1"/>
    <col min="15" max="15" width="13" customWidth="1"/>
    <col min="16" max="16" width="12" customWidth="1"/>
    <col min="17" max="18" width="13.42578125" customWidth="1"/>
    <col min="19" max="19" width="11.28515625" customWidth="1"/>
    <col min="20" max="20" width="12.42578125" customWidth="1"/>
    <col min="22" max="22" width="12.85546875" customWidth="1"/>
    <col min="23" max="28" width="11.28515625" customWidth="1"/>
    <col min="55" max="55" width="20.28515625" bestFit="1" customWidth="1"/>
    <col min="65" max="65" width="20.28515625" bestFit="1" customWidth="1"/>
    <col min="78" max="78" width="11.42578125" customWidth="1"/>
    <col min="79" max="80" width="11.85546875" style="2" hidden="1" customWidth="1"/>
    <col min="81" max="90" width="11.42578125" style="2" hidden="1" customWidth="1"/>
    <col min="91" max="91" width="20.28515625" style="2" hidden="1" customWidth="1"/>
    <col min="92" max="94" width="11.42578125" style="2" hidden="1" customWidth="1"/>
    <col min="95" max="95" width="20.28515625" style="2" hidden="1" customWidth="1"/>
    <col min="96" max="96" width="11.42578125" style="2" customWidth="1"/>
    <col min="97" max="100" width="11.42578125" style="2"/>
  </cols>
  <sheetData>
    <row r="1" spans="1:100" x14ac:dyDescent="0.25">
      <c r="A1" s="1" t="s">
        <v>0</v>
      </c>
    </row>
    <row r="2" spans="1:100" x14ac:dyDescent="0.25">
      <c r="A2" s="1" t="str">
        <f>CONCATENATE("COMUNA: ",[10]NOMBRE!B2," - ","( ",[10]NOMBRE!C2,[10]NOMBRE!D2,[10]NOMBRE!E2,[10]NOMBRE!F2,[10]NOMBRE!G2," )")</f>
        <v>COMUNA: LINARES - ( 07401 )</v>
      </c>
    </row>
    <row r="3" spans="1:100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100" x14ac:dyDescent="0.25">
      <c r="A4" s="1" t="str">
        <f>CONCATENATE("MES: ",[10]NOMBRE!B6," - ","( ",[10]NOMBRE!C6,[10]NOMBRE!D6," )")</f>
        <v>MES: SEPTIEMBRE - ( 09 )</v>
      </c>
    </row>
    <row r="5" spans="1:100" x14ac:dyDescent="0.25">
      <c r="A5" s="1" t="str">
        <f>CONCATENATE("AÑO: ",[10]NOMBRE!B7)</f>
        <v>AÑO: 2024</v>
      </c>
    </row>
    <row r="6" spans="1:100" ht="15" customHeight="1" x14ac:dyDescent="0.25">
      <c r="A6" s="735" t="s">
        <v>1</v>
      </c>
      <c r="B6" s="735"/>
      <c r="C6" s="735"/>
      <c r="D6" s="735"/>
      <c r="E6" s="735"/>
      <c r="F6" s="735"/>
      <c r="G6" s="735"/>
      <c r="H6" s="735"/>
      <c r="I6" s="735"/>
      <c r="J6" s="735"/>
      <c r="K6" s="735"/>
      <c r="L6" s="735"/>
    </row>
    <row r="8" spans="1:100" s="2" customFormat="1" ht="11.25" x14ac:dyDescent="0.15">
      <c r="A8" s="3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</row>
    <row r="9" spans="1:100" ht="15" customHeight="1" x14ac:dyDescent="0.25">
      <c r="A9" s="661" t="s">
        <v>3</v>
      </c>
      <c r="B9" s="647"/>
      <c r="C9" s="736" t="s">
        <v>4</v>
      </c>
      <c r="D9" s="652" t="s">
        <v>5</v>
      </c>
      <c r="E9" s="739"/>
      <c r="F9" s="739"/>
      <c r="G9" s="620"/>
      <c r="H9" s="639" t="s">
        <v>6</v>
      </c>
      <c r="I9" s="640"/>
      <c r="J9" s="640"/>
      <c r="K9" s="641"/>
      <c r="L9" s="740" t="s">
        <v>7</v>
      </c>
      <c r="M9" s="639" t="s">
        <v>8</v>
      </c>
      <c r="N9" s="640"/>
      <c r="O9" s="640"/>
      <c r="P9" s="640"/>
      <c r="Q9" s="640"/>
      <c r="R9" s="640"/>
      <c r="S9" s="724" t="s">
        <v>9</v>
      </c>
      <c r="T9" s="645"/>
      <c r="U9" s="645"/>
      <c r="V9" s="725"/>
      <c r="W9" s="647" t="s">
        <v>10</v>
      </c>
      <c r="X9" s="661" t="s">
        <v>11</v>
      </c>
      <c r="Y9" s="727" t="s">
        <v>12</v>
      </c>
      <c r="Z9" s="730" t="s">
        <v>13</v>
      </c>
      <c r="AA9" s="711" t="s">
        <v>14</v>
      </c>
      <c r="AB9" s="647"/>
    </row>
    <row r="10" spans="1:100" ht="15" customHeight="1" x14ac:dyDescent="0.25">
      <c r="A10" s="726"/>
      <c r="B10" s="713"/>
      <c r="C10" s="737"/>
      <c r="D10" s="714" t="s">
        <v>15</v>
      </c>
      <c r="E10" s="716" t="s">
        <v>16</v>
      </c>
      <c r="F10" s="716" t="s">
        <v>17</v>
      </c>
      <c r="G10" s="718" t="s">
        <v>18</v>
      </c>
      <c r="H10" s="720" t="s">
        <v>19</v>
      </c>
      <c r="I10" s="716" t="s">
        <v>20</v>
      </c>
      <c r="J10" s="716" t="s">
        <v>21</v>
      </c>
      <c r="K10" s="722" t="s">
        <v>22</v>
      </c>
      <c r="L10" s="740"/>
      <c r="M10" s="714" t="s">
        <v>23</v>
      </c>
      <c r="N10" s="733" t="s">
        <v>24</v>
      </c>
      <c r="O10" s="733" t="s">
        <v>25</v>
      </c>
      <c r="P10" s="733" t="s">
        <v>26</v>
      </c>
      <c r="Q10" s="733" t="s">
        <v>27</v>
      </c>
      <c r="R10" s="741" t="s">
        <v>28</v>
      </c>
      <c r="S10" s="724" t="s">
        <v>29</v>
      </c>
      <c r="T10" s="646"/>
      <c r="U10" s="645" t="s">
        <v>30</v>
      </c>
      <c r="V10" s="725"/>
      <c r="W10" s="713"/>
      <c r="X10" s="726"/>
      <c r="Y10" s="728"/>
      <c r="Z10" s="731"/>
      <c r="AA10" s="712"/>
      <c r="AB10" s="713"/>
    </row>
    <row r="11" spans="1:100" ht="42" x14ac:dyDescent="0.25">
      <c r="A11" s="770"/>
      <c r="B11" s="648"/>
      <c r="C11" s="848"/>
      <c r="D11" s="845"/>
      <c r="E11" s="717"/>
      <c r="F11" s="717"/>
      <c r="G11" s="719"/>
      <c r="H11" s="846"/>
      <c r="I11" s="717"/>
      <c r="J11" s="717"/>
      <c r="K11" s="723"/>
      <c r="L11" s="740"/>
      <c r="M11" s="845"/>
      <c r="N11" s="734"/>
      <c r="O11" s="734"/>
      <c r="P11" s="734"/>
      <c r="Q11" s="734"/>
      <c r="R11" s="742"/>
      <c r="S11" s="7" t="s">
        <v>31</v>
      </c>
      <c r="T11" s="484" t="s">
        <v>32</v>
      </c>
      <c r="U11" s="9" t="s">
        <v>31</v>
      </c>
      <c r="V11" s="490" t="s">
        <v>32</v>
      </c>
      <c r="W11" s="648"/>
      <c r="X11" s="770"/>
      <c r="Y11" s="729"/>
      <c r="Z11" s="847"/>
      <c r="AA11" s="9" t="s">
        <v>33</v>
      </c>
      <c r="AB11" s="484" t="s">
        <v>34</v>
      </c>
    </row>
    <row r="12" spans="1:100" s="26" customFormat="1" ht="11.25" x14ac:dyDescent="0.15">
      <c r="A12" s="11" t="s">
        <v>35</v>
      </c>
      <c r="B12" s="12"/>
      <c r="C12" s="13">
        <f>SUM(C13:C16)</f>
        <v>134</v>
      </c>
      <c r="D12" s="14">
        <f t="shared" ref="D12:Z12" si="0">SUM(D13:D16)</f>
        <v>0</v>
      </c>
      <c r="E12" s="15">
        <f t="shared" si="0"/>
        <v>4</v>
      </c>
      <c r="F12" s="16">
        <f t="shared" si="0"/>
        <v>104</v>
      </c>
      <c r="G12" s="17">
        <f t="shared" si="0"/>
        <v>26</v>
      </c>
      <c r="H12" s="14">
        <f t="shared" si="0"/>
        <v>0</v>
      </c>
      <c r="I12" s="15">
        <f t="shared" si="0"/>
        <v>0</v>
      </c>
      <c r="J12" s="18">
        <f t="shared" si="0"/>
        <v>0</v>
      </c>
      <c r="K12" s="19">
        <f t="shared" si="0"/>
        <v>11</v>
      </c>
      <c r="L12" s="20">
        <f t="shared" si="0"/>
        <v>134</v>
      </c>
      <c r="M12" s="14">
        <f t="shared" si="0"/>
        <v>115</v>
      </c>
      <c r="N12" s="15">
        <f t="shared" si="0"/>
        <v>0</v>
      </c>
      <c r="O12" s="18">
        <f t="shared" si="0"/>
        <v>0</v>
      </c>
      <c r="P12" s="15">
        <f t="shared" si="0"/>
        <v>0</v>
      </c>
      <c r="Q12" s="18">
        <f t="shared" si="0"/>
        <v>9</v>
      </c>
      <c r="R12" s="18">
        <f t="shared" si="0"/>
        <v>15</v>
      </c>
      <c r="S12" s="21">
        <f t="shared" si="0"/>
        <v>3</v>
      </c>
      <c r="T12" s="17">
        <f t="shared" si="0"/>
        <v>42</v>
      </c>
      <c r="U12" s="14">
        <f t="shared" si="0"/>
        <v>4</v>
      </c>
      <c r="V12" s="22">
        <f t="shared" si="0"/>
        <v>111</v>
      </c>
      <c r="W12" s="17">
        <f t="shared" si="0"/>
        <v>41</v>
      </c>
      <c r="X12" s="13">
        <f t="shared" si="0"/>
        <v>0</v>
      </c>
      <c r="Y12" s="23">
        <f t="shared" si="0"/>
        <v>1</v>
      </c>
      <c r="Z12" s="24">
        <f t="shared" si="0"/>
        <v>13</v>
      </c>
      <c r="AA12" s="16">
        <f>SUM(AA13:AA16)</f>
        <v>0</v>
      </c>
      <c r="AB12" s="25">
        <f>SUM(AB13:AB16)</f>
        <v>0</v>
      </c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</row>
    <row r="13" spans="1:100" s="26" customFormat="1" x14ac:dyDescent="0.25">
      <c r="A13" s="666" t="s">
        <v>36</v>
      </c>
      <c r="B13" s="667"/>
      <c r="C13" s="27">
        <v>49</v>
      </c>
      <c r="D13" s="28">
        <v>0</v>
      </c>
      <c r="E13" s="29">
        <v>4</v>
      </c>
      <c r="F13" s="29">
        <v>41</v>
      </c>
      <c r="G13" s="30">
        <v>4</v>
      </c>
      <c r="H13" s="28">
        <v>0</v>
      </c>
      <c r="I13" s="31">
        <v>0</v>
      </c>
      <c r="J13" s="31">
        <v>0</v>
      </c>
      <c r="K13" s="30">
        <v>5</v>
      </c>
      <c r="L13" s="32">
        <v>49</v>
      </c>
      <c r="M13" s="31">
        <v>30</v>
      </c>
      <c r="N13" s="31">
        <v>0</v>
      </c>
      <c r="O13" s="31">
        <v>0</v>
      </c>
      <c r="P13" s="31">
        <v>0</v>
      </c>
      <c r="Q13" s="31">
        <v>9</v>
      </c>
      <c r="R13" s="33">
        <v>15</v>
      </c>
      <c r="S13" s="34">
        <v>2</v>
      </c>
      <c r="T13" s="35">
        <v>41</v>
      </c>
      <c r="U13" s="29">
        <v>2</v>
      </c>
      <c r="V13" s="36">
        <v>32</v>
      </c>
      <c r="W13" s="30">
        <v>41</v>
      </c>
      <c r="X13" s="33">
        <v>0</v>
      </c>
      <c r="Y13" s="37">
        <v>1</v>
      </c>
      <c r="Z13" s="38">
        <v>6</v>
      </c>
      <c r="AA13" s="29">
        <v>0</v>
      </c>
      <c r="AB13" s="39"/>
      <c r="AC13" s="40" t="str">
        <f>$CA13&amp;CB13&amp;CC13&amp;CD13&amp;CE13&amp;CF13</f>
        <v/>
      </c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 s="41" t="str">
        <f>IF(AND(C13&gt;0,Y13="")," * No olvide digitar la variable Pueblos originarios. Digite Cero si no tiene.",IF(Y13&gt;C13," * La variable Pueblos originarios no puede ser mayor al Total.",""))</f>
        <v/>
      </c>
      <c r="CB13" s="41" t="str">
        <f>IF(AND(C13&gt;0,Z13="")," * No olvide digitar la variable Migrantes. Digite Cero si no tiene.",IF(Z13&gt;C13," * La variable Migrantes no puede ser mayor al Total.",""))</f>
        <v/>
      </c>
      <c r="CC13" s="41" t="str">
        <f>IF(AND(C13&gt;0,OR(AA13=""))," * No olvide digitar la variable Trans Masculino . Digite Cero si no tiene.",IF(OR(AA13&gt;C13)," * La variable Trans Masculino no puede ser mayor al Total.",""))</f>
        <v/>
      </c>
      <c r="CD13" s="42"/>
      <c r="CE13" s="43"/>
      <c r="CF13" s="42"/>
      <c r="CG13" s="44"/>
      <c r="CH13" s="44"/>
      <c r="CI13" s="44"/>
      <c r="CJ13" s="44"/>
      <c r="CK13" s="44"/>
      <c r="CL13" s="45">
        <f>IF(AND(C13&gt;0,Y13=""),1,IF(Y13&gt;C13,1,0))</f>
        <v>0</v>
      </c>
      <c r="CM13" s="45">
        <f>IF(AND(C13&gt;0,Z13=""),1,IF(Z13&gt;C13,1,0))</f>
        <v>0</v>
      </c>
      <c r="CN13" s="45">
        <f>IF(AND(C13&gt;0,OR(AA13="")),1,IF(OR(AA13&gt;C13),1,0))</f>
        <v>0</v>
      </c>
      <c r="CO13"/>
      <c r="CP13" s="46"/>
      <c r="CQ13" s="2"/>
      <c r="CR13" s="2"/>
      <c r="CS13" s="2"/>
      <c r="CT13" s="2"/>
      <c r="CU13" s="2"/>
      <c r="CV13" s="2"/>
    </row>
    <row r="14" spans="1:100" s="26" customFormat="1" x14ac:dyDescent="0.25">
      <c r="A14" s="683" t="s">
        <v>37</v>
      </c>
      <c r="B14" s="684"/>
      <c r="C14" s="47">
        <v>0</v>
      </c>
      <c r="D14" s="48">
        <v>0</v>
      </c>
      <c r="E14" s="49">
        <v>0</v>
      </c>
      <c r="F14" s="49">
        <v>0</v>
      </c>
      <c r="G14" s="50">
        <v>0</v>
      </c>
      <c r="H14" s="48">
        <v>0</v>
      </c>
      <c r="I14" s="51">
        <v>0</v>
      </c>
      <c r="J14" s="51">
        <v>0</v>
      </c>
      <c r="K14" s="50">
        <v>0</v>
      </c>
      <c r="L14" s="52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3">
        <v>0</v>
      </c>
      <c r="S14" s="54">
        <v>0</v>
      </c>
      <c r="T14" s="55">
        <v>0</v>
      </c>
      <c r="U14" s="49">
        <v>0</v>
      </c>
      <c r="V14" s="56">
        <v>0</v>
      </c>
      <c r="W14" s="50">
        <v>0</v>
      </c>
      <c r="X14" s="53">
        <v>0</v>
      </c>
      <c r="Y14" s="57">
        <v>0</v>
      </c>
      <c r="Z14" s="58">
        <v>0</v>
      </c>
      <c r="AA14" s="49">
        <v>0</v>
      </c>
      <c r="AB14" s="59"/>
      <c r="AC14" s="40" t="str">
        <f t="shared" ref="AC14:AC22" si="1">$CA14&amp;CB14&amp;CC14&amp;CD14&amp;CE14&amp;CF14</f>
        <v/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 s="41" t="str">
        <f t="shared" ref="CA14:CA22" si="2">IF(AND(C14&gt;0,Y14="")," * No olvide digitar la variable Pueblos originarios. Digite Cero si no tiene.",IF(Y14&gt;C14," * La variable Pueblos originarios no puede ser mayor al Total.",""))</f>
        <v/>
      </c>
      <c r="CB14" s="41" t="str">
        <f>IF(AND(C14&gt;0,Z14="")," * No olvide digitar la variable Migrantes. Digite Cero si no tiene.",IF(Z14&gt;C14," * La variable Migrantes no puede ser mayor al Total.",""))</f>
        <v/>
      </c>
      <c r="CC14" s="41" t="str">
        <f t="shared" ref="CC14:CC22" si="3">IF(AND(C14&gt;0,OR(AA14=""))," * No olvide digitar la variable Trans Masculino . Digite Cero si no tiene.",IF(OR(AA14&gt;C14)," * La variable Trans Masculino no puede ser mayor al Total.",""))</f>
        <v/>
      </c>
      <c r="CD14" s="42"/>
      <c r="CE14" s="43"/>
      <c r="CF14" s="42"/>
      <c r="CG14" s="44"/>
      <c r="CH14" s="44"/>
      <c r="CI14" s="44"/>
      <c r="CJ14" s="44"/>
      <c r="CK14" s="44"/>
      <c r="CL14" s="45">
        <f t="shared" ref="CL14:CL22" si="4">IF(AND(C14&gt;0,Y14=""),1,IF(Y14&gt;C14,1,0))</f>
        <v>0</v>
      </c>
      <c r="CM14" s="45">
        <f>IF(AND(C14&gt;0,Z14=""),1,IF(Z14&gt;C14,1,0))</f>
        <v>0</v>
      </c>
      <c r="CN14" s="45">
        <f t="shared" ref="CN14:CN22" si="5">IF(AND(C14&gt;0,OR(AA14="")),1,IF(OR(AA14&gt;C14),1,0))</f>
        <v>0</v>
      </c>
      <c r="CO14"/>
      <c r="CP14" s="46"/>
      <c r="CQ14" s="2"/>
      <c r="CR14" s="2"/>
      <c r="CS14" s="2"/>
      <c r="CT14" s="2"/>
      <c r="CU14" s="2"/>
      <c r="CV14" s="2"/>
    </row>
    <row r="15" spans="1:100" s="26" customFormat="1" x14ac:dyDescent="0.25">
      <c r="A15" s="683" t="s">
        <v>38</v>
      </c>
      <c r="B15" s="684"/>
      <c r="C15" s="47">
        <v>54</v>
      </c>
      <c r="D15" s="48">
        <v>0</v>
      </c>
      <c r="E15" s="49">
        <v>0</v>
      </c>
      <c r="F15" s="49">
        <v>41</v>
      </c>
      <c r="G15" s="50">
        <v>13</v>
      </c>
      <c r="H15" s="48">
        <v>0</v>
      </c>
      <c r="I15" s="51">
        <v>0</v>
      </c>
      <c r="J15" s="51">
        <v>0</v>
      </c>
      <c r="K15" s="50">
        <v>1</v>
      </c>
      <c r="L15" s="52">
        <v>54</v>
      </c>
      <c r="M15" s="51">
        <v>55</v>
      </c>
      <c r="N15" s="51">
        <v>0</v>
      </c>
      <c r="O15" s="51">
        <v>0</v>
      </c>
      <c r="P15" s="51">
        <v>0</v>
      </c>
      <c r="Q15" s="51">
        <v>0</v>
      </c>
      <c r="R15" s="53">
        <v>0</v>
      </c>
      <c r="S15" s="54">
        <v>0</v>
      </c>
      <c r="T15" s="55">
        <v>0</v>
      </c>
      <c r="U15" s="49">
        <v>0</v>
      </c>
      <c r="V15" s="56">
        <v>54</v>
      </c>
      <c r="W15" s="50">
        <v>0</v>
      </c>
      <c r="X15" s="53">
        <v>0</v>
      </c>
      <c r="Y15" s="57">
        <v>0</v>
      </c>
      <c r="Z15" s="58">
        <v>0</v>
      </c>
      <c r="AA15" s="49">
        <v>0</v>
      </c>
      <c r="AB15" s="59"/>
      <c r="AC15" s="40" t="str">
        <f t="shared" si="1"/>
        <v/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 s="41" t="str">
        <f t="shared" si="2"/>
        <v/>
      </c>
      <c r="CB15" s="41" t="str">
        <f>IF(AND(C15&gt;0,Z15="")," * No olvide digitar la variable Migrantes. Digite Cero si no tiene.",IF(Z15&gt;C15," * La variable Migrantes no puede ser mayor al Total.",""))</f>
        <v/>
      </c>
      <c r="CC15" s="41" t="str">
        <f t="shared" si="3"/>
        <v/>
      </c>
      <c r="CD15" s="42"/>
      <c r="CE15" s="43"/>
      <c r="CF15" s="42"/>
      <c r="CG15" s="44"/>
      <c r="CH15" s="44"/>
      <c r="CI15" s="44"/>
      <c r="CJ15" s="44"/>
      <c r="CK15" s="44"/>
      <c r="CL15" s="45">
        <f t="shared" si="4"/>
        <v>0</v>
      </c>
      <c r="CM15" s="45">
        <f>IF(AND(C15&gt;0,Z15=""),1,IF(Z15&gt;C15,1,0))</f>
        <v>0</v>
      </c>
      <c r="CN15" s="45">
        <f t="shared" si="5"/>
        <v>0</v>
      </c>
      <c r="CO15"/>
      <c r="CP15" s="46"/>
      <c r="CQ15" s="2"/>
      <c r="CR15" s="2"/>
      <c r="CS15" s="2"/>
      <c r="CT15" s="2"/>
      <c r="CU15" s="2"/>
      <c r="CV15" s="2"/>
    </row>
    <row r="16" spans="1:100" s="26" customFormat="1" x14ac:dyDescent="0.25">
      <c r="A16" s="689" t="s">
        <v>39</v>
      </c>
      <c r="B16" s="690"/>
      <c r="C16" s="60">
        <v>31</v>
      </c>
      <c r="D16" s="61">
        <v>0</v>
      </c>
      <c r="E16" s="62">
        <v>0</v>
      </c>
      <c r="F16" s="62">
        <v>22</v>
      </c>
      <c r="G16" s="63">
        <v>9</v>
      </c>
      <c r="H16" s="61">
        <v>0</v>
      </c>
      <c r="I16" s="64">
        <v>0</v>
      </c>
      <c r="J16" s="64">
        <v>0</v>
      </c>
      <c r="K16" s="63">
        <v>5</v>
      </c>
      <c r="L16" s="65">
        <v>31</v>
      </c>
      <c r="M16" s="64">
        <v>30</v>
      </c>
      <c r="N16" s="64">
        <v>0</v>
      </c>
      <c r="O16" s="64">
        <v>0</v>
      </c>
      <c r="P16" s="64">
        <v>0</v>
      </c>
      <c r="Q16" s="64">
        <v>0</v>
      </c>
      <c r="R16" s="66">
        <v>0</v>
      </c>
      <c r="S16" s="67">
        <v>1</v>
      </c>
      <c r="T16" s="68">
        <v>1</v>
      </c>
      <c r="U16" s="62">
        <v>2</v>
      </c>
      <c r="V16" s="69">
        <v>25</v>
      </c>
      <c r="W16" s="63">
        <v>0</v>
      </c>
      <c r="X16" s="66">
        <v>0</v>
      </c>
      <c r="Y16" s="70">
        <v>0</v>
      </c>
      <c r="Z16" s="71">
        <v>7</v>
      </c>
      <c r="AA16" s="62">
        <v>0</v>
      </c>
      <c r="AB16" s="72"/>
      <c r="AC16" s="40" t="str">
        <f t="shared" si="1"/>
        <v/>
      </c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 s="41" t="str">
        <f t="shared" si="2"/>
        <v/>
      </c>
      <c r="CB16" s="41" t="str">
        <f t="shared" ref="CB16:CB22" si="6">IF(AND(C16&gt;0,Z16="")," * No olvide digitar la variable Migrantes. Digite Cero si no tiene.",IF(Z16&gt;C16," * La variable Migrantes no puede ser mayor al Total.",""))</f>
        <v/>
      </c>
      <c r="CC16" s="41" t="str">
        <f t="shared" si="3"/>
        <v/>
      </c>
      <c r="CD16" s="42"/>
      <c r="CE16" s="43"/>
      <c r="CF16" s="42"/>
      <c r="CG16" s="44"/>
      <c r="CH16" s="44"/>
      <c r="CI16" s="44"/>
      <c r="CJ16" s="44"/>
      <c r="CK16" s="44"/>
      <c r="CL16" s="45">
        <f t="shared" si="4"/>
        <v>0</v>
      </c>
      <c r="CM16" s="45">
        <f t="shared" ref="CM16:CM22" si="7">IF(AND(C16&gt;0,Z16=""),1,IF(Z16&gt;C16,1,0))</f>
        <v>0</v>
      </c>
      <c r="CN16" s="45">
        <f t="shared" si="5"/>
        <v>0</v>
      </c>
      <c r="CO16"/>
      <c r="CP16" s="46"/>
      <c r="CQ16" s="2"/>
      <c r="CR16" s="2"/>
      <c r="CS16" s="2"/>
      <c r="CT16" s="2"/>
      <c r="CU16" s="2"/>
      <c r="CV16" s="2"/>
    </row>
    <row r="17" spans="1:100" s="26" customFormat="1" ht="15" customHeight="1" x14ac:dyDescent="0.25">
      <c r="A17" s="706" t="s">
        <v>40</v>
      </c>
      <c r="B17" s="707"/>
      <c r="C17" s="27">
        <v>0</v>
      </c>
      <c r="D17" s="28">
        <v>0</v>
      </c>
      <c r="E17" s="29">
        <v>0</v>
      </c>
      <c r="F17" s="29">
        <v>0</v>
      </c>
      <c r="G17" s="30">
        <v>0</v>
      </c>
      <c r="H17" s="28">
        <v>0</v>
      </c>
      <c r="I17" s="31">
        <v>0</v>
      </c>
      <c r="J17" s="31">
        <v>0</v>
      </c>
      <c r="K17" s="30">
        <v>0</v>
      </c>
      <c r="L17" s="32"/>
      <c r="M17" s="31"/>
      <c r="N17" s="31"/>
      <c r="O17" s="31"/>
      <c r="P17" s="31"/>
      <c r="Q17" s="31"/>
      <c r="R17" s="33"/>
      <c r="S17" s="34"/>
      <c r="T17" s="35"/>
      <c r="U17" s="29"/>
      <c r="V17" s="36"/>
      <c r="W17" s="30"/>
      <c r="X17" s="33"/>
      <c r="Y17" s="37"/>
      <c r="Z17" s="38"/>
      <c r="AA17" s="29"/>
      <c r="AB17" s="39"/>
      <c r="AC17" s="40" t="str">
        <f t="shared" si="1"/>
        <v/>
      </c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 s="41" t="str">
        <f t="shared" si="2"/>
        <v/>
      </c>
      <c r="CB17" s="41" t="str">
        <f t="shared" si="6"/>
        <v/>
      </c>
      <c r="CC17" s="41" t="str">
        <f t="shared" si="3"/>
        <v/>
      </c>
      <c r="CD17" s="42"/>
      <c r="CE17" s="43"/>
      <c r="CF17" s="42"/>
      <c r="CG17" s="44"/>
      <c r="CH17" s="44"/>
      <c r="CI17" s="44"/>
      <c r="CJ17" s="44"/>
      <c r="CK17" s="44"/>
      <c r="CL17" s="45">
        <f t="shared" si="4"/>
        <v>0</v>
      </c>
      <c r="CM17" s="45">
        <f t="shared" si="7"/>
        <v>0</v>
      </c>
      <c r="CN17" s="45">
        <f t="shared" si="5"/>
        <v>0</v>
      </c>
      <c r="CO17"/>
      <c r="CP17" s="46"/>
      <c r="CQ17" s="2"/>
      <c r="CR17" s="2"/>
      <c r="CS17" s="2"/>
      <c r="CT17" s="2"/>
      <c r="CU17" s="2"/>
      <c r="CV17" s="2"/>
    </row>
    <row r="18" spans="1:100" s="26" customFormat="1" x14ac:dyDescent="0.25">
      <c r="A18" s="708" t="s">
        <v>41</v>
      </c>
      <c r="B18" s="709"/>
      <c r="C18" s="534">
        <v>0</v>
      </c>
      <c r="D18" s="535">
        <v>0</v>
      </c>
      <c r="E18" s="73">
        <v>0</v>
      </c>
      <c r="F18" s="73">
        <v>0</v>
      </c>
      <c r="G18" s="74">
        <v>0</v>
      </c>
      <c r="H18" s="535">
        <v>0</v>
      </c>
      <c r="I18" s="75">
        <v>0</v>
      </c>
      <c r="J18" s="75">
        <v>0</v>
      </c>
      <c r="K18" s="74">
        <v>0</v>
      </c>
      <c r="L18" s="499"/>
      <c r="M18" s="75"/>
      <c r="N18" s="75"/>
      <c r="O18" s="75"/>
      <c r="P18" s="75"/>
      <c r="Q18" s="75"/>
      <c r="R18" s="76"/>
      <c r="S18" s="77"/>
      <c r="T18" s="78"/>
      <c r="U18" s="73"/>
      <c r="V18" s="79"/>
      <c r="W18" s="74"/>
      <c r="X18" s="76"/>
      <c r="Y18" s="80"/>
      <c r="Z18" s="81"/>
      <c r="AA18" s="73"/>
      <c r="AB18" s="82"/>
      <c r="AC18" s="40" t="str">
        <f t="shared" si="1"/>
        <v/>
      </c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 s="41" t="str">
        <f t="shared" si="2"/>
        <v/>
      </c>
      <c r="CB18" s="41" t="str">
        <f t="shared" si="6"/>
        <v/>
      </c>
      <c r="CC18" s="41" t="str">
        <f t="shared" si="3"/>
        <v/>
      </c>
      <c r="CD18" s="42"/>
      <c r="CE18" s="43"/>
      <c r="CF18" s="42"/>
      <c r="CG18" s="44"/>
      <c r="CH18" s="44"/>
      <c r="CI18" s="44"/>
      <c r="CJ18" s="44"/>
      <c r="CK18" s="44"/>
      <c r="CL18" s="45">
        <f t="shared" si="4"/>
        <v>0</v>
      </c>
      <c r="CM18" s="45">
        <f t="shared" si="7"/>
        <v>0</v>
      </c>
      <c r="CN18" s="45">
        <f t="shared" si="5"/>
        <v>0</v>
      </c>
      <c r="CO18"/>
      <c r="CP18" s="46"/>
      <c r="CQ18" s="2"/>
      <c r="CR18" s="2"/>
      <c r="CS18" s="2"/>
      <c r="CT18" s="2"/>
      <c r="CU18" s="2"/>
      <c r="CV18" s="2"/>
    </row>
    <row r="19" spans="1:100" s="26" customFormat="1" x14ac:dyDescent="0.25">
      <c r="A19" s="666" t="s">
        <v>42</v>
      </c>
      <c r="B19" s="667"/>
      <c r="C19" s="27">
        <v>0</v>
      </c>
      <c r="D19" s="28">
        <v>0</v>
      </c>
      <c r="E19" s="31">
        <v>0</v>
      </c>
      <c r="F19" s="31">
        <v>0</v>
      </c>
      <c r="G19" s="35">
        <v>0</v>
      </c>
      <c r="H19" s="83">
        <v>0</v>
      </c>
      <c r="I19" s="84">
        <v>0</v>
      </c>
      <c r="J19" s="84">
        <v>0</v>
      </c>
      <c r="K19" s="85">
        <v>0</v>
      </c>
      <c r="L19" s="86"/>
      <c r="M19" s="84"/>
      <c r="N19" s="84"/>
      <c r="O19" s="84"/>
      <c r="P19" s="84"/>
      <c r="Q19" s="84"/>
      <c r="R19" s="87"/>
      <c r="S19" s="88"/>
      <c r="T19" s="89"/>
      <c r="U19" s="90"/>
      <c r="V19" s="91"/>
      <c r="W19" s="85"/>
      <c r="X19" s="87"/>
      <c r="Y19" s="92"/>
      <c r="Z19" s="93"/>
      <c r="AA19" s="90"/>
      <c r="AB19" s="94"/>
      <c r="AC19" s="40" t="str">
        <f t="shared" si="1"/>
        <v/>
      </c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 s="41" t="str">
        <f t="shared" si="2"/>
        <v/>
      </c>
      <c r="CB19" s="41" t="str">
        <f t="shared" si="6"/>
        <v/>
      </c>
      <c r="CC19" s="41" t="str">
        <f t="shared" si="3"/>
        <v/>
      </c>
      <c r="CD19" s="42"/>
      <c r="CE19" s="43"/>
      <c r="CF19" s="42"/>
      <c r="CG19" s="44"/>
      <c r="CH19" s="44"/>
      <c r="CI19" s="44"/>
      <c r="CJ19" s="44"/>
      <c r="CK19" s="44"/>
      <c r="CL19" s="45">
        <f t="shared" si="4"/>
        <v>0</v>
      </c>
      <c r="CM19" s="45">
        <f t="shared" si="7"/>
        <v>0</v>
      </c>
      <c r="CN19" s="45">
        <f t="shared" si="5"/>
        <v>0</v>
      </c>
      <c r="CO19"/>
      <c r="CP19" s="46"/>
      <c r="CQ19" s="2"/>
      <c r="CR19" s="2"/>
      <c r="CS19" s="2"/>
      <c r="CT19" s="2"/>
      <c r="CU19" s="2"/>
      <c r="CV19" s="2"/>
    </row>
    <row r="20" spans="1:100" s="26" customFormat="1" x14ac:dyDescent="0.25">
      <c r="A20" s="689" t="s">
        <v>43</v>
      </c>
      <c r="B20" s="690"/>
      <c r="C20" s="60">
        <v>0</v>
      </c>
      <c r="D20" s="61">
        <v>0</v>
      </c>
      <c r="E20" s="64">
        <v>0</v>
      </c>
      <c r="F20" s="64">
        <v>0</v>
      </c>
      <c r="G20" s="68">
        <v>0</v>
      </c>
      <c r="H20" s="61">
        <v>0</v>
      </c>
      <c r="I20" s="64">
        <v>0</v>
      </c>
      <c r="J20" s="64">
        <v>0</v>
      </c>
      <c r="K20" s="63">
        <v>0</v>
      </c>
      <c r="L20" s="65"/>
      <c r="M20" s="64"/>
      <c r="N20" s="64"/>
      <c r="O20" s="64"/>
      <c r="P20" s="64"/>
      <c r="Q20" s="64"/>
      <c r="R20" s="66"/>
      <c r="S20" s="67"/>
      <c r="T20" s="68"/>
      <c r="U20" s="62"/>
      <c r="V20" s="69"/>
      <c r="W20" s="63"/>
      <c r="X20" s="66"/>
      <c r="Y20" s="70"/>
      <c r="Z20" s="71"/>
      <c r="AA20" s="62"/>
      <c r="AB20" s="72"/>
      <c r="AC20" s="40" t="str">
        <f t="shared" si="1"/>
        <v/>
      </c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 s="41" t="str">
        <f t="shared" si="2"/>
        <v/>
      </c>
      <c r="CB20" s="41" t="str">
        <f t="shared" si="6"/>
        <v/>
      </c>
      <c r="CC20" s="41" t="str">
        <f t="shared" si="3"/>
        <v/>
      </c>
      <c r="CD20" s="42"/>
      <c r="CE20" s="43"/>
      <c r="CF20" s="42"/>
      <c r="CG20" s="44"/>
      <c r="CH20" s="44"/>
      <c r="CI20" s="44"/>
      <c r="CJ20" s="44"/>
      <c r="CK20" s="44"/>
      <c r="CL20" s="45">
        <f t="shared" si="4"/>
        <v>0</v>
      </c>
      <c r="CM20" s="45">
        <f t="shared" si="7"/>
        <v>0</v>
      </c>
      <c r="CN20" s="45">
        <f t="shared" si="5"/>
        <v>0</v>
      </c>
      <c r="CO20"/>
      <c r="CP20" s="46"/>
      <c r="CQ20" s="2"/>
      <c r="CR20" s="2"/>
      <c r="CS20" s="2"/>
      <c r="CT20" s="2"/>
      <c r="CU20" s="2"/>
      <c r="CV20" s="2"/>
    </row>
    <row r="21" spans="1:100" s="26" customFormat="1" x14ac:dyDescent="0.25">
      <c r="A21" s="710" t="s">
        <v>44</v>
      </c>
      <c r="B21" s="95" t="s">
        <v>45</v>
      </c>
      <c r="C21" s="96">
        <v>0</v>
      </c>
      <c r="D21" s="97">
        <v>0</v>
      </c>
      <c r="E21" s="98">
        <v>0</v>
      </c>
      <c r="F21" s="98">
        <v>0</v>
      </c>
      <c r="G21" s="99">
        <v>0</v>
      </c>
      <c r="H21" s="97">
        <v>0</v>
      </c>
      <c r="I21" s="100">
        <v>0</v>
      </c>
      <c r="J21" s="100">
        <v>0</v>
      </c>
      <c r="K21" s="99">
        <v>0</v>
      </c>
      <c r="L21" s="101"/>
      <c r="M21" s="100"/>
      <c r="N21" s="100"/>
      <c r="O21" s="100"/>
      <c r="P21" s="100"/>
      <c r="Q21" s="100"/>
      <c r="R21" s="102"/>
      <c r="S21" s="103"/>
      <c r="T21" s="104"/>
      <c r="U21" s="98"/>
      <c r="V21" s="105"/>
      <c r="W21" s="99"/>
      <c r="X21" s="102"/>
      <c r="Y21" s="106"/>
      <c r="Z21" s="107"/>
      <c r="AA21" s="98"/>
      <c r="AB21" s="108"/>
      <c r="AC21" s="40" t="str">
        <f t="shared" si="1"/>
        <v/>
      </c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 s="41" t="str">
        <f t="shared" si="2"/>
        <v/>
      </c>
      <c r="CB21" s="41" t="str">
        <f t="shared" si="6"/>
        <v/>
      </c>
      <c r="CC21" s="41" t="str">
        <f t="shared" si="3"/>
        <v/>
      </c>
      <c r="CD21" s="42"/>
      <c r="CE21" s="43"/>
      <c r="CF21" s="42"/>
      <c r="CG21" s="44"/>
      <c r="CH21" s="44"/>
      <c r="CI21" s="44"/>
      <c r="CJ21" s="44"/>
      <c r="CK21" s="44"/>
      <c r="CL21" s="45">
        <f t="shared" si="4"/>
        <v>0</v>
      </c>
      <c r="CM21" s="45">
        <f t="shared" si="7"/>
        <v>0</v>
      </c>
      <c r="CN21" s="45">
        <f t="shared" si="5"/>
        <v>0</v>
      </c>
      <c r="CO21"/>
      <c r="CP21" s="46"/>
      <c r="CQ21" s="2"/>
      <c r="CR21" s="2"/>
      <c r="CS21" s="2"/>
      <c r="CT21" s="2"/>
      <c r="CU21" s="2"/>
      <c r="CV21" s="2"/>
    </row>
    <row r="22" spans="1:100" s="26" customFormat="1" x14ac:dyDescent="0.25">
      <c r="A22" s="831"/>
      <c r="B22" s="109" t="s">
        <v>46</v>
      </c>
      <c r="C22" s="60">
        <v>0</v>
      </c>
      <c r="D22" s="60">
        <v>0</v>
      </c>
      <c r="E22" s="64">
        <v>0</v>
      </c>
      <c r="F22" s="64">
        <v>0</v>
      </c>
      <c r="G22" s="63">
        <v>0</v>
      </c>
      <c r="H22" s="61">
        <v>0</v>
      </c>
      <c r="I22" s="64">
        <v>0</v>
      </c>
      <c r="J22" s="64">
        <v>0</v>
      </c>
      <c r="K22" s="63">
        <v>0</v>
      </c>
      <c r="L22" s="65"/>
      <c r="M22" s="64"/>
      <c r="N22" s="64"/>
      <c r="O22" s="64"/>
      <c r="P22" s="64"/>
      <c r="Q22" s="64"/>
      <c r="R22" s="66"/>
      <c r="S22" s="67"/>
      <c r="T22" s="68"/>
      <c r="U22" s="62"/>
      <c r="V22" s="69"/>
      <c r="W22" s="63"/>
      <c r="X22" s="66"/>
      <c r="Y22" s="70"/>
      <c r="Z22" s="71"/>
      <c r="AA22" s="62"/>
      <c r="AB22" s="72"/>
      <c r="AC22" s="40" t="str">
        <f t="shared" si="1"/>
        <v/>
      </c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 s="41" t="str">
        <f t="shared" si="2"/>
        <v/>
      </c>
      <c r="CB22" s="41" t="str">
        <f t="shared" si="6"/>
        <v/>
      </c>
      <c r="CC22" s="41" t="str">
        <f t="shared" si="3"/>
        <v/>
      </c>
      <c r="CD22" s="42"/>
      <c r="CE22" s="43"/>
      <c r="CF22" s="42"/>
      <c r="CG22" s="44"/>
      <c r="CH22" s="44"/>
      <c r="CI22" s="44"/>
      <c r="CJ22" s="44"/>
      <c r="CK22" s="44"/>
      <c r="CL22" s="45">
        <f t="shared" si="4"/>
        <v>0</v>
      </c>
      <c r="CM22" s="45">
        <f t="shared" si="7"/>
        <v>0</v>
      </c>
      <c r="CN22" s="45">
        <f t="shared" si="5"/>
        <v>0</v>
      </c>
      <c r="CO22"/>
      <c r="CP22" s="46"/>
      <c r="CQ22" s="2"/>
      <c r="CR22" s="2"/>
      <c r="CS22" s="2"/>
      <c r="CT22" s="2"/>
      <c r="CU22" s="2"/>
      <c r="CV22" s="2"/>
    </row>
    <row r="23" spans="1:100" s="2" customFormat="1" ht="11.25" x14ac:dyDescent="0.15">
      <c r="A23" s="4" t="s">
        <v>47</v>
      </c>
      <c r="B23" s="4"/>
      <c r="C23" s="110"/>
      <c r="D23" s="111"/>
      <c r="E23" s="111"/>
      <c r="F23" s="112"/>
    </row>
    <row r="24" spans="1:100" s="26" customFormat="1" ht="21" x14ac:dyDescent="0.15">
      <c r="A24" s="680" t="s">
        <v>48</v>
      </c>
      <c r="B24" s="703"/>
      <c r="C24" s="489" t="s">
        <v>4</v>
      </c>
      <c r="D24" s="481" t="s">
        <v>49</v>
      </c>
      <c r="E24" s="481" t="s">
        <v>50</v>
      </c>
      <c r="F24" s="481" t="s">
        <v>51</v>
      </c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spans="1:100" s="26" customFormat="1" ht="11.25" x14ac:dyDescent="0.15">
      <c r="A25" s="704" t="s">
        <v>52</v>
      </c>
      <c r="B25" s="705"/>
      <c r="C25" s="115">
        <f t="shared" ref="C25:C35" si="8">SUM(D25:F25)</f>
        <v>17</v>
      </c>
      <c r="D25" s="116">
        <v>0</v>
      </c>
      <c r="E25" s="116">
        <v>3</v>
      </c>
      <c r="F25" s="116">
        <v>14</v>
      </c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spans="1:100" s="26" customFormat="1" ht="11.25" x14ac:dyDescent="0.15">
      <c r="A26" s="695" t="s">
        <v>53</v>
      </c>
      <c r="B26" s="117" t="s">
        <v>54</v>
      </c>
      <c r="C26" s="118">
        <f t="shared" si="8"/>
        <v>0</v>
      </c>
      <c r="D26" s="119">
        <v>0</v>
      </c>
      <c r="E26" s="119">
        <v>0</v>
      </c>
      <c r="F26" s="119">
        <v>0</v>
      </c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spans="1:100" s="26" customFormat="1" ht="11.25" x14ac:dyDescent="0.15">
      <c r="A27" s="830"/>
      <c r="B27" s="500" t="s">
        <v>55</v>
      </c>
      <c r="C27" s="121">
        <f t="shared" si="8"/>
        <v>18</v>
      </c>
      <c r="D27" s="501">
        <v>0</v>
      </c>
      <c r="E27" s="501">
        <v>1</v>
      </c>
      <c r="F27" s="501">
        <v>17</v>
      </c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spans="1:100" s="26" customFormat="1" ht="11.25" x14ac:dyDescent="0.15">
      <c r="A28" s="666" t="s">
        <v>56</v>
      </c>
      <c r="B28" s="667"/>
      <c r="C28" s="118">
        <f t="shared" si="8"/>
        <v>14</v>
      </c>
      <c r="D28" s="119">
        <v>0</v>
      </c>
      <c r="E28" s="119">
        <v>2</v>
      </c>
      <c r="F28" s="119">
        <v>12</v>
      </c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spans="1:100" s="26" customFormat="1" ht="11.25" x14ac:dyDescent="0.15">
      <c r="A29" s="683" t="s">
        <v>57</v>
      </c>
      <c r="B29" s="684"/>
      <c r="C29" s="122">
        <f t="shared" si="8"/>
        <v>49</v>
      </c>
      <c r="D29" s="123">
        <v>0</v>
      </c>
      <c r="E29" s="123">
        <v>6</v>
      </c>
      <c r="F29" s="123">
        <v>43</v>
      </c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spans="1:100" s="26" customFormat="1" ht="11.25" x14ac:dyDescent="0.15">
      <c r="A30" s="689" t="s">
        <v>58</v>
      </c>
      <c r="B30" s="690"/>
      <c r="C30" s="121">
        <f t="shared" si="8"/>
        <v>49</v>
      </c>
      <c r="D30" s="501">
        <v>0</v>
      </c>
      <c r="E30" s="501">
        <v>6</v>
      </c>
      <c r="F30" s="501">
        <v>43</v>
      </c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spans="1:100" s="26" customFormat="1" ht="11.25" x14ac:dyDescent="0.15">
      <c r="A31" s="699" t="s">
        <v>59</v>
      </c>
      <c r="B31" s="124" t="s">
        <v>60</v>
      </c>
      <c r="C31" s="118">
        <f t="shared" si="8"/>
        <v>49</v>
      </c>
      <c r="D31" s="119">
        <v>0</v>
      </c>
      <c r="E31" s="119">
        <v>6</v>
      </c>
      <c r="F31" s="119">
        <v>43</v>
      </c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spans="1:100" s="26" customFormat="1" ht="11.25" x14ac:dyDescent="0.15">
      <c r="A32" s="831"/>
      <c r="B32" s="492" t="s">
        <v>61</v>
      </c>
      <c r="C32" s="121">
        <f t="shared" si="8"/>
        <v>0</v>
      </c>
      <c r="D32" s="501">
        <v>0</v>
      </c>
      <c r="E32" s="501">
        <v>0</v>
      </c>
      <c r="F32" s="501">
        <v>0</v>
      </c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spans="1:100" s="26" customFormat="1" ht="11.25" x14ac:dyDescent="0.15">
      <c r="A33" s="701" t="s">
        <v>62</v>
      </c>
      <c r="B33" s="702"/>
      <c r="C33" s="126">
        <f t="shared" si="8"/>
        <v>3</v>
      </c>
      <c r="D33" s="116">
        <v>0</v>
      </c>
      <c r="E33" s="116">
        <v>0</v>
      </c>
      <c r="F33" s="116">
        <v>3</v>
      </c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spans="1:100" s="26" customFormat="1" ht="21" x14ac:dyDescent="0.15">
      <c r="A34" s="699" t="s">
        <v>63</v>
      </c>
      <c r="B34" s="127" t="s">
        <v>64</v>
      </c>
      <c r="C34" s="128">
        <f t="shared" si="8"/>
        <v>43</v>
      </c>
      <c r="D34" s="119">
        <v>0</v>
      </c>
      <c r="E34" s="119">
        <v>7</v>
      </c>
      <c r="F34" s="119">
        <v>36</v>
      </c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spans="1:100" s="26" customFormat="1" ht="11.25" x14ac:dyDescent="0.15">
      <c r="A35" s="831"/>
      <c r="B35" s="500" t="s">
        <v>65</v>
      </c>
      <c r="C35" s="121">
        <f t="shared" si="8"/>
        <v>63</v>
      </c>
      <c r="D35" s="501">
        <v>0</v>
      </c>
      <c r="E35" s="501">
        <v>7</v>
      </c>
      <c r="F35" s="501">
        <v>56</v>
      </c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spans="1:100" s="130" customFormat="1" ht="12" x14ac:dyDescent="0.2">
      <c r="A36" s="129" t="s">
        <v>66</v>
      </c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spans="1:100" s="2" customFormat="1" ht="11.25" x14ac:dyDescent="0.15">
      <c r="A37" s="131" t="s">
        <v>67</v>
      </c>
      <c r="B37" s="132"/>
      <c r="C37" s="133"/>
      <c r="D37" s="134"/>
    </row>
    <row r="38" spans="1:100" x14ac:dyDescent="0.25">
      <c r="A38" s="693" t="s">
        <v>68</v>
      </c>
      <c r="B38" s="694"/>
      <c r="C38" s="135" t="s">
        <v>69</v>
      </c>
      <c r="D38" s="135" t="s">
        <v>70</v>
      </c>
    </row>
    <row r="39" spans="1:100" ht="15" customHeight="1" x14ac:dyDescent="0.25">
      <c r="A39" s="691" t="s">
        <v>71</v>
      </c>
      <c r="B39" s="692"/>
      <c r="C39" s="136">
        <v>14</v>
      </c>
      <c r="D39" s="136">
        <v>13</v>
      </c>
    </row>
    <row r="40" spans="1:100" ht="15" customHeight="1" x14ac:dyDescent="0.25">
      <c r="A40" s="624" t="s">
        <v>72</v>
      </c>
      <c r="B40" s="137" t="s">
        <v>73</v>
      </c>
      <c r="C40" s="104">
        <v>0</v>
      </c>
      <c r="D40" s="104">
        <v>0</v>
      </c>
    </row>
    <row r="41" spans="1:100" x14ac:dyDescent="0.25">
      <c r="A41" s="819"/>
      <c r="B41" s="138" t="s">
        <v>74</v>
      </c>
      <c r="C41" s="68">
        <v>0</v>
      </c>
      <c r="D41" s="68">
        <v>0</v>
      </c>
    </row>
    <row r="42" spans="1:100" ht="15" customHeight="1" x14ac:dyDescent="0.25">
      <c r="A42" s="691" t="s">
        <v>75</v>
      </c>
      <c r="B42" s="692"/>
      <c r="C42" s="136">
        <v>40</v>
      </c>
      <c r="D42" s="136">
        <v>18</v>
      </c>
    </row>
    <row r="43" spans="1:100" ht="15" customHeight="1" x14ac:dyDescent="0.25">
      <c r="A43" s="691" t="s">
        <v>76</v>
      </c>
      <c r="B43" s="692"/>
      <c r="C43" s="499">
        <v>0</v>
      </c>
      <c r="D43" s="78">
        <v>0</v>
      </c>
    </row>
    <row r="44" spans="1:100" ht="15" customHeight="1" x14ac:dyDescent="0.25">
      <c r="A44" s="624" t="s">
        <v>77</v>
      </c>
      <c r="B44" s="139" t="s">
        <v>78</v>
      </c>
      <c r="C44" s="104">
        <v>0</v>
      </c>
      <c r="D44" s="104">
        <v>0</v>
      </c>
    </row>
    <row r="45" spans="1:100" ht="21" x14ac:dyDescent="0.25">
      <c r="A45" s="819"/>
      <c r="B45" s="502" t="s">
        <v>79</v>
      </c>
      <c r="C45" s="65">
        <v>0</v>
      </c>
      <c r="D45" s="68">
        <v>0</v>
      </c>
    </row>
    <row r="46" spans="1:100" x14ac:dyDescent="0.25">
      <c r="A46" s="691" t="s">
        <v>80</v>
      </c>
      <c r="B46" s="692"/>
      <c r="C46" s="136">
        <v>0</v>
      </c>
      <c r="D46" s="136">
        <v>0</v>
      </c>
    </row>
    <row r="47" spans="1:100" ht="15" customHeight="1" x14ac:dyDescent="0.25">
      <c r="A47" s="691" t="s">
        <v>81</v>
      </c>
      <c r="B47" s="692"/>
      <c r="C47" s="136">
        <v>0</v>
      </c>
      <c r="D47" s="136">
        <v>0</v>
      </c>
    </row>
    <row r="48" spans="1:100" ht="15" customHeight="1" x14ac:dyDescent="0.25">
      <c r="A48" s="691" t="s">
        <v>82</v>
      </c>
      <c r="B48" s="692"/>
      <c r="C48" s="136">
        <v>0</v>
      </c>
      <c r="D48" s="136">
        <v>0</v>
      </c>
    </row>
    <row r="49" spans="1:4" customFormat="1" ht="15" customHeight="1" x14ac:dyDescent="0.25">
      <c r="A49" s="691" t="s">
        <v>83</v>
      </c>
      <c r="B49" s="692"/>
      <c r="C49" s="136">
        <v>0</v>
      </c>
      <c r="D49" s="136">
        <v>0</v>
      </c>
    </row>
    <row r="50" spans="1:4" customFormat="1" ht="15" customHeight="1" x14ac:dyDescent="0.25">
      <c r="A50" s="691" t="s">
        <v>84</v>
      </c>
      <c r="B50" s="692"/>
      <c r="C50" s="136">
        <v>0</v>
      </c>
      <c r="D50" s="136">
        <v>0</v>
      </c>
    </row>
    <row r="51" spans="1:4" customFormat="1" x14ac:dyDescent="0.25">
      <c r="A51" s="827" t="s">
        <v>85</v>
      </c>
      <c r="B51" s="827"/>
      <c r="C51" s="499">
        <v>54</v>
      </c>
      <c r="D51" s="78">
        <v>29</v>
      </c>
    </row>
    <row r="52" spans="1:4" s="2" customFormat="1" ht="11.25" x14ac:dyDescent="0.15">
      <c r="A52" s="131" t="s">
        <v>86</v>
      </c>
      <c r="B52" s="132"/>
      <c r="C52" s="133"/>
      <c r="D52" s="134"/>
    </row>
    <row r="53" spans="1:4" customFormat="1" ht="21" x14ac:dyDescent="0.25">
      <c r="A53" s="693" t="s">
        <v>87</v>
      </c>
      <c r="B53" s="694"/>
      <c r="C53" s="135" t="s">
        <v>88</v>
      </c>
      <c r="D53" s="486" t="s">
        <v>44</v>
      </c>
    </row>
    <row r="54" spans="1:4" customFormat="1" x14ac:dyDescent="0.25">
      <c r="A54" s="695" t="s">
        <v>89</v>
      </c>
      <c r="B54" s="142" t="s">
        <v>90</v>
      </c>
      <c r="C54" s="143">
        <v>0</v>
      </c>
      <c r="D54" s="143">
        <v>0</v>
      </c>
    </row>
    <row r="55" spans="1:4" customFormat="1" x14ac:dyDescent="0.25">
      <c r="A55" s="696"/>
      <c r="B55" s="144" t="s">
        <v>91</v>
      </c>
      <c r="C55" s="143">
        <v>1</v>
      </c>
      <c r="D55" s="143">
        <v>0</v>
      </c>
    </row>
    <row r="56" spans="1:4" customFormat="1" x14ac:dyDescent="0.25">
      <c r="A56" s="696"/>
      <c r="B56" s="144" t="s">
        <v>92</v>
      </c>
      <c r="C56" s="143">
        <v>0</v>
      </c>
      <c r="D56" s="143">
        <v>0</v>
      </c>
    </row>
    <row r="57" spans="1:4" customFormat="1" x14ac:dyDescent="0.25">
      <c r="A57" s="696"/>
      <c r="B57" s="144" t="s">
        <v>93</v>
      </c>
      <c r="C57" s="143">
        <v>0</v>
      </c>
      <c r="D57" s="143">
        <v>0</v>
      </c>
    </row>
    <row r="58" spans="1:4" customFormat="1" ht="21" x14ac:dyDescent="0.25">
      <c r="A58" s="830"/>
      <c r="B58" s="145" t="s">
        <v>94</v>
      </c>
      <c r="C58" s="499">
        <v>0</v>
      </c>
      <c r="D58" s="499">
        <v>0</v>
      </c>
    </row>
    <row r="59" spans="1:4" customFormat="1" x14ac:dyDescent="0.25">
      <c r="A59" s="666" t="s">
        <v>95</v>
      </c>
      <c r="B59" s="667"/>
      <c r="C59" s="143">
        <v>0</v>
      </c>
      <c r="D59" s="143">
        <v>0</v>
      </c>
    </row>
    <row r="60" spans="1:4" customFormat="1" x14ac:dyDescent="0.25">
      <c r="A60" s="683" t="s">
        <v>96</v>
      </c>
      <c r="B60" s="684"/>
      <c r="C60" s="143">
        <v>0</v>
      </c>
      <c r="D60" s="143">
        <v>0</v>
      </c>
    </row>
    <row r="61" spans="1:4" customFormat="1" x14ac:dyDescent="0.25">
      <c r="A61" s="683" t="s">
        <v>97</v>
      </c>
      <c r="B61" s="684"/>
      <c r="C61" s="143">
        <v>0</v>
      </c>
      <c r="D61" s="143">
        <v>0</v>
      </c>
    </row>
    <row r="62" spans="1:4" customFormat="1" x14ac:dyDescent="0.25">
      <c r="A62" s="685" t="s">
        <v>98</v>
      </c>
      <c r="B62" s="686"/>
      <c r="C62" s="65">
        <v>0</v>
      </c>
      <c r="D62" s="65">
        <v>0</v>
      </c>
    </row>
    <row r="63" spans="1:4" customFormat="1" x14ac:dyDescent="0.25">
      <c r="A63" s="687" t="s">
        <v>99</v>
      </c>
      <c r="B63" s="688"/>
      <c r="C63" s="143">
        <v>0</v>
      </c>
      <c r="D63" s="143">
        <v>0</v>
      </c>
    </row>
    <row r="64" spans="1:4" customFormat="1" x14ac:dyDescent="0.25">
      <c r="A64" s="683" t="s">
        <v>100</v>
      </c>
      <c r="B64" s="684"/>
      <c r="C64" s="143">
        <v>0</v>
      </c>
      <c r="D64" s="143">
        <v>0</v>
      </c>
    </row>
    <row r="65" spans="1:102" ht="15" customHeight="1" x14ac:dyDescent="0.25">
      <c r="A65" s="689" t="s">
        <v>101</v>
      </c>
      <c r="B65" s="690"/>
      <c r="C65" s="65">
        <v>0</v>
      </c>
      <c r="D65" s="65">
        <v>0</v>
      </c>
    </row>
    <row r="66" spans="1:102" s="2" customFormat="1" ht="18" customHeight="1" x14ac:dyDescent="0.15">
      <c r="A66" s="132" t="s">
        <v>102</v>
      </c>
      <c r="B66" s="110"/>
      <c r="C66" s="111"/>
      <c r="D66" s="111"/>
      <c r="E66" s="112"/>
      <c r="F66" s="111"/>
      <c r="G66" s="111"/>
      <c r="H66" s="111"/>
      <c r="I66" s="111"/>
      <c r="J66" s="112"/>
      <c r="K66" s="111"/>
      <c r="L66" s="111"/>
      <c r="M66" s="146"/>
      <c r="N66" s="5"/>
      <c r="O66" s="5"/>
      <c r="P66" s="5"/>
      <c r="Q66" s="5"/>
      <c r="R66" s="5"/>
      <c r="S66" s="5"/>
      <c r="T66" s="5"/>
    </row>
    <row r="67" spans="1:102" x14ac:dyDescent="0.25">
      <c r="A67" s="629" t="s">
        <v>103</v>
      </c>
      <c r="B67" s="680" t="s">
        <v>104</v>
      </c>
      <c r="C67" s="681"/>
      <c r="D67" s="681"/>
      <c r="E67" s="681"/>
      <c r="F67" s="681"/>
      <c r="G67" s="681"/>
      <c r="H67" s="681"/>
      <c r="I67" s="681"/>
      <c r="J67" s="682"/>
      <c r="K67" s="640" t="s">
        <v>105</v>
      </c>
      <c r="L67" s="640"/>
      <c r="M67" s="641"/>
      <c r="N67" s="639" t="s">
        <v>106</v>
      </c>
      <c r="O67" s="665"/>
      <c r="P67" s="647" t="s">
        <v>107</v>
      </c>
      <c r="Q67" s="629" t="s">
        <v>12</v>
      </c>
      <c r="R67" s="627" t="s">
        <v>13</v>
      </c>
      <c r="S67" s="639" t="s">
        <v>14</v>
      </c>
      <c r="T67" s="641" t="s">
        <v>14</v>
      </c>
    </row>
    <row r="68" spans="1:102" ht="42" x14ac:dyDescent="0.25">
      <c r="A68" s="821"/>
      <c r="B68" s="147" t="s">
        <v>108</v>
      </c>
      <c r="C68" s="148" t="s">
        <v>109</v>
      </c>
      <c r="D68" s="148" t="s">
        <v>110</v>
      </c>
      <c r="E68" s="9" t="s">
        <v>111</v>
      </c>
      <c r="F68" s="148" t="s">
        <v>112</v>
      </c>
      <c r="G68" s="148" t="s">
        <v>113</v>
      </c>
      <c r="H68" s="9" t="s">
        <v>114</v>
      </c>
      <c r="I68" s="148" t="s">
        <v>115</v>
      </c>
      <c r="J68" s="490" t="s">
        <v>116</v>
      </c>
      <c r="K68" s="9" t="s">
        <v>117</v>
      </c>
      <c r="L68" s="148" t="s">
        <v>118</v>
      </c>
      <c r="M68" s="149" t="s">
        <v>119</v>
      </c>
      <c r="N68" s="496" t="s">
        <v>120</v>
      </c>
      <c r="O68" s="151" t="s">
        <v>121</v>
      </c>
      <c r="P68" s="648"/>
      <c r="Q68" s="821"/>
      <c r="R68" s="673"/>
      <c r="S68" s="147" t="s">
        <v>33</v>
      </c>
      <c r="T68" s="484" t="s">
        <v>34</v>
      </c>
    </row>
    <row r="69" spans="1:102" x14ac:dyDescent="0.25">
      <c r="A69" s="495" t="s">
        <v>4</v>
      </c>
      <c r="B69" s="153">
        <f t="shared" ref="B69:L69" si="9">SUM(B70:B72)</f>
        <v>0</v>
      </c>
      <c r="C69" s="154">
        <f t="shared" si="9"/>
        <v>0</v>
      </c>
      <c r="D69" s="154">
        <f t="shared" si="9"/>
        <v>0</v>
      </c>
      <c r="E69" s="154">
        <f t="shared" si="9"/>
        <v>0</v>
      </c>
      <c r="F69" s="154">
        <f t="shared" si="9"/>
        <v>0</v>
      </c>
      <c r="G69" s="154">
        <f t="shared" si="9"/>
        <v>0</v>
      </c>
      <c r="H69" s="154">
        <f t="shared" si="9"/>
        <v>0</v>
      </c>
      <c r="I69" s="154">
        <f t="shared" si="9"/>
        <v>0</v>
      </c>
      <c r="J69" s="155">
        <f t="shared" si="9"/>
        <v>0</v>
      </c>
      <c r="K69" s="156">
        <f t="shared" si="9"/>
        <v>0</v>
      </c>
      <c r="L69" s="154">
        <f t="shared" si="9"/>
        <v>0</v>
      </c>
      <c r="M69" s="157">
        <f>SUM(M70:M71)</f>
        <v>0</v>
      </c>
      <c r="N69" s="158">
        <f>SUM(N70:N71)</f>
        <v>0</v>
      </c>
      <c r="O69" s="155">
        <f>SUM(O70:O71)</f>
        <v>0</v>
      </c>
      <c r="P69" s="159">
        <f t="shared" ref="P69:T69" si="10">SUM(P70:P72)</f>
        <v>0</v>
      </c>
      <c r="Q69" s="160">
        <f t="shared" si="10"/>
        <v>0</v>
      </c>
      <c r="R69" s="161">
        <f t="shared" si="10"/>
        <v>0</v>
      </c>
      <c r="S69" s="153">
        <f t="shared" si="10"/>
        <v>0</v>
      </c>
      <c r="T69" s="162">
        <f t="shared" si="10"/>
        <v>0</v>
      </c>
    </row>
    <row r="70" spans="1:102" ht="15" customHeight="1" x14ac:dyDescent="0.25">
      <c r="A70" s="117" t="s">
        <v>122</v>
      </c>
      <c r="B70" s="28"/>
      <c r="C70" s="29"/>
      <c r="D70" s="31"/>
      <c r="E70" s="29"/>
      <c r="F70" s="31"/>
      <c r="G70" s="31"/>
      <c r="H70" s="29"/>
      <c r="I70" s="31"/>
      <c r="J70" s="36"/>
      <c r="K70" s="29"/>
      <c r="L70" s="31"/>
      <c r="M70" s="35"/>
      <c r="N70" s="28"/>
      <c r="O70" s="38"/>
      <c r="P70" s="30"/>
      <c r="Q70" s="32"/>
      <c r="R70" s="30"/>
      <c r="S70" s="28"/>
      <c r="T70" s="39"/>
      <c r="U70" s="40" t="str">
        <f>$CA70&amp;CB70&amp;CC70&amp;CD70&amp;CE70</f>
        <v/>
      </c>
      <c r="CA70" s="41" t="str">
        <f>IF(AND(SUM(B70:J70)&gt;0,P70="")," * No olvide digitar la variable Beneficiarias. Digite cero si tiene.",IF(P70&gt;SUM(B70:J70)," * La variable Beneficiarias no puede ser mayor al total.",""))</f>
        <v/>
      </c>
      <c r="CB70" s="41" t="str">
        <f>IF(AND(SUM(B70:J70)&gt;0,Q70="")," * No olvide digitar la variable Pueblos originarios. Digite cero si tiene.",IF(Q70&gt;SUM(B70:J70)," * La variable Pueblos originarios no puede ser mayor al total.",""))</f>
        <v/>
      </c>
      <c r="CC70" s="41" t="str">
        <f>IF(AND(SUM(B70:J70)&gt;0,R70="")," * No olvide digitar la variable  Migrantes. Digite cero si tiene.",IF(R70&gt;SUM(B70:J70)," * La variable Migrantes no puede ser mayor al total.",""))</f>
        <v/>
      </c>
      <c r="CD70" s="41" t="str">
        <f>IF(AND(SUM(B70:J70)&gt;0,OR(S70=""))," * No olvide digitar la variable Trans Masculino . Digite Cero si no tiene.",IF(S70&gt;SUM(B70:J70)," * La variable Trans Masculino no puede ser mayor al Total por rango etario.",""))</f>
        <v/>
      </c>
      <c r="CE70" s="42"/>
      <c r="CF70" s="42"/>
      <c r="CG70" s="42"/>
      <c r="CH70" s="42"/>
      <c r="CI70" s="42"/>
      <c r="CJ70" s="44"/>
      <c r="CK70" s="44"/>
      <c r="CL70" s="45">
        <f>IF(AND(SUM(B70:J70)&gt;0,P70=""),1,IF(P70&gt;SUM(B70:J70),1,0))</f>
        <v>0</v>
      </c>
      <c r="CM70" s="45">
        <f>IF(AND(SUM(B70:J70)&gt;0,Q70=""),1,IF(Q70&gt;SUM(B70:J70),1,0))</f>
        <v>0</v>
      </c>
      <c r="CN70" s="45">
        <f>IF(AND(SUM(B70:J70)&gt;0,R70=""),1,IF(R70&gt;SUM(B70:J70),1,0))</f>
        <v>0</v>
      </c>
      <c r="CO70" s="45">
        <f>IF(AND(SUM(B70:J70)&gt;0,OR(S70="")),1,IF(S70&gt;SUM(B70:J70),1,0))</f>
        <v>0</v>
      </c>
      <c r="CP70"/>
      <c r="CW70" s="2"/>
      <c r="CX70" s="2"/>
    </row>
    <row r="71" spans="1:102" ht="15" customHeight="1" x14ac:dyDescent="0.25">
      <c r="A71" s="163" t="s">
        <v>123</v>
      </c>
      <c r="B71" s="164"/>
      <c r="C71" s="165"/>
      <c r="D71" s="166"/>
      <c r="E71" s="165"/>
      <c r="F71" s="166"/>
      <c r="G71" s="166"/>
      <c r="H71" s="165"/>
      <c r="I71" s="166"/>
      <c r="J71" s="167"/>
      <c r="K71" s="54"/>
      <c r="L71" s="166"/>
      <c r="M71" s="104"/>
      <c r="N71" s="164"/>
      <c r="O71" s="168"/>
      <c r="P71" s="169"/>
      <c r="Q71" s="143"/>
      <c r="R71" s="169"/>
      <c r="S71" s="164"/>
      <c r="T71" s="170"/>
      <c r="U71" s="40" t="str">
        <f t="shared" ref="U71:U72" si="11">$CA71&amp;CB71&amp;CC71&amp;CD71&amp;CE71</f>
        <v/>
      </c>
      <c r="CA71" s="41" t="str">
        <f t="shared" ref="CA71:CA72" si="12">IF(AND(SUM(B71:J71)&gt;0,P71="")," * No olvide digitar la variable Beneficiarias. Digite cero si tiene.",IF(P71&gt;SUM(B71:J71)," * La variable Beneficiarias no puede ser mayor al total.",""))</f>
        <v/>
      </c>
      <c r="CB71" s="41" t="str">
        <f t="shared" ref="CB71:CB72" si="13">IF(AND(SUM(B71:J71)&gt;0,Q71="")," * No olvide digitar la variable Pueblos originarios. Digite cero si tiene.",IF(Q71&gt;SUM(B71:J71)," * La variable Pueblos originarios no puede ser mayor al total.",""))</f>
        <v/>
      </c>
      <c r="CC71" s="41" t="str">
        <f t="shared" ref="CC71:CC72" si="14">IF(AND(SUM(B71:J71)&gt;0,R71="")," * No olvide digitar la variable  Migrantes. Digite cero si tiene.",IF(R71&gt;SUM(B71:J71)," * La variable Migrantes no puede ser mayor al total.",""))</f>
        <v/>
      </c>
      <c r="CD71" s="41" t="str">
        <f t="shared" ref="CD71:CD72" si="15">IF(AND(SUM(B71:J71)&gt;0,OR(S71=""))," * No olvide digitar la variable Trans Masculino . Digite Cero si no tiene.",IF(S71&gt;SUM(B71:J71)," * La variable Trans Masculino no puede ser mayor al Total por rango etario.",""))</f>
        <v/>
      </c>
      <c r="CE71" s="42"/>
      <c r="CF71" s="42"/>
      <c r="CG71" s="42"/>
      <c r="CH71" s="42"/>
      <c r="CI71" s="42"/>
      <c r="CJ71" s="44"/>
      <c r="CK71" s="44"/>
      <c r="CL71" s="45">
        <f t="shared" ref="CL71:CL72" si="16">IF(AND(SUM(B71:J71)&gt;0,P71=""),1,IF(P71&gt;SUM(B71:J71),1,0))</f>
        <v>0</v>
      </c>
      <c r="CM71" s="45">
        <f t="shared" ref="CM71:CM72" si="17">IF(AND(SUM(B71:J71)&gt;0,Q71=""),1,IF(Q71&gt;SUM(B71:J71),1,0))</f>
        <v>0</v>
      </c>
      <c r="CN71" s="45">
        <f t="shared" ref="CN71:CN72" si="18">IF(AND(SUM(B71:J71)&gt;0,R71=""),1,IF(R71&gt;SUM(B71:J71),1,0))</f>
        <v>0</v>
      </c>
      <c r="CO71" s="45">
        <f t="shared" ref="CO71:CO72" si="19">IF(AND(SUM(B71:J71)&gt;0,OR(S71="")),1,IF(S71&gt;SUM(B71:J71),1,0))</f>
        <v>0</v>
      </c>
      <c r="CP71"/>
    </row>
    <row r="72" spans="1:102" ht="15" customHeight="1" x14ac:dyDescent="0.25">
      <c r="A72" s="171" t="s">
        <v>124</v>
      </c>
      <c r="B72" s="535"/>
      <c r="C72" s="73"/>
      <c r="D72" s="75"/>
      <c r="E72" s="73"/>
      <c r="F72" s="75"/>
      <c r="G72" s="75"/>
      <c r="H72" s="73"/>
      <c r="I72" s="75"/>
      <c r="J72" s="79"/>
      <c r="K72" s="67"/>
      <c r="L72" s="64"/>
      <c r="M72" s="172"/>
      <c r="N72" s="173"/>
      <c r="O72" s="174"/>
      <c r="P72" s="63"/>
      <c r="Q72" s="65"/>
      <c r="R72" s="63"/>
      <c r="S72" s="61"/>
      <c r="T72" s="72"/>
      <c r="U72" s="40" t="str">
        <f t="shared" si="11"/>
        <v/>
      </c>
      <c r="CA72" s="41" t="str">
        <f t="shared" si="12"/>
        <v/>
      </c>
      <c r="CB72" s="41" t="str">
        <f t="shared" si="13"/>
        <v/>
      </c>
      <c r="CC72" s="41" t="str">
        <f t="shared" si="14"/>
        <v/>
      </c>
      <c r="CD72" s="41" t="str">
        <f t="shared" si="15"/>
        <v/>
      </c>
      <c r="CE72" s="42"/>
      <c r="CF72" s="42"/>
      <c r="CG72" s="42"/>
      <c r="CH72" s="42"/>
      <c r="CI72" s="42"/>
      <c r="CJ72" s="44"/>
      <c r="CK72" s="44"/>
      <c r="CL72" s="45">
        <f t="shared" si="16"/>
        <v>0</v>
      </c>
      <c r="CM72" s="45">
        <f t="shared" si="17"/>
        <v>0</v>
      </c>
      <c r="CN72" s="45">
        <f t="shared" si="18"/>
        <v>0</v>
      </c>
      <c r="CO72" s="45">
        <f t="shared" si="19"/>
        <v>0</v>
      </c>
      <c r="CP72"/>
    </row>
    <row r="73" spans="1:102" s="2" customFormat="1" ht="18" customHeight="1" x14ac:dyDescent="0.15">
      <c r="A73" s="131" t="s">
        <v>125</v>
      </c>
      <c r="B73" s="132"/>
      <c r="C73" s="6"/>
      <c r="D73" s="6"/>
      <c r="E73" s="6"/>
      <c r="F73" s="175"/>
      <c r="G73" s="176"/>
      <c r="H73" s="6"/>
      <c r="I73" s="177"/>
    </row>
    <row r="74" spans="1:102" ht="15" customHeight="1" x14ac:dyDescent="0.25">
      <c r="A74" s="674" t="s">
        <v>126</v>
      </c>
      <c r="B74" s="675"/>
      <c r="C74" s="678" t="s">
        <v>127</v>
      </c>
      <c r="D74" s="678" t="s">
        <v>128</v>
      </c>
      <c r="E74" s="678" t="s">
        <v>129</v>
      </c>
      <c r="F74" s="678" t="s">
        <v>130</v>
      </c>
      <c r="G74" s="644" t="s">
        <v>104</v>
      </c>
      <c r="H74" s="645"/>
      <c r="I74" s="646"/>
    </row>
    <row r="75" spans="1:102" ht="15" customHeight="1" x14ac:dyDescent="0.25">
      <c r="A75" s="844"/>
      <c r="B75" s="677"/>
      <c r="C75" s="829"/>
      <c r="D75" s="829"/>
      <c r="E75" s="829"/>
      <c r="F75" s="829"/>
      <c r="G75" s="494" t="s">
        <v>15</v>
      </c>
      <c r="H75" s="135" t="s">
        <v>131</v>
      </c>
      <c r="I75" s="135" t="s">
        <v>132</v>
      </c>
    </row>
    <row r="76" spans="1:102" ht="15" customHeight="1" x14ac:dyDescent="0.25">
      <c r="A76" s="666" t="s">
        <v>133</v>
      </c>
      <c r="B76" s="667"/>
      <c r="C76" s="27"/>
      <c r="D76" s="179"/>
      <c r="E76" s="28"/>
      <c r="F76" s="28"/>
      <c r="G76" s="28"/>
      <c r="H76" s="28"/>
      <c r="I76" s="32"/>
    </row>
    <row r="77" spans="1:102" ht="15" customHeight="1" x14ac:dyDescent="0.25">
      <c r="A77" s="843" t="s">
        <v>134</v>
      </c>
      <c r="B77" s="669"/>
      <c r="C77" s="534"/>
      <c r="D77" s="180"/>
      <c r="E77" s="535"/>
      <c r="F77" s="535"/>
      <c r="G77" s="535"/>
      <c r="H77" s="535"/>
      <c r="I77" s="499"/>
    </row>
    <row r="78" spans="1:102" ht="15" customHeight="1" x14ac:dyDescent="0.25">
      <c r="A78" s="670" t="s">
        <v>135</v>
      </c>
      <c r="B78" s="491" t="s">
        <v>136</v>
      </c>
      <c r="C78" s="182"/>
      <c r="D78" s="183"/>
      <c r="E78" s="164"/>
      <c r="F78" s="164"/>
      <c r="G78" s="164"/>
      <c r="H78" s="164"/>
      <c r="I78" s="143"/>
    </row>
    <row r="79" spans="1:102" ht="15" customHeight="1" x14ac:dyDescent="0.25">
      <c r="A79" s="671"/>
      <c r="B79" s="142" t="s">
        <v>137</v>
      </c>
      <c r="C79" s="47"/>
      <c r="D79" s="184"/>
      <c r="E79" s="48"/>
      <c r="F79" s="48"/>
      <c r="G79" s="48"/>
      <c r="H79" s="48"/>
      <c r="I79" s="52"/>
    </row>
    <row r="80" spans="1:102" ht="15" customHeight="1" x14ac:dyDescent="0.25">
      <c r="A80" s="671"/>
      <c r="B80" s="185" t="s">
        <v>138</v>
      </c>
      <c r="C80" s="47"/>
      <c r="D80" s="184"/>
      <c r="E80" s="48"/>
      <c r="F80" s="48"/>
      <c r="G80" s="48"/>
      <c r="H80" s="48"/>
      <c r="I80" s="52"/>
    </row>
    <row r="81" spans="1:90" customFormat="1" x14ac:dyDescent="0.25">
      <c r="A81" s="671"/>
      <c r="B81" s="186" t="s">
        <v>139</v>
      </c>
      <c r="C81" s="47"/>
      <c r="D81" s="184"/>
      <c r="E81" s="48"/>
      <c r="F81" s="48"/>
      <c r="G81" s="48"/>
      <c r="H81" s="48"/>
      <c r="I81" s="5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</row>
    <row r="82" spans="1:90" customFormat="1" ht="21" x14ac:dyDescent="0.25">
      <c r="A82" s="671"/>
      <c r="B82" s="187" t="s">
        <v>140</v>
      </c>
      <c r="C82" s="47"/>
      <c r="D82" s="184"/>
      <c r="E82" s="48">
        <v>3</v>
      </c>
      <c r="F82" s="48"/>
      <c r="G82" s="48"/>
      <c r="H82" s="48">
        <v>1</v>
      </c>
      <c r="I82" s="52">
        <v>2</v>
      </c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</row>
    <row r="83" spans="1:90" customFormat="1" ht="21" x14ac:dyDescent="0.25">
      <c r="A83" s="671"/>
      <c r="B83" s="187" t="s">
        <v>141</v>
      </c>
      <c r="C83" s="47"/>
      <c r="D83" s="184"/>
      <c r="E83" s="48"/>
      <c r="F83" s="48"/>
      <c r="G83" s="48"/>
      <c r="H83" s="48"/>
      <c r="I83" s="5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</row>
    <row r="84" spans="1:90" customFormat="1" x14ac:dyDescent="0.25">
      <c r="A84" s="827"/>
      <c r="B84" s="188" t="s">
        <v>142</v>
      </c>
      <c r="C84" s="60"/>
      <c r="D84" s="180"/>
      <c r="E84" s="61"/>
      <c r="F84" s="61"/>
      <c r="G84" s="61"/>
      <c r="H84" s="61"/>
      <c r="I84" s="65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</row>
    <row r="85" spans="1:90" customFormat="1" x14ac:dyDescent="0.25">
      <c r="A85" s="843" t="s">
        <v>143</v>
      </c>
      <c r="B85" s="669"/>
      <c r="C85" s="534"/>
      <c r="D85" s="504"/>
      <c r="E85" s="535"/>
      <c r="F85" s="535"/>
      <c r="G85" s="535"/>
      <c r="H85" s="535"/>
      <c r="I85" s="499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</row>
    <row r="86" spans="1:90" customFormat="1" x14ac:dyDescent="0.25">
      <c r="A86" s="655" t="s">
        <v>144</v>
      </c>
      <c r="B86" s="656"/>
      <c r="C86" s="164"/>
      <c r="D86" s="164">
        <v>34</v>
      </c>
      <c r="E86" s="164"/>
      <c r="F86" s="164"/>
      <c r="G86" s="164"/>
      <c r="H86" s="164"/>
      <c r="I86" s="143">
        <v>34</v>
      </c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</row>
    <row r="87" spans="1:90" customFormat="1" x14ac:dyDescent="0.25">
      <c r="A87" s="655" t="s">
        <v>145</v>
      </c>
      <c r="B87" s="656"/>
      <c r="C87" s="189"/>
      <c r="D87" s="190"/>
      <c r="E87" s="189">
        <v>88</v>
      </c>
      <c r="F87" s="189"/>
      <c r="G87" s="189"/>
      <c r="H87" s="189">
        <v>9</v>
      </c>
      <c r="I87" s="191">
        <v>79</v>
      </c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</row>
    <row r="88" spans="1:90" customFormat="1" x14ac:dyDescent="0.25">
      <c r="A88" s="655" t="s">
        <v>146</v>
      </c>
      <c r="B88" s="656"/>
      <c r="C88" s="536">
        <f>SUM(C76:C87)</f>
        <v>0</v>
      </c>
      <c r="D88" s="536">
        <f>SUM(D86)</f>
        <v>34</v>
      </c>
      <c r="E88" s="536">
        <f t="shared" ref="E88:I88" si="20">SUM(E76:E87)</f>
        <v>91</v>
      </c>
      <c r="F88" s="536">
        <f t="shared" si="20"/>
        <v>0</v>
      </c>
      <c r="G88" s="536">
        <f t="shared" si="20"/>
        <v>0</v>
      </c>
      <c r="H88" s="536">
        <f t="shared" si="20"/>
        <v>10</v>
      </c>
      <c r="I88" s="193">
        <f t="shared" si="20"/>
        <v>115</v>
      </c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</row>
    <row r="89" spans="1:90" s="2" customFormat="1" ht="11.25" x14ac:dyDescent="0.15">
      <c r="A89" s="657" t="s">
        <v>147</v>
      </c>
      <c r="B89" s="658"/>
      <c r="C89" s="658"/>
      <c r="D89" s="658"/>
      <c r="E89" s="658"/>
      <c r="F89" s="658"/>
      <c r="G89" s="658"/>
      <c r="H89" s="194"/>
      <c r="I89" s="194"/>
      <c r="J89" s="194"/>
      <c r="K89" s="194"/>
      <c r="L89" s="195"/>
    </row>
    <row r="90" spans="1:90" s="2" customFormat="1" ht="11.25" customHeight="1" x14ac:dyDescent="0.15">
      <c r="A90" s="825" t="s">
        <v>148</v>
      </c>
      <c r="B90" s="660"/>
      <c r="C90" s="660"/>
      <c r="D90" s="660"/>
      <c r="E90" s="660"/>
      <c r="F90" s="660"/>
      <c r="G90" s="660"/>
      <c r="H90" s="5"/>
      <c r="I90" s="5"/>
      <c r="J90" s="5"/>
      <c r="K90" s="5"/>
      <c r="L90" s="5"/>
    </row>
    <row r="91" spans="1:90" customFormat="1" ht="15" customHeight="1" x14ac:dyDescent="0.25">
      <c r="A91" s="661" t="s">
        <v>149</v>
      </c>
      <c r="B91" s="647"/>
      <c r="C91" s="663" t="s">
        <v>4</v>
      </c>
      <c r="D91" s="639" t="s">
        <v>150</v>
      </c>
      <c r="E91" s="640"/>
      <c r="F91" s="640"/>
      <c r="G91" s="640"/>
      <c r="H91" s="640"/>
      <c r="I91" s="640"/>
      <c r="J91" s="640"/>
      <c r="K91" s="665"/>
      <c r="L91" s="647" t="s">
        <v>151</v>
      </c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</row>
    <row r="92" spans="1:90" customFormat="1" ht="21" x14ac:dyDescent="0.25">
      <c r="A92" s="841"/>
      <c r="B92" s="648"/>
      <c r="C92" s="842"/>
      <c r="D92" s="147" t="s">
        <v>152</v>
      </c>
      <c r="E92" s="147" t="s">
        <v>153</v>
      </c>
      <c r="F92" s="148" t="s">
        <v>154</v>
      </c>
      <c r="G92" s="148" t="s">
        <v>155</v>
      </c>
      <c r="H92" s="148" t="s">
        <v>156</v>
      </c>
      <c r="I92" s="148" t="s">
        <v>157</v>
      </c>
      <c r="J92" s="148" t="s">
        <v>158</v>
      </c>
      <c r="K92" s="151" t="s">
        <v>159</v>
      </c>
      <c r="L92" s="648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</row>
    <row r="93" spans="1:90" customFormat="1" x14ac:dyDescent="0.25">
      <c r="A93" s="649" t="s">
        <v>160</v>
      </c>
      <c r="B93" s="650"/>
      <c r="C93" s="20">
        <f>SUM(D93:K93)</f>
        <v>135</v>
      </c>
      <c r="D93" s="189">
        <v>0</v>
      </c>
      <c r="E93" s="189">
        <v>0</v>
      </c>
      <c r="F93" s="196">
        <v>0</v>
      </c>
      <c r="G93" s="196">
        <v>1</v>
      </c>
      <c r="H93" s="196">
        <v>5</v>
      </c>
      <c r="I93" s="196">
        <v>32</v>
      </c>
      <c r="J93" s="196">
        <v>88</v>
      </c>
      <c r="K93" s="197">
        <v>9</v>
      </c>
      <c r="L93" s="198">
        <v>0</v>
      </c>
      <c r="M93" s="199" t="str">
        <f>CA93</f>
        <v/>
      </c>
      <c r="N93" s="200"/>
      <c r="O93" s="199"/>
      <c r="P93" s="201"/>
      <c r="Q93" s="201"/>
      <c r="R93" s="201"/>
      <c r="S93" s="202"/>
      <c r="T93" s="202"/>
      <c r="U93" s="202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4"/>
      <c r="CA93" s="205" t="str">
        <f>IF(AND($C93&lt;&gt;0,L93=""),"* No olvide ingresar la variable  "&amp;L$91&amp;""&amp;" . Si no tiene digite CERO.  ",IF(L93&gt;$C93,"* El Número de Anomalía Congenita no puede superar el Total. ",""))</f>
        <v/>
      </c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45">
        <f>IF(AND($C93&lt;&gt;0,L93=""),1,IF(L93&gt;$C93,1,0))</f>
        <v>0</v>
      </c>
    </row>
    <row r="94" spans="1:90" s="2" customFormat="1" ht="11.25" x14ac:dyDescent="0.15">
      <c r="A94" s="4" t="s">
        <v>161</v>
      </c>
      <c r="B94" s="4"/>
      <c r="C94" s="5"/>
      <c r="D94" s="5"/>
      <c r="E94" s="5"/>
      <c r="F94" s="5"/>
      <c r="G94" s="206"/>
      <c r="H94" s="5"/>
      <c r="I94" s="5"/>
      <c r="J94" s="5"/>
      <c r="K94" s="5"/>
      <c r="L94" s="207"/>
      <c r="M94" s="5"/>
    </row>
    <row r="95" spans="1:90" customFormat="1" ht="15" customHeight="1" x14ac:dyDescent="0.25">
      <c r="A95" s="651" t="s">
        <v>149</v>
      </c>
      <c r="B95" s="651"/>
      <c r="C95" s="652" t="s">
        <v>162</v>
      </c>
      <c r="D95" s="620"/>
      <c r="E95" s="639" t="s">
        <v>163</v>
      </c>
      <c r="F95" s="640"/>
      <c r="G95" s="640"/>
      <c r="H95" s="641"/>
      <c r="I95" s="653" t="s">
        <v>164</v>
      </c>
      <c r="J95" s="653"/>
      <c r="K95" s="642" t="s">
        <v>165</v>
      </c>
      <c r="L95" s="642" t="s">
        <v>166</v>
      </c>
      <c r="M95" s="629" t="s">
        <v>167</v>
      </c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</row>
    <row r="96" spans="1:90" customFormat="1" ht="31.5" x14ac:dyDescent="0.25">
      <c r="A96" s="651"/>
      <c r="B96" s="651"/>
      <c r="C96" s="481" t="s">
        <v>168</v>
      </c>
      <c r="D96" s="481" t="s">
        <v>169</v>
      </c>
      <c r="E96" s="481" t="s">
        <v>170</v>
      </c>
      <c r="F96" s="481" t="s">
        <v>171</v>
      </c>
      <c r="G96" s="481" t="s">
        <v>172</v>
      </c>
      <c r="H96" s="481" t="s">
        <v>173</v>
      </c>
      <c r="I96" s="482" t="s">
        <v>174</v>
      </c>
      <c r="J96" s="484" t="s">
        <v>175</v>
      </c>
      <c r="K96" s="840"/>
      <c r="L96" s="840"/>
      <c r="M96" s="839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</row>
    <row r="97" spans="1:95" customFormat="1" x14ac:dyDescent="0.25">
      <c r="A97" s="632" t="s">
        <v>160</v>
      </c>
      <c r="B97" s="633"/>
      <c r="C97" s="209">
        <v>138</v>
      </c>
      <c r="D97" s="209">
        <v>135</v>
      </c>
      <c r="E97" s="209">
        <v>0</v>
      </c>
      <c r="F97" s="209">
        <v>0</v>
      </c>
      <c r="G97" s="209">
        <v>0</v>
      </c>
      <c r="H97" s="209">
        <v>0</v>
      </c>
      <c r="I97" s="210">
        <v>2</v>
      </c>
      <c r="J97" s="209">
        <v>1</v>
      </c>
      <c r="K97" s="209">
        <v>6</v>
      </c>
      <c r="L97" s="209">
        <v>6</v>
      </c>
      <c r="M97" s="209">
        <v>0</v>
      </c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</row>
    <row r="98" spans="1:95" s="2" customFormat="1" ht="11.25" x14ac:dyDescent="0.15">
      <c r="A98" s="767" t="s">
        <v>176</v>
      </c>
      <c r="B98" s="635"/>
      <c r="C98" s="635"/>
      <c r="D98" s="635"/>
      <c r="E98" s="635"/>
      <c r="F98" s="635"/>
      <c r="G98" s="635"/>
      <c r="H98" s="5"/>
      <c r="I98" s="5"/>
      <c r="J98" s="5"/>
      <c r="K98" s="5"/>
      <c r="L98" s="5"/>
      <c r="M98" s="5"/>
      <c r="N98" s="5"/>
      <c r="O98" s="5"/>
    </row>
    <row r="99" spans="1:95" customFormat="1" ht="15" customHeight="1" x14ac:dyDescent="0.25">
      <c r="A99" s="629" t="s">
        <v>149</v>
      </c>
      <c r="B99" s="637" t="s">
        <v>4</v>
      </c>
      <c r="C99" s="639" t="s">
        <v>150</v>
      </c>
      <c r="D99" s="640"/>
      <c r="E99" s="640"/>
      <c r="F99" s="640"/>
      <c r="G99" s="640"/>
      <c r="H99" s="640"/>
      <c r="I99" s="640"/>
      <c r="J99" s="641"/>
      <c r="K99" s="642" t="s">
        <v>177</v>
      </c>
      <c r="L99" s="644" t="s">
        <v>178</v>
      </c>
      <c r="M99" s="645"/>
      <c r="N99" s="645"/>
      <c r="O99" s="646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</row>
    <row r="100" spans="1:95" customFormat="1" ht="42" x14ac:dyDescent="0.25">
      <c r="A100" s="821"/>
      <c r="B100" s="823"/>
      <c r="C100" s="147" t="s">
        <v>152</v>
      </c>
      <c r="D100" s="9" t="s">
        <v>153</v>
      </c>
      <c r="E100" s="148" t="s">
        <v>154</v>
      </c>
      <c r="F100" s="148" t="s">
        <v>155</v>
      </c>
      <c r="G100" s="148" t="s">
        <v>156</v>
      </c>
      <c r="H100" s="148" t="s">
        <v>157</v>
      </c>
      <c r="I100" s="148" t="s">
        <v>158</v>
      </c>
      <c r="J100" s="149" t="s">
        <v>159</v>
      </c>
      <c r="K100" s="824"/>
      <c r="L100" s="135" t="s">
        <v>179</v>
      </c>
      <c r="M100" s="485" t="s">
        <v>180</v>
      </c>
      <c r="N100" s="135" t="s">
        <v>181</v>
      </c>
      <c r="O100" s="486" t="s">
        <v>182</v>
      </c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</row>
    <row r="101" spans="1:95" customFormat="1" x14ac:dyDescent="0.25">
      <c r="A101" s="212" t="s">
        <v>183</v>
      </c>
      <c r="B101" s="213">
        <f>SUM(C101)</f>
        <v>16</v>
      </c>
      <c r="C101" s="164">
        <v>16</v>
      </c>
      <c r="D101" s="214"/>
      <c r="E101" s="214"/>
      <c r="F101" s="214"/>
      <c r="G101" s="214"/>
      <c r="H101" s="214"/>
      <c r="I101" s="214"/>
      <c r="J101" s="215"/>
      <c r="K101" s="104">
        <v>0</v>
      </c>
      <c r="L101" s="104">
        <v>14</v>
      </c>
      <c r="M101" s="104">
        <v>4</v>
      </c>
      <c r="N101" s="104">
        <v>10</v>
      </c>
      <c r="O101" s="104">
        <v>13</v>
      </c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</row>
    <row r="102" spans="1:95" customFormat="1" x14ac:dyDescent="0.25">
      <c r="A102" s="216" t="s">
        <v>184</v>
      </c>
      <c r="B102" s="217">
        <f>SUM(D102:J102)</f>
        <v>0</v>
      </c>
      <c r="C102" s="218"/>
      <c r="D102" s="166"/>
      <c r="E102" s="166"/>
      <c r="F102" s="166"/>
      <c r="G102" s="166"/>
      <c r="H102" s="166"/>
      <c r="I102" s="166"/>
      <c r="J102" s="169"/>
      <c r="K102" s="104"/>
      <c r="L102" s="104"/>
      <c r="M102" s="104"/>
      <c r="N102" s="104"/>
      <c r="O102" s="104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1:95" customFormat="1" x14ac:dyDescent="0.25">
      <c r="A103" s="219" t="s">
        <v>185</v>
      </c>
      <c r="B103" s="220">
        <f>SUM(D103:J103)</f>
        <v>0</v>
      </c>
      <c r="C103" s="173"/>
      <c r="D103" s="64"/>
      <c r="E103" s="64"/>
      <c r="F103" s="64"/>
      <c r="G103" s="64"/>
      <c r="H103" s="64"/>
      <c r="I103" s="64"/>
      <c r="J103" s="63"/>
      <c r="K103" s="63"/>
      <c r="L103" s="63"/>
      <c r="M103" s="63"/>
      <c r="N103" s="63"/>
      <c r="O103" s="65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1:95" s="2" customFormat="1" ht="11.25" x14ac:dyDescent="0.15">
      <c r="A104" s="221" t="s">
        <v>186</v>
      </c>
      <c r="B104" s="5"/>
      <c r="C104" s="5"/>
      <c r="D104" s="5"/>
      <c r="E104" s="5"/>
    </row>
    <row r="105" spans="1:95" customFormat="1" ht="21" x14ac:dyDescent="0.25">
      <c r="A105" s="488" t="s">
        <v>187</v>
      </c>
      <c r="B105" s="223" t="s">
        <v>188</v>
      </c>
      <c r="C105" s="224" t="s">
        <v>189</v>
      </c>
      <c r="D105" s="484" t="s">
        <v>190</v>
      </c>
      <c r="E105" s="495" t="s">
        <v>13</v>
      </c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1:95" customFormat="1" x14ac:dyDescent="0.25">
      <c r="A106" s="225" t="s">
        <v>191</v>
      </c>
      <c r="B106" s="226">
        <v>125</v>
      </c>
      <c r="C106" s="227">
        <v>20</v>
      </c>
      <c r="D106" s="228">
        <v>4</v>
      </c>
      <c r="E106" s="228">
        <v>9</v>
      </c>
      <c r="F106" s="40" t="str">
        <f>CA106&amp;CB106&amp;CC106&amp;CD106&amp;CE106</f>
        <v/>
      </c>
      <c r="CA106" s="44"/>
      <c r="CB106" s="44"/>
      <c r="CC106" s="229" t="str">
        <f>IF(AND(OR(B106&gt;0,C106&gt;0),D106="")," * No olvide digitar la variable Pueblos originarios. Digite cero si no tiene.",IF(D106&gt;(B106+C106)," * La variable pueblos originarios No puede ser mayor a los egresados en Maternidad y Neonatología..",""))</f>
        <v/>
      </c>
      <c r="CD106" s="229" t="str">
        <f>IF(AND(OR(B106&gt;0,C106&gt;0),E106="")," * No olvide digitar la variable Migrantes. Digite cero si no tiene.",IF(E106&gt;(B106+C106)," * La variable Migrantes No puede ser mayor a los egresados en Maternidad y Neonatología.",""))</f>
        <v/>
      </c>
      <c r="CE106" s="229"/>
      <c r="CF106" s="229"/>
      <c r="CG106" s="2"/>
      <c r="CH106" s="2"/>
      <c r="CI106" s="2"/>
      <c r="CJ106" s="2"/>
      <c r="CK106" s="2"/>
      <c r="CL106" s="2"/>
      <c r="CM106" s="2"/>
      <c r="CN106" s="230">
        <f>IF(AND(OR(B106&gt;0,C106&gt;0),D106=""),1,IF(D106&gt;(B106+C106),1,0))</f>
        <v>0</v>
      </c>
      <c r="CO106" s="230">
        <f>IF(AND(OR(B106&gt;0,C106&gt;0),E106=""),1,IF(E106&gt;(B106+C106),1,0))</f>
        <v>0</v>
      </c>
      <c r="CP106" s="230"/>
      <c r="CQ106" s="230"/>
    </row>
    <row r="107" spans="1:95" customFormat="1" ht="21" x14ac:dyDescent="0.25">
      <c r="A107" s="231" t="s">
        <v>192</v>
      </c>
      <c r="B107" s="232">
        <v>91</v>
      </c>
      <c r="C107" s="233">
        <v>4</v>
      </c>
      <c r="D107" s="234">
        <v>0</v>
      </c>
      <c r="E107" s="234">
        <v>0</v>
      </c>
      <c r="F107" s="40" t="str">
        <f t="shared" ref="F107:F111" si="21">CA107&amp;CB107&amp;CC107&amp;CD107&amp;CE107</f>
        <v/>
      </c>
      <c r="CA107" s="229" t="str">
        <f>IF(B107&gt;B111," * Los "&amp;A107&amp;" en Maternidad No pueden ser mayores que los "&amp;A111&amp;" en Maternidad.","")</f>
        <v/>
      </c>
      <c r="CB107" s="229" t="str">
        <f>IF(C107&gt;C111," * Los "&amp;A107&amp;" en Neonatología No pueden ser mayores que los "&amp;A111&amp;" en Neonatología.","")</f>
        <v/>
      </c>
      <c r="CC107" s="229" t="str">
        <f t="shared" ref="CC107:CC111" si="22">IF(AND(OR(B107&gt;0,C107&gt;0),D107="")," * No olvide digitar la variable Pueblos originarios. Digite cero si no tiene.",IF(D107&gt;(B107+C107)," * La variable pueblos originarios No puede ser mayor a los egresados en Maternidad y Neonatología..",""))</f>
        <v/>
      </c>
      <c r="CD107" s="229" t="str">
        <f t="shared" ref="CD107:CD111" si="23">IF(AND(OR(B107&gt;0,C107&gt;0),E107="")," * No olvide digitar la variable Migrantes. Digite cero si no tiene.",IF(E107&gt;(B107+C107)," * La variable Migrantes No puede ser mayor a los egresados en Maternidad y Neonatología.",""))</f>
        <v/>
      </c>
      <c r="CE107" s="229"/>
      <c r="CF107" s="229"/>
      <c r="CG107" s="2"/>
      <c r="CH107" s="2"/>
      <c r="CI107" s="2"/>
      <c r="CJ107" s="2"/>
      <c r="CK107" s="2"/>
      <c r="CL107" s="230">
        <f>IF(B107&gt;B111,1,0)</f>
        <v>0</v>
      </c>
      <c r="CM107" s="230">
        <f>IF(C107&gt;C111,1,0)</f>
        <v>0</v>
      </c>
      <c r="CN107" s="230">
        <f t="shared" ref="CN107:CN111" si="24">IF(AND(OR(B107&gt;0,C107&gt;0),D107=""),1,IF(D107&gt;(B107+C107),1,0))</f>
        <v>0</v>
      </c>
      <c r="CO107" s="230">
        <f t="shared" ref="CO107:CO111" si="25">IF(AND(OR(B107&gt;0,C107&gt;0),E107=""),1,IF(E107&gt;(B107+C107),1,0))</f>
        <v>0</v>
      </c>
      <c r="CP107" s="230"/>
      <c r="CQ107" s="230"/>
    </row>
    <row r="108" spans="1:95" customFormat="1" x14ac:dyDescent="0.25">
      <c r="A108" s="235" t="s">
        <v>193</v>
      </c>
      <c r="B108" s="236">
        <v>0</v>
      </c>
      <c r="C108" s="237"/>
      <c r="D108" s="238">
        <v>0</v>
      </c>
      <c r="E108" s="238">
        <v>0</v>
      </c>
      <c r="F108" s="40" t="str">
        <f t="shared" si="21"/>
        <v/>
      </c>
      <c r="CA108" s="44"/>
      <c r="CB108" s="44"/>
      <c r="CC108" s="229" t="str">
        <f t="shared" si="22"/>
        <v/>
      </c>
      <c r="CD108" s="229" t="str">
        <f t="shared" si="23"/>
        <v/>
      </c>
      <c r="CE108" s="229"/>
      <c r="CF108" s="229"/>
      <c r="CG108" s="2"/>
      <c r="CH108" s="2"/>
      <c r="CI108" s="2"/>
      <c r="CJ108" s="2"/>
      <c r="CK108" s="2"/>
      <c r="CL108" s="2"/>
      <c r="CM108" s="2"/>
      <c r="CN108" s="230">
        <f t="shared" si="24"/>
        <v>0</v>
      </c>
      <c r="CO108" s="230">
        <f t="shared" si="25"/>
        <v>0</v>
      </c>
      <c r="CP108" s="230"/>
      <c r="CQ108" s="230"/>
    </row>
    <row r="109" spans="1:95" customFormat="1" x14ac:dyDescent="0.25">
      <c r="A109" s="235" t="s">
        <v>194</v>
      </c>
      <c r="B109" s="236">
        <v>0</v>
      </c>
      <c r="C109" s="237"/>
      <c r="D109" s="238">
        <v>0</v>
      </c>
      <c r="E109" s="238">
        <v>0</v>
      </c>
      <c r="F109" s="40" t="str">
        <f t="shared" si="21"/>
        <v/>
      </c>
      <c r="CA109" s="44"/>
      <c r="CB109" s="44"/>
      <c r="CC109" s="229" t="str">
        <f t="shared" si="22"/>
        <v/>
      </c>
      <c r="CD109" s="229" t="str">
        <f t="shared" si="23"/>
        <v/>
      </c>
      <c r="CE109" s="229"/>
      <c r="CF109" s="229"/>
      <c r="CG109" s="2"/>
      <c r="CH109" s="2"/>
      <c r="CI109" s="2"/>
      <c r="CJ109" s="2"/>
      <c r="CK109" s="2"/>
      <c r="CL109" s="2"/>
      <c r="CM109" s="2"/>
      <c r="CN109" s="230">
        <f t="shared" si="24"/>
        <v>0</v>
      </c>
      <c r="CO109" s="230">
        <f t="shared" si="25"/>
        <v>0</v>
      </c>
      <c r="CP109" s="230"/>
      <c r="CQ109" s="230"/>
    </row>
    <row r="110" spans="1:95" customFormat="1" ht="22.5" x14ac:dyDescent="0.25">
      <c r="A110" s="235" t="s">
        <v>195</v>
      </c>
      <c r="B110" s="236">
        <v>0</v>
      </c>
      <c r="C110" s="237"/>
      <c r="D110" s="238">
        <v>0</v>
      </c>
      <c r="E110" s="238">
        <v>0</v>
      </c>
      <c r="F110" s="40" t="str">
        <f t="shared" si="21"/>
        <v/>
      </c>
      <c r="CA110" s="44"/>
      <c r="CB110" s="44"/>
      <c r="CC110" s="229" t="str">
        <f t="shared" si="22"/>
        <v/>
      </c>
      <c r="CD110" s="229" t="str">
        <f t="shared" si="23"/>
        <v/>
      </c>
      <c r="CE110" s="229"/>
      <c r="CF110" s="229"/>
      <c r="CG110" s="2"/>
      <c r="CH110" s="2"/>
      <c r="CI110" s="2"/>
      <c r="CJ110" s="2"/>
      <c r="CK110" s="2"/>
      <c r="CL110" s="2"/>
      <c r="CM110" s="2"/>
      <c r="CN110" s="230">
        <f t="shared" si="24"/>
        <v>0</v>
      </c>
      <c r="CO110" s="230">
        <f t="shared" si="25"/>
        <v>0</v>
      </c>
      <c r="CP110" s="230"/>
      <c r="CQ110" s="230"/>
    </row>
    <row r="111" spans="1:95" customFormat="1" x14ac:dyDescent="0.25">
      <c r="A111" s="239" t="s">
        <v>196</v>
      </c>
      <c r="B111" s="506">
        <v>110</v>
      </c>
      <c r="C111" s="537">
        <v>4</v>
      </c>
      <c r="D111" s="240">
        <v>4</v>
      </c>
      <c r="E111" s="240">
        <v>9</v>
      </c>
      <c r="F111" s="40" t="str">
        <f t="shared" si="21"/>
        <v/>
      </c>
      <c r="CA111" s="229" t="str">
        <f>IF(B111&gt;B106," * Los egresados con lactancia materna exclusiva no puede ser mayor que el Total de Egresos en Maternidad.","")</f>
        <v/>
      </c>
      <c r="CB111" s="229" t="str">
        <f>IF(C111&gt;C106," * Los egresados con lactancia materna exclusiva no puede ser mayor que el Total de Egresos en Neonatología","")</f>
        <v/>
      </c>
      <c r="CC111" s="229" t="str">
        <f t="shared" si="22"/>
        <v/>
      </c>
      <c r="CD111" s="229" t="str">
        <f t="shared" si="23"/>
        <v/>
      </c>
      <c r="CE111" s="229"/>
      <c r="CF111" s="229"/>
      <c r="CG111" s="2"/>
      <c r="CH111" s="2"/>
      <c r="CI111" s="2"/>
      <c r="CJ111" s="2"/>
      <c r="CK111" s="2"/>
      <c r="CL111" s="230">
        <f>IF(B111&gt;B106,1,0)</f>
        <v>0</v>
      </c>
      <c r="CM111" s="230">
        <f>IF(C111&gt;C106,1,0)</f>
        <v>0</v>
      </c>
      <c r="CN111" s="230">
        <f t="shared" si="24"/>
        <v>0</v>
      </c>
      <c r="CO111" s="230">
        <f t="shared" si="25"/>
        <v>0</v>
      </c>
      <c r="CP111" s="230"/>
      <c r="CQ111" s="230"/>
    </row>
    <row r="112" spans="1:95" customFormat="1" ht="15" customHeight="1" x14ac:dyDescent="0.25">
      <c r="A112" s="622" t="s">
        <v>197</v>
      </c>
      <c r="B112" s="62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1:91" s="2" customFormat="1" ht="11.25" x14ac:dyDescent="0.15">
      <c r="A113" s="195" t="s">
        <v>198</v>
      </c>
      <c r="B113" s="195"/>
      <c r="C113" s="195"/>
    </row>
    <row r="114" spans="1:91" customFormat="1" x14ac:dyDescent="0.25">
      <c r="A114" s="623" t="s">
        <v>199</v>
      </c>
      <c r="B114" s="623"/>
      <c r="C114" s="495" t="s">
        <v>4</v>
      </c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1:91" customFormat="1" ht="33" x14ac:dyDescent="0.25">
      <c r="A115" s="624" t="s">
        <v>200</v>
      </c>
      <c r="B115" s="241" t="s">
        <v>201</v>
      </c>
      <c r="C115" s="226">
        <v>125</v>
      </c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1:91" customFormat="1" ht="22.5" x14ac:dyDescent="0.25">
      <c r="A116" s="838"/>
      <c r="B116" s="538" t="s">
        <v>202</v>
      </c>
      <c r="C116" s="539">
        <v>12</v>
      </c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1:91" customFormat="1" x14ac:dyDescent="0.25">
      <c r="A117" s="624" t="s">
        <v>203</v>
      </c>
      <c r="B117" s="244" t="s">
        <v>204</v>
      </c>
      <c r="C117" s="32">
        <v>4</v>
      </c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1:91" customFormat="1" x14ac:dyDescent="0.25">
      <c r="A118" s="626"/>
      <c r="B118" s="245" t="s">
        <v>205</v>
      </c>
      <c r="C118" s="52">
        <v>125</v>
      </c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1:91" customFormat="1" x14ac:dyDescent="0.25">
      <c r="A119" s="626"/>
      <c r="B119" s="245" t="s">
        <v>206</v>
      </c>
      <c r="C119" s="52">
        <v>0</v>
      </c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1:91" customFormat="1" x14ac:dyDescent="0.25">
      <c r="A120" s="838"/>
      <c r="B120" s="540" t="s">
        <v>207</v>
      </c>
      <c r="C120" s="541">
        <v>125</v>
      </c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1:91" s="2" customFormat="1" ht="11.25" x14ac:dyDescent="0.15">
      <c r="A121" s="248" t="s">
        <v>208</v>
      </c>
      <c r="B121" s="249"/>
      <c r="C121" s="249"/>
      <c r="D121" s="221"/>
      <c r="E121" s="5"/>
      <c r="F121" s="5"/>
      <c r="G121" s="5"/>
      <c r="H121" s="5"/>
      <c r="I121" s="5"/>
      <c r="J121" s="5"/>
      <c r="K121" s="5"/>
      <c r="L121" s="5"/>
      <c r="M121" s="5"/>
    </row>
    <row r="122" spans="1:91" customFormat="1" ht="15" customHeight="1" x14ac:dyDescent="0.25">
      <c r="A122" s="627" t="s">
        <v>209</v>
      </c>
      <c r="B122" s="629" t="s">
        <v>4</v>
      </c>
      <c r="C122" s="611" t="s">
        <v>104</v>
      </c>
      <c r="D122" s="612"/>
      <c r="E122" s="612"/>
      <c r="F122" s="612"/>
      <c r="G122" s="612"/>
      <c r="H122" s="612"/>
      <c r="I122" s="612"/>
      <c r="J122" s="612"/>
      <c r="K122" s="613"/>
      <c r="L122" s="614" t="s">
        <v>12</v>
      </c>
      <c r="M122" s="616" t="s">
        <v>13</v>
      </c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1:91" customFormat="1" x14ac:dyDescent="0.25">
      <c r="A123" s="628"/>
      <c r="B123" s="770"/>
      <c r="C123" s="250" t="s">
        <v>210</v>
      </c>
      <c r="D123" s="251" t="s">
        <v>16</v>
      </c>
      <c r="E123" s="251" t="s">
        <v>110</v>
      </c>
      <c r="F123" s="251" t="s">
        <v>111</v>
      </c>
      <c r="G123" s="251" t="s">
        <v>112</v>
      </c>
      <c r="H123" s="251" t="s">
        <v>113</v>
      </c>
      <c r="I123" s="251" t="s">
        <v>114</v>
      </c>
      <c r="J123" s="251" t="s">
        <v>115</v>
      </c>
      <c r="K123" s="252" t="s">
        <v>211</v>
      </c>
      <c r="L123" s="615"/>
      <c r="M123" s="836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1:91" customFormat="1" ht="21" x14ac:dyDescent="0.25">
      <c r="A124" s="253" t="s">
        <v>212</v>
      </c>
      <c r="B124" s="254">
        <v>66</v>
      </c>
      <c r="C124" s="542"/>
      <c r="D124" s="256"/>
      <c r="E124" s="256"/>
      <c r="F124" s="256"/>
      <c r="G124" s="256"/>
      <c r="H124" s="256"/>
      <c r="I124" s="256"/>
      <c r="J124" s="256"/>
      <c r="K124" s="257"/>
      <c r="L124" s="258"/>
      <c r="M124" s="543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1:91" customFormat="1" ht="21" x14ac:dyDescent="0.25">
      <c r="A125" s="188" t="s">
        <v>213</v>
      </c>
      <c r="B125" s="260">
        <f>SUM(C125:K125)</f>
        <v>66</v>
      </c>
      <c r="C125" s="544"/>
      <c r="D125" s="75">
        <v>4</v>
      </c>
      <c r="E125" s="75">
        <v>14</v>
      </c>
      <c r="F125" s="75">
        <v>16</v>
      </c>
      <c r="G125" s="75">
        <v>19</v>
      </c>
      <c r="H125" s="75">
        <v>7</v>
      </c>
      <c r="I125" s="75">
        <v>6</v>
      </c>
      <c r="J125" s="75"/>
      <c r="K125" s="81"/>
      <c r="L125" s="254">
        <v>0</v>
      </c>
      <c r="M125" s="539">
        <v>0</v>
      </c>
      <c r="N125" s="40" t="str">
        <f>$CA125&amp;CB125</f>
        <v/>
      </c>
      <c r="CA125" s="229" t="str">
        <f>IF(AND($B125&lt;&gt;0,L125=""),"* No olvide ingresar la variable Pueblos Originarios. Si no tiene digite CERO.  ",IF(L125&gt;$B125,"* La variable Pueblos Originarios no puede superar el Total. ",""))</f>
        <v/>
      </c>
      <c r="CB125" s="229" t="str">
        <f>IF(AND($B125&lt;&gt;0,M125=""),"* No olvide ingresar la variable Migrantes. Si no tiene digite CERO. ",IF(M125&gt;$B125,"* La variable Migrantes no puede superar el Total. ",""))</f>
        <v/>
      </c>
      <c r="CC125" s="2"/>
      <c r="CD125" s="2"/>
      <c r="CE125" s="2"/>
      <c r="CF125" s="2"/>
      <c r="CG125" s="2"/>
      <c r="CH125" s="2"/>
      <c r="CI125" s="2"/>
      <c r="CJ125" s="2"/>
      <c r="CK125" s="2"/>
      <c r="CL125" s="230">
        <f>IF(AND($B125&lt;&gt;0,L125=""),1,IF(L125&gt;$B125,1,0))</f>
        <v>0</v>
      </c>
      <c r="CM125" s="230">
        <f>IF(AND($B125&lt;&gt;0,M125=""),1,IF(M125&gt;$B125,1,0))</f>
        <v>0</v>
      </c>
    </row>
    <row r="126" spans="1:91" s="2" customFormat="1" ht="11.25" x14ac:dyDescent="0.15">
      <c r="A126" s="195" t="s">
        <v>214</v>
      </c>
      <c r="B126" s="195"/>
      <c r="C126" s="5"/>
      <c r="D126" s="5"/>
      <c r="E126" s="5"/>
      <c r="F126" s="5"/>
    </row>
    <row r="127" spans="1:91" s="2" customFormat="1" ht="11.25" x14ac:dyDescent="0.15">
      <c r="A127" s="195" t="s">
        <v>215</v>
      </c>
      <c r="B127" s="195"/>
      <c r="C127" s="5"/>
      <c r="D127" s="5"/>
      <c r="E127" s="5"/>
      <c r="F127" s="5"/>
    </row>
    <row r="128" spans="1:91" customFormat="1" ht="21" customHeight="1" x14ac:dyDescent="0.25">
      <c r="A128" s="618" t="s">
        <v>216</v>
      </c>
      <c r="B128" s="620" t="s">
        <v>217</v>
      </c>
      <c r="C128" s="621"/>
      <c r="D128" s="621"/>
      <c r="E128" s="621"/>
      <c r="F128" s="481" t="s">
        <v>218</v>
      </c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1:100" ht="21" x14ac:dyDescent="0.25">
      <c r="A129" s="837"/>
      <c r="B129" s="9" t="s">
        <v>219</v>
      </c>
      <c r="C129" s="148" t="s">
        <v>220</v>
      </c>
      <c r="D129" s="9" t="s">
        <v>221</v>
      </c>
      <c r="E129" s="484" t="s">
        <v>222</v>
      </c>
      <c r="F129" s="481" t="s">
        <v>223</v>
      </c>
      <c r="CN129"/>
      <c r="CO129"/>
      <c r="CP129"/>
      <c r="CQ129"/>
      <c r="CR129"/>
      <c r="CS129"/>
      <c r="CT129"/>
      <c r="CU129"/>
      <c r="CV129"/>
    </row>
    <row r="130" spans="1:100" x14ac:dyDescent="0.25">
      <c r="A130" s="261" t="s">
        <v>224</v>
      </c>
      <c r="B130" s="262">
        <v>128</v>
      </c>
      <c r="C130" s="196">
        <v>2</v>
      </c>
      <c r="D130" s="262">
        <v>6</v>
      </c>
      <c r="E130" s="198">
        <v>1</v>
      </c>
      <c r="F130" s="136">
        <v>0</v>
      </c>
      <c r="CN130"/>
      <c r="CO130"/>
      <c r="CP130"/>
      <c r="CQ130"/>
      <c r="CR130"/>
      <c r="CS130"/>
      <c r="CT130"/>
      <c r="CU130"/>
      <c r="CV130"/>
    </row>
    <row r="131" spans="1:100" s="2" customFormat="1" ht="11.25" x14ac:dyDescent="0.15">
      <c r="A131" s="195" t="s">
        <v>225</v>
      </c>
      <c r="B131" s="5"/>
      <c r="C131" s="5"/>
      <c r="D131" s="5"/>
      <c r="E131" s="5"/>
    </row>
    <row r="132" spans="1:100" ht="21" x14ac:dyDescent="0.25">
      <c r="A132" s="488" t="s">
        <v>226</v>
      </c>
      <c r="B132" s="495" t="s">
        <v>227</v>
      </c>
      <c r="C132" s="495" t="s">
        <v>228</v>
      </c>
      <c r="D132" s="224" t="s">
        <v>229</v>
      </c>
      <c r="E132" s="484" t="s">
        <v>12</v>
      </c>
      <c r="CN132"/>
      <c r="CO132"/>
      <c r="CP132"/>
      <c r="CQ132"/>
      <c r="CR132"/>
      <c r="CS132"/>
      <c r="CT132"/>
      <c r="CU132"/>
      <c r="CV132"/>
    </row>
    <row r="133" spans="1:100" x14ac:dyDescent="0.25">
      <c r="A133" s="127" t="s">
        <v>230</v>
      </c>
      <c r="B133" s="226">
        <v>118</v>
      </c>
      <c r="C133" s="226"/>
      <c r="D133" s="227">
        <v>16</v>
      </c>
      <c r="E133" s="228">
        <v>0</v>
      </c>
      <c r="F133" s="40" t="str">
        <f>$CA133</f>
        <v/>
      </c>
      <c r="CA133" s="229" t="str">
        <f>IF(AND($B133&lt;&gt;0,E133=""),"* No olvide ingresar la variable Pueblos Originarios. Si no tiene digite CERO. ",IF(E133&gt;$B133,"* La variable Pueblos Originarios no puede superar el Total de Tamizaje. ",""))</f>
        <v/>
      </c>
      <c r="CB133" s="44"/>
      <c r="CL133" s="230">
        <f>IF(AND($B133&lt;&gt;0,E133=""),1,IF(E133&gt;$B133,1,0))</f>
        <v>0</v>
      </c>
      <c r="CM133" s="44"/>
      <c r="CN133"/>
      <c r="CO133"/>
      <c r="CP133"/>
      <c r="CQ133"/>
      <c r="CR133"/>
      <c r="CS133"/>
      <c r="CT133"/>
      <c r="CU133"/>
      <c r="CV133"/>
    </row>
    <row r="134" spans="1:100" x14ac:dyDescent="0.25">
      <c r="A134" s="263" t="s">
        <v>231</v>
      </c>
      <c r="B134" s="52">
        <v>114</v>
      </c>
      <c r="C134" s="52"/>
      <c r="D134" s="264">
        <v>16</v>
      </c>
      <c r="E134" s="50">
        <v>0</v>
      </c>
      <c r="F134" s="40" t="str">
        <f t="shared" ref="F134:F135" si="26">$CO134&amp;CA134</f>
        <v/>
      </c>
      <c r="CA134" s="229" t="str">
        <f t="shared" ref="CA134:CA135" si="27">IF(AND($B134&lt;&gt;0,E134=""),"* No olvide ingresar la variable Pueblos Originarios. Si no tiene digite CERO. ",IF(E134&gt;$B134,"* La variable Pueblos Originarios no puede superar el Total de Tamizaje. ",""))</f>
        <v/>
      </c>
      <c r="CB134" s="44"/>
      <c r="CL134" s="230">
        <f t="shared" ref="CL134:CL135" si="28">IF(AND($B134&lt;&gt;0,E134=""),1,IF(E134&gt;$B134,1,0))</f>
        <v>0</v>
      </c>
      <c r="CN134"/>
      <c r="CO134"/>
      <c r="CP134"/>
      <c r="CQ134"/>
      <c r="CR134"/>
      <c r="CS134"/>
      <c r="CT134"/>
      <c r="CU134"/>
      <c r="CV134"/>
    </row>
    <row r="135" spans="1:100" x14ac:dyDescent="0.25">
      <c r="A135" s="265" t="s">
        <v>232</v>
      </c>
      <c r="B135" s="266">
        <v>4</v>
      </c>
      <c r="C135" s="266"/>
      <c r="D135" s="267">
        <v>0</v>
      </c>
      <c r="E135" s="268">
        <v>0</v>
      </c>
      <c r="F135" s="40" t="str">
        <f t="shared" si="26"/>
        <v/>
      </c>
      <c r="CA135" s="229" t="str">
        <f t="shared" si="27"/>
        <v/>
      </c>
      <c r="CB135" s="44"/>
      <c r="CL135" s="230">
        <f t="shared" si="28"/>
        <v>0</v>
      </c>
      <c r="CN135"/>
      <c r="CO135"/>
      <c r="CP135"/>
      <c r="CQ135"/>
      <c r="CR135"/>
      <c r="CS135"/>
      <c r="CT135"/>
      <c r="CU135"/>
      <c r="CV135"/>
    </row>
    <row r="136" spans="1:100" ht="21" x14ac:dyDescent="0.25">
      <c r="A136" s="545" t="s">
        <v>233</v>
      </c>
      <c r="B136" s="546" t="s">
        <v>234</v>
      </c>
      <c r="C136" s="547" t="s">
        <v>235</v>
      </c>
      <c r="D136" s="487" t="s">
        <v>12</v>
      </c>
      <c r="E136" s="202"/>
      <c r="CN136"/>
      <c r="CO136"/>
      <c r="CP136"/>
      <c r="CQ136"/>
      <c r="CR136"/>
      <c r="CS136"/>
      <c r="CT136"/>
      <c r="CU136"/>
      <c r="CV136"/>
    </row>
    <row r="137" spans="1:100" x14ac:dyDescent="0.25">
      <c r="A137" s="127" t="s">
        <v>188</v>
      </c>
      <c r="B137" s="226">
        <v>39</v>
      </c>
      <c r="C137" s="227"/>
      <c r="D137" s="228">
        <v>0</v>
      </c>
      <c r="E137" s="40" t="str">
        <f>$CA137</f>
        <v/>
      </c>
      <c r="CA137" s="229" t="str">
        <f>IF(AND($B137&lt;&gt;0,D137=""),"* No olvide ingresar la variable Pueblos Originarios. Si no tiene digite CERO. ",IF(D137&gt;$B137,"* La variable Pueblos Originarios no puede superar el Total de EOA. ",""))</f>
        <v/>
      </c>
      <c r="CB137" s="44"/>
      <c r="CL137" s="230">
        <f>IF(AND($B137&lt;&gt;0,D137=""),1,IF(D137&gt;$B137,1,0))</f>
        <v>0</v>
      </c>
      <c r="CN137"/>
      <c r="CO137"/>
      <c r="CP137"/>
      <c r="CQ137"/>
      <c r="CR137"/>
      <c r="CS137"/>
      <c r="CT137"/>
      <c r="CU137"/>
      <c r="CV137"/>
    </row>
    <row r="138" spans="1:100" x14ac:dyDescent="0.25">
      <c r="A138" s="263" t="s">
        <v>189</v>
      </c>
      <c r="B138" s="52">
        <v>18</v>
      </c>
      <c r="C138" s="264"/>
      <c r="D138" s="50">
        <v>0</v>
      </c>
      <c r="E138" s="40" t="str">
        <f t="shared" ref="E138:E139" si="29">$CA138</f>
        <v/>
      </c>
      <c r="CA138" s="229" t="str">
        <f t="shared" ref="CA138:CA139" si="30">IF(AND($B138&lt;&gt;0,D138=""),"* No olvide ingresar la variable Pueblos Originarios. Si no tiene digite CERO. ",IF(D138&gt;$B138,"* La variable Pueblos Originarios no puede superar el Total de EOA. ",""))</f>
        <v/>
      </c>
      <c r="CB138" s="44"/>
      <c r="CL138" s="230">
        <f t="shared" ref="CL138:CL139" si="31">IF(AND($B138&lt;&gt;0,D138=""),1,IF(D138&gt;$B138,1,0))</f>
        <v>0</v>
      </c>
      <c r="CN138"/>
      <c r="CO138"/>
      <c r="CP138"/>
      <c r="CQ138"/>
      <c r="CR138"/>
      <c r="CS138"/>
      <c r="CT138"/>
      <c r="CU138"/>
      <c r="CV138"/>
    </row>
    <row r="139" spans="1:100" ht="21" x14ac:dyDescent="0.25">
      <c r="A139" s="265" t="s">
        <v>236</v>
      </c>
      <c r="B139" s="266">
        <v>61</v>
      </c>
      <c r="C139" s="267"/>
      <c r="D139" s="268">
        <v>0</v>
      </c>
      <c r="E139" s="40" t="str">
        <f t="shared" si="29"/>
        <v/>
      </c>
      <c r="CA139" s="229" t="str">
        <f t="shared" si="30"/>
        <v/>
      </c>
      <c r="CB139" s="44"/>
      <c r="CL139" s="230">
        <f t="shared" si="31"/>
        <v>0</v>
      </c>
      <c r="CN139"/>
      <c r="CO139"/>
      <c r="CP139"/>
      <c r="CQ139"/>
      <c r="CR139"/>
      <c r="CS139"/>
      <c r="CT139"/>
      <c r="CU139"/>
      <c r="CV139"/>
    </row>
    <row r="140" spans="1:100" x14ac:dyDescent="0.25">
      <c r="A140" s="195" t="s">
        <v>237</v>
      </c>
      <c r="B140" s="273"/>
      <c r="C140" s="202"/>
      <c r="CN140"/>
      <c r="CO140"/>
      <c r="CP140"/>
      <c r="CQ140"/>
      <c r="CR140"/>
      <c r="CS140"/>
      <c r="CT140"/>
      <c r="CU140"/>
      <c r="CV140"/>
    </row>
    <row r="141" spans="1:100" ht="31.5" x14ac:dyDescent="0.25">
      <c r="A141" s="493" t="s">
        <v>233</v>
      </c>
      <c r="B141" s="483" t="s">
        <v>238</v>
      </c>
      <c r="C141" s="482" t="s">
        <v>239</v>
      </c>
      <c r="CN141"/>
      <c r="CO141"/>
      <c r="CP141"/>
      <c r="CQ141"/>
      <c r="CR141"/>
      <c r="CS141"/>
      <c r="CT141"/>
      <c r="CU141"/>
      <c r="CV141"/>
    </row>
    <row r="142" spans="1:100" x14ac:dyDescent="0.25">
      <c r="A142" s="276" t="s">
        <v>188</v>
      </c>
      <c r="B142" s="226">
        <v>117</v>
      </c>
      <c r="C142" s="228">
        <v>1</v>
      </c>
      <c r="CN142"/>
      <c r="CO142"/>
      <c r="CP142"/>
      <c r="CQ142"/>
      <c r="CR142"/>
      <c r="CS142"/>
      <c r="CT142"/>
      <c r="CU142"/>
      <c r="CV142"/>
    </row>
    <row r="143" spans="1:100" x14ac:dyDescent="0.25">
      <c r="A143" s="548" t="s">
        <v>189</v>
      </c>
      <c r="B143" s="541">
        <v>20</v>
      </c>
      <c r="C143" s="240">
        <v>13</v>
      </c>
      <c r="CN143"/>
      <c r="CO143"/>
      <c r="CP143"/>
      <c r="CQ143"/>
      <c r="CR143"/>
      <c r="CS143"/>
      <c r="CT143"/>
      <c r="CU143"/>
      <c r="CV143"/>
    </row>
    <row r="160" spans="1:100" x14ac:dyDescent="0.25">
      <c r="A160" s="278">
        <f>SUM(C13:X22,C25:C35,C39:D51,C54:D65,B70:O72,C76:I87,C93,C97:J97,B101:B103,B106:C111,C115:C120,B124:B125,B130:F130,B133:D135,B137:C139)</f>
        <v>3304</v>
      </c>
      <c r="B160" s="278">
        <f>SUM(CL13:CQ139)</f>
        <v>0</v>
      </c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</row>
  </sheetData>
  <mergeCells count="121">
    <mergeCell ref="A6:L6"/>
    <mergeCell ref="A9:B11"/>
    <mergeCell ref="C9:C11"/>
    <mergeCell ref="D9:G9"/>
    <mergeCell ref="H9:K9"/>
    <mergeCell ref="L9:L11"/>
    <mergeCell ref="R10:R11"/>
    <mergeCell ref="S10:T10"/>
    <mergeCell ref="U10:V10"/>
    <mergeCell ref="A13:B13"/>
    <mergeCell ref="A14:B14"/>
    <mergeCell ref="A15:B15"/>
    <mergeCell ref="AA9:AB10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M9:R9"/>
    <mergeCell ref="S9:V9"/>
    <mergeCell ref="W9:W11"/>
    <mergeCell ref="X9:X11"/>
    <mergeCell ref="Y9:Y11"/>
    <mergeCell ref="Z9:Z11"/>
    <mergeCell ref="N10:N11"/>
    <mergeCell ref="O10:O11"/>
    <mergeCell ref="P10:P11"/>
    <mergeCell ref="Q10:Q11"/>
    <mergeCell ref="A24:B24"/>
    <mergeCell ref="A25:B25"/>
    <mergeCell ref="A26:A27"/>
    <mergeCell ref="A28:B28"/>
    <mergeCell ref="A29:B29"/>
    <mergeCell ref="A30:B30"/>
    <mergeCell ref="A16:B16"/>
    <mergeCell ref="A17:B17"/>
    <mergeCell ref="A18:B18"/>
    <mergeCell ref="A19:B19"/>
    <mergeCell ref="A20:B20"/>
    <mergeCell ref="A21:A22"/>
    <mergeCell ref="A42:B42"/>
    <mergeCell ref="A43:B43"/>
    <mergeCell ref="A44:A45"/>
    <mergeCell ref="A46:B46"/>
    <mergeCell ref="A47:B47"/>
    <mergeCell ref="A48:B48"/>
    <mergeCell ref="A31:A32"/>
    <mergeCell ref="A33:B33"/>
    <mergeCell ref="A34:A35"/>
    <mergeCell ref="A38:B38"/>
    <mergeCell ref="A39:B39"/>
    <mergeCell ref="A40:A41"/>
    <mergeCell ref="A60:B60"/>
    <mergeCell ref="A61:B61"/>
    <mergeCell ref="A62:B62"/>
    <mergeCell ref="A63:B63"/>
    <mergeCell ref="A64:B64"/>
    <mergeCell ref="A65:B65"/>
    <mergeCell ref="A49:B49"/>
    <mergeCell ref="A50:B50"/>
    <mergeCell ref="A51:B51"/>
    <mergeCell ref="A53:B53"/>
    <mergeCell ref="A54:A58"/>
    <mergeCell ref="A59:B59"/>
    <mergeCell ref="R67:R68"/>
    <mergeCell ref="S67:T67"/>
    <mergeCell ref="A74:B75"/>
    <mergeCell ref="C74:C75"/>
    <mergeCell ref="D74:D75"/>
    <mergeCell ref="E74:E75"/>
    <mergeCell ref="F74:F75"/>
    <mergeCell ref="G74:I74"/>
    <mergeCell ref="A67:A68"/>
    <mergeCell ref="B67:J67"/>
    <mergeCell ref="K67:M67"/>
    <mergeCell ref="N67:O67"/>
    <mergeCell ref="P67:P68"/>
    <mergeCell ref="Q67:Q68"/>
    <mergeCell ref="A88:B88"/>
    <mergeCell ref="A89:G89"/>
    <mergeCell ref="A90:G90"/>
    <mergeCell ref="A91:B92"/>
    <mergeCell ref="C91:C92"/>
    <mergeCell ref="D91:K91"/>
    <mergeCell ref="A76:B76"/>
    <mergeCell ref="A77:B77"/>
    <mergeCell ref="A78:A84"/>
    <mergeCell ref="A85:B85"/>
    <mergeCell ref="A86:B86"/>
    <mergeCell ref="A87:B87"/>
    <mergeCell ref="M95:M96"/>
    <mergeCell ref="A97:B97"/>
    <mergeCell ref="A98:G98"/>
    <mergeCell ref="A99:A100"/>
    <mergeCell ref="B99:B100"/>
    <mergeCell ref="C99:J99"/>
    <mergeCell ref="K99:K100"/>
    <mergeCell ref="L99:O99"/>
    <mergeCell ref="L91:L92"/>
    <mergeCell ref="A93:B93"/>
    <mergeCell ref="A95:B96"/>
    <mergeCell ref="C95:D95"/>
    <mergeCell ref="E95:H95"/>
    <mergeCell ref="I95:J95"/>
    <mergeCell ref="K95:K96"/>
    <mergeCell ref="L95:L96"/>
    <mergeCell ref="C122:K122"/>
    <mergeCell ref="L122:L123"/>
    <mergeCell ref="M122:M123"/>
    <mergeCell ref="A128:A129"/>
    <mergeCell ref="B128:E128"/>
    <mergeCell ref="A112:B112"/>
    <mergeCell ref="A114:B114"/>
    <mergeCell ref="A115:A116"/>
    <mergeCell ref="A117:A120"/>
    <mergeCell ref="A122:A123"/>
    <mergeCell ref="B122:B123"/>
  </mergeCells>
  <dataValidations count="2">
    <dataValidation type="whole" operator="greaterThanOrEqual" allowBlank="1" showInputMessage="1" showErrorMessage="1" error="Valor no Permitido" sqref="C13:AB22 D25:F35 C39:D51 C54:D65 B70:T72 C76:C87 D86 E76:I87 D93:L93 C97:M97 C101:O103 B106:E111 C115:C120 B124 C125:M125 B130:F130 B133:E135 B137:D139">
      <formula1>0</formula1>
    </dataValidation>
    <dataValidation allowBlank="1" showInputMessage="1" showErrorMessage="1" error="Valor no Permitido" sqref="A6:L6 C9:C10 T11:T12 A9:A10 A12:A21 S9:S10 U10 W9:W10 M9 M10:R10 H9 H10:K10 C129:E129 X9:AA9 A8:AB8 B125 V11:V12 C12:S12 U12 W12:AB12 F24 A26 B26:B27 A33:A34 A28:A31 B34:B35 A23:F23 A42:A44 A39:A40 B44:B45 A46:A54 A37:D37 C25:C35 B52 M93:BZ93 C66:S66 C68:J69 K67:S69 T66:T69 A76:A78 A85:A91 F74:G74 H75:I75 E88:I88 F73:I73 B73 A93:A99 B89:L90 L91 D91:K92 B94:M94 K95:M95 E95 I95:J96 M100:O100 L99:L100 B98:O98 K99 D87:D88 C99:J100 C73:E74 C104:E105 A102:A112 D76:D85 B99:B104 C88 D121:M121 A121:A124 C121:C124 D123:K123 L122:M122 C91:C93 B128:B129 A160:B160 A126:F127 C52:D53 B66:B69 F128:F129 D124:M124 B121:B123 A131:A139 B131:E132 B136:E136 A59:A67 A69:A74 A140:C140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60"/>
  <sheetViews>
    <sheetView workbookViewId="0">
      <selection activeCell="A6" sqref="A6:L6"/>
    </sheetView>
  </sheetViews>
  <sheetFormatPr baseColWidth="10" defaultRowHeight="15" x14ac:dyDescent="0.25"/>
  <cols>
    <col min="1" max="1" width="53.5703125" customWidth="1"/>
    <col min="2" max="2" width="23.42578125" bestFit="1" customWidth="1"/>
    <col min="3" max="7" width="14" customWidth="1"/>
    <col min="8" max="8" width="15" customWidth="1"/>
    <col min="9" max="13" width="14" customWidth="1"/>
    <col min="14" max="14" width="15.28515625" customWidth="1"/>
    <col min="15" max="15" width="13" customWidth="1"/>
    <col min="16" max="16" width="12" customWidth="1"/>
    <col min="17" max="18" width="13.42578125" customWidth="1"/>
    <col min="19" max="19" width="11.28515625" customWidth="1"/>
    <col min="20" max="20" width="12.42578125" customWidth="1"/>
    <col min="22" max="22" width="12.85546875" customWidth="1"/>
    <col min="23" max="28" width="11.28515625" customWidth="1"/>
    <col min="55" max="55" width="20.28515625" bestFit="1" customWidth="1"/>
    <col min="65" max="65" width="20.28515625" bestFit="1" customWidth="1"/>
    <col min="78" max="78" width="11.42578125" customWidth="1"/>
    <col min="79" max="80" width="11.85546875" style="2" hidden="1" customWidth="1"/>
    <col min="81" max="90" width="11.42578125" style="2" hidden="1" customWidth="1"/>
    <col min="91" max="91" width="20.28515625" style="2" hidden="1" customWidth="1"/>
    <col min="92" max="94" width="11.42578125" style="2" hidden="1" customWidth="1"/>
    <col min="95" max="95" width="20.28515625" style="2" hidden="1" customWidth="1"/>
    <col min="96" max="96" width="11.42578125" style="2" customWidth="1"/>
    <col min="97" max="100" width="11.42578125" style="2"/>
  </cols>
  <sheetData>
    <row r="1" spans="1:100" x14ac:dyDescent="0.25">
      <c r="A1" s="1" t="s">
        <v>0</v>
      </c>
    </row>
    <row r="2" spans="1:100" x14ac:dyDescent="0.25">
      <c r="A2" s="1" t="str">
        <f>CONCATENATE("COMUNA: ",[11]NOMBRE!B2," - ","( ",[11]NOMBRE!C2,[11]NOMBRE!D2,[11]NOMBRE!E2,[11]NOMBRE!F2,[11]NOMBRE!G2," )")</f>
        <v>COMUNA: LINARES - ( 07401 )</v>
      </c>
    </row>
    <row r="3" spans="1:100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100" x14ac:dyDescent="0.25">
      <c r="A4" s="1" t="str">
        <f>CONCATENATE("MES: ",[11]NOMBRE!B6," - ","( ",[11]NOMBRE!C6,[11]NOMBRE!D6," )")</f>
        <v>MES: OCTUBRE - ( 10 )</v>
      </c>
    </row>
    <row r="5" spans="1:100" x14ac:dyDescent="0.25">
      <c r="A5" s="1" t="str">
        <f>CONCATENATE("AÑO: ",[11]NOMBRE!B7)</f>
        <v>AÑO: 2024</v>
      </c>
    </row>
    <row r="6" spans="1:100" ht="15" customHeight="1" x14ac:dyDescent="0.25">
      <c r="A6" s="735" t="s">
        <v>1</v>
      </c>
      <c r="B6" s="735"/>
      <c r="C6" s="735"/>
      <c r="D6" s="735"/>
      <c r="E6" s="735"/>
      <c r="F6" s="735"/>
      <c r="G6" s="735"/>
      <c r="H6" s="735"/>
      <c r="I6" s="735"/>
      <c r="J6" s="735"/>
      <c r="K6" s="735"/>
      <c r="L6" s="735"/>
    </row>
    <row r="8" spans="1:100" s="2" customFormat="1" ht="11.25" x14ac:dyDescent="0.15">
      <c r="A8" s="3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</row>
    <row r="9" spans="1:100" ht="15" customHeight="1" x14ac:dyDescent="0.25">
      <c r="A9" s="661" t="s">
        <v>3</v>
      </c>
      <c r="B9" s="647"/>
      <c r="C9" s="736" t="s">
        <v>4</v>
      </c>
      <c r="D9" s="652" t="s">
        <v>5</v>
      </c>
      <c r="E9" s="739"/>
      <c r="F9" s="739"/>
      <c r="G9" s="620"/>
      <c r="H9" s="639" t="s">
        <v>6</v>
      </c>
      <c r="I9" s="640"/>
      <c r="J9" s="640"/>
      <c r="K9" s="641"/>
      <c r="L9" s="740" t="s">
        <v>7</v>
      </c>
      <c r="M9" s="639" t="s">
        <v>8</v>
      </c>
      <c r="N9" s="640"/>
      <c r="O9" s="640"/>
      <c r="P9" s="640"/>
      <c r="Q9" s="640"/>
      <c r="R9" s="640"/>
      <c r="S9" s="724" t="s">
        <v>9</v>
      </c>
      <c r="T9" s="645"/>
      <c r="U9" s="645"/>
      <c r="V9" s="725"/>
      <c r="W9" s="647" t="s">
        <v>10</v>
      </c>
      <c r="X9" s="661" t="s">
        <v>11</v>
      </c>
      <c r="Y9" s="727" t="s">
        <v>12</v>
      </c>
      <c r="Z9" s="730" t="s">
        <v>13</v>
      </c>
      <c r="AA9" s="711" t="s">
        <v>14</v>
      </c>
      <c r="AB9" s="647"/>
    </row>
    <row r="10" spans="1:100" ht="15" customHeight="1" x14ac:dyDescent="0.25">
      <c r="A10" s="726"/>
      <c r="B10" s="713"/>
      <c r="C10" s="737"/>
      <c r="D10" s="714" t="s">
        <v>15</v>
      </c>
      <c r="E10" s="716" t="s">
        <v>16</v>
      </c>
      <c r="F10" s="716" t="s">
        <v>17</v>
      </c>
      <c r="G10" s="718" t="s">
        <v>18</v>
      </c>
      <c r="H10" s="720" t="s">
        <v>19</v>
      </c>
      <c r="I10" s="716" t="s">
        <v>20</v>
      </c>
      <c r="J10" s="716" t="s">
        <v>21</v>
      </c>
      <c r="K10" s="722" t="s">
        <v>22</v>
      </c>
      <c r="L10" s="740"/>
      <c r="M10" s="714" t="s">
        <v>23</v>
      </c>
      <c r="N10" s="733" t="s">
        <v>24</v>
      </c>
      <c r="O10" s="733" t="s">
        <v>25</v>
      </c>
      <c r="P10" s="733" t="s">
        <v>26</v>
      </c>
      <c r="Q10" s="733" t="s">
        <v>27</v>
      </c>
      <c r="R10" s="741" t="s">
        <v>28</v>
      </c>
      <c r="S10" s="724" t="s">
        <v>29</v>
      </c>
      <c r="T10" s="646"/>
      <c r="U10" s="645" t="s">
        <v>30</v>
      </c>
      <c r="V10" s="725"/>
      <c r="W10" s="713"/>
      <c r="X10" s="726"/>
      <c r="Y10" s="728"/>
      <c r="Z10" s="731"/>
      <c r="AA10" s="712"/>
      <c r="AB10" s="713"/>
    </row>
    <row r="11" spans="1:100" ht="42" x14ac:dyDescent="0.25">
      <c r="A11" s="770"/>
      <c r="B11" s="648"/>
      <c r="C11" s="848"/>
      <c r="D11" s="856"/>
      <c r="E11" s="717"/>
      <c r="F11" s="717"/>
      <c r="G11" s="719"/>
      <c r="H11" s="857"/>
      <c r="I11" s="717"/>
      <c r="J11" s="717"/>
      <c r="K11" s="723"/>
      <c r="L11" s="740"/>
      <c r="M11" s="856"/>
      <c r="N11" s="734"/>
      <c r="O11" s="734"/>
      <c r="P11" s="734"/>
      <c r="Q11" s="734"/>
      <c r="R11" s="742"/>
      <c r="S11" s="7" t="s">
        <v>31</v>
      </c>
      <c r="T11" s="518" t="s">
        <v>32</v>
      </c>
      <c r="U11" s="9" t="s">
        <v>31</v>
      </c>
      <c r="V11" s="526" t="s">
        <v>32</v>
      </c>
      <c r="W11" s="648"/>
      <c r="X11" s="770"/>
      <c r="Y11" s="729"/>
      <c r="Z11" s="858"/>
      <c r="AA11" s="9" t="s">
        <v>33</v>
      </c>
      <c r="AB11" s="518" t="s">
        <v>34</v>
      </c>
    </row>
    <row r="12" spans="1:100" s="26" customFormat="1" ht="11.25" x14ac:dyDescent="0.15">
      <c r="A12" s="11" t="s">
        <v>35</v>
      </c>
      <c r="B12" s="12"/>
      <c r="C12" s="13">
        <f>SUM(C13:C16)</f>
        <v>125</v>
      </c>
      <c r="D12" s="14">
        <f t="shared" ref="D12:Z12" si="0">SUM(D13:D16)</f>
        <v>0</v>
      </c>
      <c r="E12" s="15">
        <f t="shared" si="0"/>
        <v>10</v>
      </c>
      <c r="F12" s="16">
        <f t="shared" si="0"/>
        <v>98</v>
      </c>
      <c r="G12" s="17">
        <f t="shared" si="0"/>
        <v>17</v>
      </c>
      <c r="H12" s="14">
        <f t="shared" si="0"/>
        <v>0</v>
      </c>
      <c r="I12" s="15">
        <f t="shared" si="0"/>
        <v>0</v>
      </c>
      <c r="J12" s="18">
        <f t="shared" si="0"/>
        <v>0</v>
      </c>
      <c r="K12" s="19">
        <f t="shared" si="0"/>
        <v>4</v>
      </c>
      <c r="L12" s="20">
        <f t="shared" si="0"/>
        <v>125</v>
      </c>
      <c r="M12" s="14">
        <f t="shared" si="0"/>
        <v>111</v>
      </c>
      <c r="N12" s="15">
        <f t="shared" si="0"/>
        <v>0</v>
      </c>
      <c r="O12" s="18">
        <f t="shared" si="0"/>
        <v>0</v>
      </c>
      <c r="P12" s="15">
        <f t="shared" si="0"/>
        <v>3</v>
      </c>
      <c r="Q12" s="18">
        <f t="shared" si="0"/>
        <v>7</v>
      </c>
      <c r="R12" s="18">
        <f t="shared" si="0"/>
        <v>13</v>
      </c>
      <c r="S12" s="21">
        <f t="shared" si="0"/>
        <v>45</v>
      </c>
      <c r="T12" s="17">
        <f t="shared" si="0"/>
        <v>115</v>
      </c>
      <c r="U12" s="14">
        <f t="shared" si="0"/>
        <v>6</v>
      </c>
      <c r="V12" s="22">
        <f t="shared" si="0"/>
        <v>102</v>
      </c>
      <c r="W12" s="17">
        <f t="shared" si="0"/>
        <v>43</v>
      </c>
      <c r="X12" s="13">
        <f t="shared" si="0"/>
        <v>0</v>
      </c>
      <c r="Y12" s="23">
        <f t="shared" si="0"/>
        <v>0</v>
      </c>
      <c r="Z12" s="24">
        <f t="shared" si="0"/>
        <v>7</v>
      </c>
      <c r="AA12" s="16">
        <f>SUM(AA13:AA16)</f>
        <v>0</v>
      </c>
      <c r="AB12" s="25">
        <f>SUM(AB13:AB16)</f>
        <v>0</v>
      </c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</row>
    <row r="13" spans="1:100" s="26" customFormat="1" x14ac:dyDescent="0.25">
      <c r="A13" s="666" t="s">
        <v>36</v>
      </c>
      <c r="B13" s="667"/>
      <c r="C13" s="27">
        <v>43</v>
      </c>
      <c r="D13" s="28">
        <v>0</v>
      </c>
      <c r="E13" s="29">
        <v>7</v>
      </c>
      <c r="F13" s="29">
        <v>28</v>
      </c>
      <c r="G13" s="30">
        <v>7</v>
      </c>
      <c r="H13" s="28">
        <v>0</v>
      </c>
      <c r="I13" s="31">
        <v>0</v>
      </c>
      <c r="J13" s="31">
        <v>0</v>
      </c>
      <c r="K13" s="30">
        <v>2</v>
      </c>
      <c r="L13" s="32">
        <v>43</v>
      </c>
      <c r="M13" s="31">
        <v>32</v>
      </c>
      <c r="N13" s="31">
        <v>0</v>
      </c>
      <c r="O13" s="31">
        <v>0</v>
      </c>
      <c r="P13" s="31">
        <v>0</v>
      </c>
      <c r="Q13" s="31">
        <v>7</v>
      </c>
      <c r="R13" s="33">
        <v>13</v>
      </c>
      <c r="S13" s="34">
        <v>41</v>
      </c>
      <c r="T13" s="35">
        <v>41</v>
      </c>
      <c r="U13" s="29">
        <v>0</v>
      </c>
      <c r="V13" s="36">
        <v>31</v>
      </c>
      <c r="W13" s="30">
        <v>41</v>
      </c>
      <c r="X13" s="33">
        <v>0</v>
      </c>
      <c r="Y13" s="37">
        <v>0</v>
      </c>
      <c r="Z13" s="38">
        <v>5</v>
      </c>
      <c r="AA13" s="29">
        <v>0</v>
      </c>
      <c r="AB13" s="39"/>
      <c r="AC13" s="40" t="str">
        <f>$CA13&amp;CB13&amp;CC13&amp;CD13&amp;CE13&amp;CF13</f>
        <v/>
      </c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 s="41" t="str">
        <f>IF(AND(C13&gt;0,Y13="")," * No olvide digitar la variable Pueblos originarios. Digite Cero si no tiene.",IF(Y13&gt;C13," * La variable Pueblos originarios no puede ser mayor al Total.",""))</f>
        <v/>
      </c>
      <c r="CB13" s="41" t="str">
        <f>IF(AND(C13&gt;0,Z13="")," * No olvide digitar la variable Migrantes. Digite Cero si no tiene.",IF(Z13&gt;C13," * La variable Migrantes no puede ser mayor al Total.",""))</f>
        <v/>
      </c>
      <c r="CC13" s="41" t="str">
        <f>IF(AND(C13&gt;0,OR(AA13=""))," * No olvide digitar la variable Trans Masculino . Digite Cero si no tiene.",IF(OR(AA13&gt;C13)," * La variable Trans Masculino no puede ser mayor al Total.",""))</f>
        <v/>
      </c>
      <c r="CD13" s="42"/>
      <c r="CE13" s="43"/>
      <c r="CF13" s="42"/>
      <c r="CG13" s="44"/>
      <c r="CH13" s="44"/>
      <c r="CI13" s="44"/>
      <c r="CJ13" s="44"/>
      <c r="CK13" s="44"/>
      <c r="CL13" s="45">
        <f>IF(AND(C13&gt;0,Y13=""),1,IF(Y13&gt;C13,1,0))</f>
        <v>0</v>
      </c>
      <c r="CM13" s="45">
        <f>IF(AND(C13&gt;0,Z13=""),1,IF(Z13&gt;C13,1,0))</f>
        <v>0</v>
      </c>
      <c r="CN13" s="45">
        <f>IF(AND(C13&gt;0,OR(AA13="")),1,IF(OR(AA13&gt;C13),1,0))</f>
        <v>0</v>
      </c>
      <c r="CO13"/>
      <c r="CP13" s="46"/>
      <c r="CQ13" s="2"/>
      <c r="CR13" s="2"/>
      <c r="CS13" s="2"/>
      <c r="CT13" s="2"/>
      <c r="CU13" s="2"/>
      <c r="CV13" s="2"/>
    </row>
    <row r="14" spans="1:100" s="26" customFormat="1" x14ac:dyDescent="0.25">
      <c r="A14" s="683" t="s">
        <v>37</v>
      </c>
      <c r="B14" s="684"/>
      <c r="C14" s="47">
        <v>2</v>
      </c>
      <c r="D14" s="48">
        <v>0</v>
      </c>
      <c r="E14" s="49">
        <v>1</v>
      </c>
      <c r="F14" s="49">
        <v>1</v>
      </c>
      <c r="G14" s="50">
        <v>0</v>
      </c>
      <c r="H14" s="48">
        <v>0</v>
      </c>
      <c r="I14" s="51">
        <v>0</v>
      </c>
      <c r="J14" s="51">
        <v>0</v>
      </c>
      <c r="K14" s="50">
        <v>0</v>
      </c>
      <c r="L14" s="52">
        <v>2</v>
      </c>
      <c r="M14" s="51">
        <v>2</v>
      </c>
      <c r="N14" s="51">
        <v>0</v>
      </c>
      <c r="O14" s="51">
        <v>0</v>
      </c>
      <c r="P14" s="51">
        <v>0</v>
      </c>
      <c r="Q14" s="51">
        <v>0</v>
      </c>
      <c r="R14" s="53">
        <v>0</v>
      </c>
      <c r="S14" s="54">
        <v>0</v>
      </c>
      <c r="T14" s="55">
        <v>2</v>
      </c>
      <c r="U14" s="49">
        <v>0</v>
      </c>
      <c r="V14" s="56">
        <v>2</v>
      </c>
      <c r="W14" s="50">
        <v>2</v>
      </c>
      <c r="X14" s="53">
        <v>0</v>
      </c>
      <c r="Y14" s="57">
        <v>0</v>
      </c>
      <c r="Z14" s="58">
        <v>0</v>
      </c>
      <c r="AA14" s="49">
        <v>0</v>
      </c>
      <c r="AB14" s="59"/>
      <c r="AC14" s="40" t="str">
        <f t="shared" ref="AC14:AC22" si="1">$CA14&amp;CB14&amp;CC14&amp;CD14&amp;CE14&amp;CF14</f>
        <v/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 s="41" t="str">
        <f t="shared" ref="CA14:CA22" si="2">IF(AND(C14&gt;0,Y14="")," * No olvide digitar la variable Pueblos originarios. Digite Cero si no tiene.",IF(Y14&gt;C14," * La variable Pueblos originarios no puede ser mayor al Total.",""))</f>
        <v/>
      </c>
      <c r="CB14" s="41" t="str">
        <f>IF(AND(C14&gt;0,Z14="")," * No olvide digitar la variable Migrantes. Digite Cero si no tiene.",IF(Z14&gt;C14," * La variable Migrantes no puede ser mayor al Total.",""))</f>
        <v/>
      </c>
      <c r="CC14" s="41" t="str">
        <f t="shared" ref="CC14:CC22" si="3">IF(AND(C14&gt;0,OR(AA14=""))," * No olvide digitar la variable Trans Masculino . Digite Cero si no tiene.",IF(OR(AA14&gt;C14)," * La variable Trans Masculino no puede ser mayor al Total.",""))</f>
        <v/>
      </c>
      <c r="CD14" s="42"/>
      <c r="CE14" s="43"/>
      <c r="CF14" s="42"/>
      <c r="CG14" s="44"/>
      <c r="CH14" s="44"/>
      <c r="CI14" s="44"/>
      <c r="CJ14" s="44"/>
      <c r="CK14" s="44"/>
      <c r="CL14" s="45">
        <f t="shared" ref="CL14:CL22" si="4">IF(AND(C14&gt;0,Y14=""),1,IF(Y14&gt;C14,1,0))</f>
        <v>0</v>
      </c>
      <c r="CM14" s="45">
        <f>IF(AND(C14&gt;0,Z14=""),1,IF(Z14&gt;C14,1,0))</f>
        <v>0</v>
      </c>
      <c r="CN14" s="45">
        <f t="shared" ref="CN14:CN22" si="5">IF(AND(C14&gt;0,OR(AA14="")),1,IF(OR(AA14&gt;C14),1,0))</f>
        <v>0</v>
      </c>
      <c r="CO14"/>
      <c r="CP14" s="46"/>
      <c r="CQ14" s="2"/>
      <c r="CR14" s="2"/>
      <c r="CS14" s="2"/>
      <c r="CT14" s="2"/>
      <c r="CU14" s="2"/>
      <c r="CV14" s="2"/>
    </row>
    <row r="15" spans="1:100" s="26" customFormat="1" x14ac:dyDescent="0.25">
      <c r="A15" s="683" t="s">
        <v>38</v>
      </c>
      <c r="B15" s="684"/>
      <c r="C15" s="47">
        <v>52</v>
      </c>
      <c r="D15" s="48">
        <v>0</v>
      </c>
      <c r="E15" s="49">
        <v>2</v>
      </c>
      <c r="F15" s="49">
        <v>42</v>
      </c>
      <c r="G15" s="50">
        <v>9</v>
      </c>
      <c r="H15" s="48">
        <v>0</v>
      </c>
      <c r="I15" s="51">
        <v>0</v>
      </c>
      <c r="J15" s="51">
        <v>0</v>
      </c>
      <c r="K15" s="50">
        <v>0</v>
      </c>
      <c r="L15" s="52">
        <v>52</v>
      </c>
      <c r="M15" s="51">
        <v>50</v>
      </c>
      <c r="N15" s="51">
        <v>0</v>
      </c>
      <c r="O15" s="51">
        <v>0</v>
      </c>
      <c r="P15" s="51">
        <v>2</v>
      </c>
      <c r="Q15" s="51">
        <v>0</v>
      </c>
      <c r="R15" s="53">
        <v>0</v>
      </c>
      <c r="S15" s="54">
        <v>3</v>
      </c>
      <c r="T15" s="55">
        <v>49</v>
      </c>
      <c r="U15" s="49">
        <v>3</v>
      </c>
      <c r="V15" s="56">
        <v>47</v>
      </c>
      <c r="W15" s="50">
        <v>0</v>
      </c>
      <c r="X15" s="53">
        <v>0</v>
      </c>
      <c r="Y15" s="57">
        <v>0</v>
      </c>
      <c r="Z15" s="58">
        <v>0</v>
      </c>
      <c r="AA15" s="49">
        <v>0</v>
      </c>
      <c r="AB15" s="59"/>
      <c r="AC15" s="40" t="str">
        <f t="shared" si="1"/>
        <v/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 s="41" t="str">
        <f t="shared" si="2"/>
        <v/>
      </c>
      <c r="CB15" s="41" t="str">
        <f>IF(AND(C15&gt;0,Z15="")," * No olvide digitar la variable Migrantes. Digite Cero si no tiene.",IF(Z15&gt;C15," * La variable Migrantes no puede ser mayor al Total.",""))</f>
        <v/>
      </c>
      <c r="CC15" s="41" t="str">
        <f t="shared" si="3"/>
        <v/>
      </c>
      <c r="CD15" s="42"/>
      <c r="CE15" s="43"/>
      <c r="CF15" s="42"/>
      <c r="CG15" s="44"/>
      <c r="CH15" s="44"/>
      <c r="CI15" s="44"/>
      <c r="CJ15" s="44"/>
      <c r="CK15" s="44"/>
      <c r="CL15" s="45">
        <f t="shared" si="4"/>
        <v>0</v>
      </c>
      <c r="CM15" s="45">
        <f>IF(AND(C15&gt;0,Z15=""),1,IF(Z15&gt;C15,1,0))</f>
        <v>0</v>
      </c>
      <c r="CN15" s="45">
        <f t="shared" si="5"/>
        <v>0</v>
      </c>
      <c r="CO15"/>
      <c r="CP15" s="46"/>
      <c r="CQ15" s="2"/>
      <c r="CR15" s="2"/>
      <c r="CS15" s="2"/>
      <c r="CT15" s="2"/>
      <c r="CU15" s="2"/>
      <c r="CV15" s="2"/>
    </row>
    <row r="16" spans="1:100" s="26" customFormat="1" x14ac:dyDescent="0.25">
      <c r="A16" s="689" t="s">
        <v>39</v>
      </c>
      <c r="B16" s="690"/>
      <c r="C16" s="60">
        <v>28</v>
      </c>
      <c r="D16" s="61">
        <v>0</v>
      </c>
      <c r="E16" s="62">
        <v>0</v>
      </c>
      <c r="F16" s="62">
        <v>27</v>
      </c>
      <c r="G16" s="63">
        <v>1</v>
      </c>
      <c r="H16" s="61">
        <v>0</v>
      </c>
      <c r="I16" s="64">
        <v>0</v>
      </c>
      <c r="J16" s="64">
        <v>0</v>
      </c>
      <c r="K16" s="63">
        <v>2</v>
      </c>
      <c r="L16" s="65">
        <v>28</v>
      </c>
      <c r="M16" s="64">
        <v>27</v>
      </c>
      <c r="N16" s="64">
        <v>0</v>
      </c>
      <c r="O16" s="64">
        <v>0</v>
      </c>
      <c r="P16" s="64">
        <v>1</v>
      </c>
      <c r="Q16" s="64">
        <v>0</v>
      </c>
      <c r="R16" s="66">
        <v>0</v>
      </c>
      <c r="S16" s="67">
        <v>1</v>
      </c>
      <c r="T16" s="68">
        <v>23</v>
      </c>
      <c r="U16" s="62">
        <v>3</v>
      </c>
      <c r="V16" s="69">
        <v>22</v>
      </c>
      <c r="W16" s="63">
        <v>0</v>
      </c>
      <c r="X16" s="66">
        <v>0</v>
      </c>
      <c r="Y16" s="70">
        <v>0</v>
      </c>
      <c r="Z16" s="71">
        <v>2</v>
      </c>
      <c r="AA16" s="62">
        <v>0</v>
      </c>
      <c r="AB16" s="72"/>
      <c r="AC16" s="40" t="str">
        <f t="shared" si="1"/>
        <v/>
      </c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 s="41" t="str">
        <f t="shared" si="2"/>
        <v/>
      </c>
      <c r="CB16" s="41" t="str">
        <f t="shared" ref="CB16:CB22" si="6">IF(AND(C16&gt;0,Z16="")," * No olvide digitar la variable Migrantes. Digite Cero si no tiene.",IF(Z16&gt;C16," * La variable Migrantes no puede ser mayor al Total.",""))</f>
        <v/>
      </c>
      <c r="CC16" s="41" t="str">
        <f t="shared" si="3"/>
        <v/>
      </c>
      <c r="CD16" s="42"/>
      <c r="CE16" s="43"/>
      <c r="CF16" s="42"/>
      <c r="CG16" s="44"/>
      <c r="CH16" s="44"/>
      <c r="CI16" s="44"/>
      <c r="CJ16" s="44"/>
      <c r="CK16" s="44"/>
      <c r="CL16" s="45">
        <f t="shared" si="4"/>
        <v>0</v>
      </c>
      <c r="CM16" s="45">
        <f t="shared" ref="CM16:CM22" si="7">IF(AND(C16&gt;0,Z16=""),1,IF(Z16&gt;C16,1,0))</f>
        <v>0</v>
      </c>
      <c r="CN16" s="45">
        <f t="shared" si="5"/>
        <v>0</v>
      </c>
      <c r="CO16"/>
      <c r="CP16" s="46"/>
      <c r="CQ16" s="2"/>
      <c r="CR16" s="2"/>
      <c r="CS16" s="2"/>
      <c r="CT16" s="2"/>
      <c r="CU16" s="2"/>
      <c r="CV16" s="2"/>
    </row>
    <row r="17" spans="1:100" s="26" customFormat="1" ht="15" customHeight="1" x14ac:dyDescent="0.25">
      <c r="A17" s="706" t="s">
        <v>40</v>
      </c>
      <c r="B17" s="707"/>
      <c r="C17" s="27">
        <v>0</v>
      </c>
      <c r="D17" s="28">
        <v>0</v>
      </c>
      <c r="E17" s="29">
        <v>0</v>
      </c>
      <c r="F17" s="29">
        <v>0</v>
      </c>
      <c r="G17" s="30">
        <v>0</v>
      </c>
      <c r="H17" s="28">
        <v>0</v>
      </c>
      <c r="I17" s="31">
        <v>0</v>
      </c>
      <c r="J17" s="31">
        <v>0</v>
      </c>
      <c r="K17" s="30">
        <v>0</v>
      </c>
      <c r="L17" s="32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3">
        <v>0</v>
      </c>
      <c r="S17" s="34"/>
      <c r="T17" s="35"/>
      <c r="U17" s="29"/>
      <c r="V17" s="36"/>
      <c r="W17" s="30"/>
      <c r="X17" s="33">
        <v>0</v>
      </c>
      <c r="Y17" s="37">
        <v>0</v>
      </c>
      <c r="Z17" s="38">
        <v>0</v>
      </c>
      <c r="AA17" s="29">
        <v>0</v>
      </c>
      <c r="AB17" s="39"/>
      <c r="AC17" s="40" t="str">
        <f t="shared" si="1"/>
        <v/>
      </c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 s="41" t="str">
        <f t="shared" si="2"/>
        <v/>
      </c>
      <c r="CB17" s="41" t="str">
        <f t="shared" si="6"/>
        <v/>
      </c>
      <c r="CC17" s="41" t="str">
        <f t="shared" si="3"/>
        <v/>
      </c>
      <c r="CD17" s="42"/>
      <c r="CE17" s="43"/>
      <c r="CF17" s="42"/>
      <c r="CG17" s="44"/>
      <c r="CH17" s="44"/>
      <c r="CI17" s="44"/>
      <c r="CJ17" s="44"/>
      <c r="CK17" s="44"/>
      <c r="CL17" s="45">
        <f t="shared" si="4"/>
        <v>0</v>
      </c>
      <c r="CM17" s="45">
        <f t="shared" si="7"/>
        <v>0</v>
      </c>
      <c r="CN17" s="45">
        <f t="shared" si="5"/>
        <v>0</v>
      </c>
      <c r="CO17"/>
      <c r="CP17" s="46"/>
      <c r="CQ17" s="2"/>
      <c r="CR17" s="2"/>
      <c r="CS17" s="2"/>
      <c r="CT17" s="2"/>
      <c r="CU17" s="2"/>
      <c r="CV17" s="2"/>
    </row>
    <row r="18" spans="1:100" s="26" customFormat="1" x14ac:dyDescent="0.25">
      <c r="A18" s="708" t="s">
        <v>41</v>
      </c>
      <c r="B18" s="709"/>
      <c r="C18" s="534">
        <v>0</v>
      </c>
      <c r="D18" s="544">
        <v>0</v>
      </c>
      <c r="E18" s="73">
        <v>0</v>
      </c>
      <c r="F18" s="73"/>
      <c r="G18" s="74">
        <v>0</v>
      </c>
      <c r="H18" s="544">
        <v>1</v>
      </c>
      <c r="I18" s="75">
        <v>0</v>
      </c>
      <c r="J18" s="75">
        <v>0</v>
      </c>
      <c r="K18" s="74">
        <v>0</v>
      </c>
      <c r="L18" s="454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6">
        <v>0</v>
      </c>
      <c r="S18" s="77"/>
      <c r="T18" s="78"/>
      <c r="U18" s="73"/>
      <c r="V18" s="79"/>
      <c r="W18" s="74"/>
      <c r="X18" s="76">
        <v>0</v>
      </c>
      <c r="Y18" s="80">
        <v>0</v>
      </c>
      <c r="Z18" s="81">
        <v>0</v>
      </c>
      <c r="AA18" s="73">
        <v>0</v>
      </c>
      <c r="AB18" s="82"/>
      <c r="AC18" s="40" t="str">
        <f t="shared" si="1"/>
        <v/>
      </c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 s="41" t="str">
        <f t="shared" si="2"/>
        <v/>
      </c>
      <c r="CB18" s="41" t="str">
        <f t="shared" si="6"/>
        <v/>
      </c>
      <c r="CC18" s="41" t="str">
        <f t="shared" si="3"/>
        <v/>
      </c>
      <c r="CD18" s="42"/>
      <c r="CE18" s="43"/>
      <c r="CF18" s="42"/>
      <c r="CG18" s="44"/>
      <c r="CH18" s="44"/>
      <c r="CI18" s="44"/>
      <c r="CJ18" s="44"/>
      <c r="CK18" s="44"/>
      <c r="CL18" s="45">
        <f t="shared" si="4"/>
        <v>0</v>
      </c>
      <c r="CM18" s="45">
        <f t="shared" si="7"/>
        <v>0</v>
      </c>
      <c r="CN18" s="45">
        <f t="shared" si="5"/>
        <v>0</v>
      </c>
      <c r="CO18"/>
      <c r="CP18" s="46"/>
      <c r="CQ18" s="2"/>
      <c r="CR18" s="2"/>
      <c r="CS18" s="2"/>
      <c r="CT18" s="2"/>
      <c r="CU18" s="2"/>
      <c r="CV18" s="2"/>
    </row>
    <row r="19" spans="1:100" s="26" customFormat="1" x14ac:dyDescent="0.25">
      <c r="A19" s="666" t="s">
        <v>42</v>
      </c>
      <c r="B19" s="667"/>
      <c r="C19" s="27">
        <v>0</v>
      </c>
      <c r="D19" s="28">
        <v>0</v>
      </c>
      <c r="E19" s="31">
        <v>0</v>
      </c>
      <c r="F19" s="31">
        <v>0</v>
      </c>
      <c r="G19" s="35">
        <v>0</v>
      </c>
      <c r="H19" s="83">
        <v>0</v>
      </c>
      <c r="I19" s="84">
        <v>0</v>
      </c>
      <c r="J19" s="84">
        <v>0</v>
      </c>
      <c r="K19" s="85">
        <v>0</v>
      </c>
      <c r="L19" s="86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7">
        <v>0</v>
      </c>
      <c r="S19" s="88"/>
      <c r="T19" s="89"/>
      <c r="U19" s="90"/>
      <c r="V19" s="91"/>
      <c r="W19" s="85"/>
      <c r="X19" s="87">
        <v>0</v>
      </c>
      <c r="Y19" s="92">
        <v>0</v>
      </c>
      <c r="Z19" s="93">
        <v>0</v>
      </c>
      <c r="AA19" s="90">
        <v>0</v>
      </c>
      <c r="AB19" s="94"/>
      <c r="AC19" s="40" t="str">
        <f t="shared" si="1"/>
        <v/>
      </c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 s="41" t="str">
        <f t="shared" si="2"/>
        <v/>
      </c>
      <c r="CB19" s="41" t="str">
        <f t="shared" si="6"/>
        <v/>
      </c>
      <c r="CC19" s="41" t="str">
        <f t="shared" si="3"/>
        <v/>
      </c>
      <c r="CD19" s="42"/>
      <c r="CE19" s="43"/>
      <c r="CF19" s="42"/>
      <c r="CG19" s="44"/>
      <c r="CH19" s="44"/>
      <c r="CI19" s="44"/>
      <c r="CJ19" s="44"/>
      <c r="CK19" s="44"/>
      <c r="CL19" s="45">
        <f t="shared" si="4"/>
        <v>0</v>
      </c>
      <c r="CM19" s="45">
        <f t="shared" si="7"/>
        <v>0</v>
      </c>
      <c r="CN19" s="45">
        <f t="shared" si="5"/>
        <v>0</v>
      </c>
      <c r="CO19"/>
      <c r="CP19" s="46"/>
      <c r="CQ19" s="2"/>
      <c r="CR19" s="2"/>
      <c r="CS19" s="2"/>
      <c r="CT19" s="2"/>
      <c r="CU19" s="2"/>
      <c r="CV19" s="2"/>
    </row>
    <row r="20" spans="1:100" s="26" customFormat="1" x14ac:dyDescent="0.25">
      <c r="A20" s="689" t="s">
        <v>43</v>
      </c>
      <c r="B20" s="690"/>
      <c r="C20" s="60">
        <v>0</v>
      </c>
      <c r="D20" s="61">
        <v>0</v>
      </c>
      <c r="E20" s="64">
        <v>0</v>
      </c>
      <c r="F20" s="64">
        <v>0</v>
      </c>
      <c r="G20" s="68">
        <v>0</v>
      </c>
      <c r="H20" s="61">
        <v>0</v>
      </c>
      <c r="I20" s="64">
        <v>0</v>
      </c>
      <c r="J20" s="64">
        <v>0</v>
      </c>
      <c r="K20" s="63">
        <v>0</v>
      </c>
      <c r="L20" s="65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6">
        <v>0</v>
      </c>
      <c r="S20" s="67"/>
      <c r="T20" s="68"/>
      <c r="U20" s="62"/>
      <c r="V20" s="69"/>
      <c r="W20" s="63"/>
      <c r="X20" s="66">
        <v>0</v>
      </c>
      <c r="Y20" s="70">
        <v>0</v>
      </c>
      <c r="Z20" s="71">
        <v>0</v>
      </c>
      <c r="AA20" s="62">
        <v>0</v>
      </c>
      <c r="AB20" s="72"/>
      <c r="AC20" s="40" t="str">
        <f t="shared" si="1"/>
        <v/>
      </c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 s="41" t="str">
        <f t="shared" si="2"/>
        <v/>
      </c>
      <c r="CB20" s="41" t="str">
        <f t="shared" si="6"/>
        <v/>
      </c>
      <c r="CC20" s="41" t="str">
        <f t="shared" si="3"/>
        <v/>
      </c>
      <c r="CD20" s="42"/>
      <c r="CE20" s="43"/>
      <c r="CF20" s="42"/>
      <c r="CG20" s="44"/>
      <c r="CH20" s="44"/>
      <c r="CI20" s="44"/>
      <c r="CJ20" s="44"/>
      <c r="CK20" s="44"/>
      <c r="CL20" s="45">
        <f t="shared" si="4"/>
        <v>0</v>
      </c>
      <c r="CM20" s="45">
        <f t="shared" si="7"/>
        <v>0</v>
      </c>
      <c r="CN20" s="45">
        <f t="shared" si="5"/>
        <v>0</v>
      </c>
      <c r="CO20"/>
      <c r="CP20" s="46"/>
      <c r="CQ20" s="2"/>
      <c r="CR20" s="2"/>
      <c r="CS20" s="2"/>
      <c r="CT20" s="2"/>
      <c r="CU20" s="2"/>
      <c r="CV20" s="2"/>
    </row>
    <row r="21" spans="1:100" s="26" customFormat="1" x14ac:dyDescent="0.25">
      <c r="A21" s="710" t="s">
        <v>44</v>
      </c>
      <c r="B21" s="95" t="s">
        <v>45</v>
      </c>
      <c r="C21" s="96">
        <v>0</v>
      </c>
      <c r="D21" s="97">
        <v>0</v>
      </c>
      <c r="E21" s="98">
        <v>0</v>
      </c>
      <c r="F21" s="98">
        <v>0</v>
      </c>
      <c r="G21" s="99">
        <v>0</v>
      </c>
      <c r="H21" s="97">
        <v>0</v>
      </c>
      <c r="I21" s="100">
        <v>0</v>
      </c>
      <c r="J21" s="100">
        <v>0</v>
      </c>
      <c r="K21" s="99">
        <v>0</v>
      </c>
      <c r="L21" s="101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2">
        <v>0</v>
      </c>
      <c r="S21" s="103"/>
      <c r="T21" s="104"/>
      <c r="U21" s="98"/>
      <c r="V21" s="105"/>
      <c r="W21" s="99"/>
      <c r="X21" s="102">
        <v>0</v>
      </c>
      <c r="Y21" s="106">
        <v>0</v>
      </c>
      <c r="Z21" s="107">
        <v>0</v>
      </c>
      <c r="AA21" s="98">
        <v>0</v>
      </c>
      <c r="AB21" s="108"/>
      <c r="AC21" s="40" t="str">
        <f t="shared" si="1"/>
        <v/>
      </c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 s="41" t="str">
        <f t="shared" si="2"/>
        <v/>
      </c>
      <c r="CB21" s="41" t="str">
        <f t="shared" si="6"/>
        <v/>
      </c>
      <c r="CC21" s="41" t="str">
        <f t="shared" si="3"/>
        <v/>
      </c>
      <c r="CD21" s="42"/>
      <c r="CE21" s="43"/>
      <c r="CF21" s="42"/>
      <c r="CG21" s="44"/>
      <c r="CH21" s="44"/>
      <c r="CI21" s="44"/>
      <c r="CJ21" s="44"/>
      <c r="CK21" s="44"/>
      <c r="CL21" s="45">
        <f t="shared" si="4"/>
        <v>0</v>
      </c>
      <c r="CM21" s="45">
        <f t="shared" si="7"/>
        <v>0</v>
      </c>
      <c r="CN21" s="45">
        <f t="shared" si="5"/>
        <v>0</v>
      </c>
      <c r="CO21"/>
      <c r="CP21" s="46"/>
      <c r="CQ21" s="2"/>
      <c r="CR21" s="2"/>
      <c r="CS21" s="2"/>
      <c r="CT21" s="2"/>
      <c r="CU21" s="2"/>
      <c r="CV21" s="2"/>
    </row>
    <row r="22" spans="1:100" s="26" customFormat="1" x14ac:dyDescent="0.25">
      <c r="A22" s="794"/>
      <c r="B22" s="109" t="s">
        <v>46</v>
      </c>
      <c r="C22" s="60">
        <v>1</v>
      </c>
      <c r="D22" s="60">
        <v>0</v>
      </c>
      <c r="E22" s="64">
        <v>0</v>
      </c>
      <c r="F22" s="64">
        <v>1</v>
      </c>
      <c r="G22" s="63">
        <v>0</v>
      </c>
      <c r="H22" s="61">
        <v>1</v>
      </c>
      <c r="I22" s="64">
        <v>0</v>
      </c>
      <c r="J22" s="64">
        <v>0</v>
      </c>
      <c r="K22" s="63">
        <v>0</v>
      </c>
      <c r="L22" s="65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6">
        <v>0</v>
      </c>
      <c r="S22" s="67"/>
      <c r="T22" s="68"/>
      <c r="U22" s="62"/>
      <c r="V22" s="69"/>
      <c r="W22" s="63"/>
      <c r="X22" s="66">
        <v>0</v>
      </c>
      <c r="Y22" s="70">
        <v>0</v>
      </c>
      <c r="Z22" s="71">
        <v>0</v>
      </c>
      <c r="AA22" s="62">
        <v>0</v>
      </c>
      <c r="AB22" s="72"/>
      <c r="AC22" s="40" t="str">
        <f t="shared" si="1"/>
        <v/>
      </c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 s="41" t="str">
        <f t="shared" si="2"/>
        <v/>
      </c>
      <c r="CB22" s="41" t="str">
        <f t="shared" si="6"/>
        <v/>
      </c>
      <c r="CC22" s="41" t="str">
        <f t="shared" si="3"/>
        <v/>
      </c>
      <c r="CD22" s="42"/>
      <c r="CE22" s="43"/>
      <c r="CF22" s="42"/>
      <c r="CG22" s="44"/>
      <c r="CH22" s="44"/>
      <c r="CI22" s="44"/>
      <c r="CJ22" s="44"/>
      <c r="CK22" s="44"/>
      <c r="CL22" s="45">
        <f t="shared" si="4"/>
        <v>0</v>
      </c>
      <c r="CM22" s="45">
        <f t="shared" si="7"/>
        <v>0</v>
      </c>
      <c r="CN22" s="45">
        <f t="shared" si="5"/>
        <v>0</v>
      </c>
      <c r="CO22"/>
      <c r="CP22" s="46"/>
      <c r="CQ22" s="2"/>
      <c r="CR22" s="2"/>
      <c r="CS22" s="2"/>
      <c r="CT22" s="2"/>
      <c r="CU22" s="2"/>
      <c r="CV22" s="2"/>
    </row>
    <row r="23" spans="1:100" s="2" customFormat="1" ht="11.25" x14ac:dyDescent="0.15">
      <c r="A23" s="4" t="s">
        <v>47</v>
      </c>
      <c r="B23" s="4"/>
      <c r="C23" s="110"/>
      <c r="D23" s="111"/>
      <c r="E23" s="111"/>
      <c r="F23" s="112"/>
    </row>
    <row r="24" spans="1:100" s="26" customFormat="1" ht="21" x14ac:dyDescent="0.15">
      <c r="A24" s="680" t="s">
        <v>48</v>
      </c>
      <c r="B24" s="703"/>
      <c r="C24" s="529" t="s">
        <v>4</v>
      </c>
      <c r="D24" s="530" t="s">
        <v>49</v>
      </c>
      <c r="E24" s="530" t="s">
        <v>50</v>
      </c>
      <c r="F24" s="530" t="s">
        <v>51</v>
      </c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spans="1:100" s="26" customFormat="1" ht="11.25" x14ac:dyDescent="0.15">
      <c r="A25" s="704" t="s">
        <v>52</v>
      </c>
      <c r="B25" s="705"/>
      <c r="C25" s="115">
        <f t="shared" ref="C25:C35" si="8">SUM(D25:F25)</f>
        <v>15</v>
      </c>
      <c r="D25" s="116">
        <v>0</v>
      </c>
      <c r="E25" s="116">
        <v>3</v>
      </c>
      <c r="F25" s="116">
        <v>12</v>
      </c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spans="1:100" s="26" customFormat="1" ht="11.25" x14ac:dyDescent="0.15">
      <c r="A26" s="695" t="s">
        <v>53</v>
      </c>
      <c r="B26" s="117" t="s">
        <v>54</v>
      </c>
      <c r="C26" s="118">
        <f t="shared" si="8"/>
        <v>0</v>
      </c>
      <c r="D26" s="119">
        <v>0</v>
      </c>
      <c r="E26" s="119">
        <v>0</v>
      </c>
      <c r="F26" s="119">
        <v>0</v>
      </c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spans="1:100" s="26" customFormat="1" ht="11.25" x14ac:dyDescent="0.15">
      <c r="A27" s="793"/>
      <c r="B27" s="533" t="s">
        <v>55</v>
      </c>
      <c r="C27" s="121">
        <f t="shared" si="8"/>
        <v>11</v>
      </c>
      <c r="D27" s="465">
        <v>0</v>
      </c>
      <c r="E27" s="465">
        <v>3</v>
      </c>
      <c r="F27" s="465">
        <v>8</v>
      </c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spans="1:100" s="26" customFormat="1" ht="11.25" x14ac:dyDescent="0.15">
      <c r="A28" s="666" t="s">
        <v>56</v>
      </c>
      <c r="B28" s="667"/>
      <c r="C28" s="118">
        <f t="shared" si="8"/>
        <v>19</v>
      </c>
      <c r="D28" s="119">
        <v>0</v>
      </c>
      <c r="E28" s="119">
        <v>1</v>
      </c>
      <c r="F28" s="119">
        <v>18</v>
      </c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spans="1:100" s="26" customFormat="1" ht="11.25" x14ac:dyDescent="0.15">
      <c r="A29" s="683" t="s">
        <v>57</v>
      </c>
      <c r="B29" s="684"/>
      <c r="C29" s="122">
        <f t="shared" si="8"/>
        <v>43</v>
      </c>
      <c r="D29" s="123">
        <v>0</v>
      </c>
      <c r="E29" s="123">
        <v>7</v>
      </c>
      <c r="F29" s="123">
        <v>36</v>
      </c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spans="1:100" s="26" customFormat="1" ht="11.25" x14ac:dyDescent="0.15">
      <c r="A30" s="689" t="s">
        <v>58</v>
      </c>
      <c r="B30" s="690"/>
      <c r="C30" s="121">
        <f t="shared" si="8"/>
        <v>43</v>
      </c>
      <c r="D30" s="465">
        <v>0</v>
      </c>
      <c r="E30" s="465">
        <v>7</v>
      </c>
      <c r="F30" s="465">
        <v>36</v>
      </c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spans="1:100" s="26" customFormat="1" ht="11.25" x14ac:dyDescent="0.15">
      <c r="A31" s="699" t="s">
        <v>59</v>
      </c>
      <c r="B31" s="124" t="s">
        <v>60</v>
      </c>
      <c r="C31" s="118">
        <f t="shared" si="8"/>
        <v>43</v>
      </c>
      <c r="D31" s="119">
        <v>0</v>
      </c>
      <c r="E31" s="119">
        <v>7</v>
      </c>
      <c r="F31" s="119">
        <v>36</v>
      </c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spans="1:100" s="26" customFormat="1" ht="11.25" x14ac:dyDescent="0.15">
      <c r="A32" s="794"/>
      <c r="B32" s="527" t="s">
        <v>61</v>
      </c>
      <c r="C32" s="121">
        <f t="shared" si="8"/>
        <v>0</v>
      </c>
      <c r="D32" s="465">
        <v>0</v>
      </c>
      <c r="E32" s="465">
        <v>0</v>
      </c>
      <c r="F32" s="465">
        <v>0</v>
      </c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spans="1:100" s="26" customFormat="1" ht="11.25" x14ac:dyDescent="0.15">
      <c r="A33" s="701" t="s">
        <v>62</v>
      </c>
      <c r="B33" s="702"/>
      <c r="C33" s="126">
        <f t="shared" si="8"/>
        <v>6</v>
      </c>
      <c r="D33" s="116">
        <v>0</v>
      </c>
      <c r="E33" s="116">
        <v>1</v>
      </c>
      <c r="F33" s="116">
        <v>5</v>
      </c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spans="1:100" s="26" customFormat="1" ht="21" x14ac:dyDescent="0.15">
      <c r="A34" s="699" t="s">
        <v>63</v>
      </c>
      <c r="B34" s="127" t="s">
        <v>64</v>
      </c>
      <c r="C34" s="128">
        <f t="shared" si="8"/>
        <v>37</v>
      </c>
      <c r="D34" s="119">
        <v>0</v>
      </c>
      <c r="E34" s="119">
        <v>6</v>
      </c>
      <c r="F34" s="119">
        <v>31</v>
      </c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spans="1:100" s="26" customFormat="1" ht="11.25" x14ac:dyDescent="0.15">
      <c r="A35" s="794"/>
      <c r="B35" s="533" t="s">
        <v>65</v>
      </c>
      <c r="C35" s="121">
        <f t="shared" si="8"/>
        <v>3</v>
      </c>
      <c r="D35" s="465">
        <v>0</v>
      </c>
      <c r="E35" s="465">
        <v>0</v>
      </c>
      <c r="F35" s="465">
        <v>3</v>
      </c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spans="1:100" s="130" customFormat="1" ht="12" x14ac:dyDescent="0.2">
      <c r="A36" s="129" t="s">
        <v>66</v>
      </c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spans="1:100" s="2" customFormat="1" ht="11.25" x14ac:dyDescent="0.15">
      <c r="A37" s="131" t="s">
        <v>67</v>
      </c>
      <c r="B37" s="132"/>
      <c r="C37" s="133"/>
      <c r="D37" s="134"/>
    </row>
    <row r="38" spans="1:100" x14ac:dyDescent="0.25">
      <c r="A38" s="693" t="s">
        <v>68</v>
      </c>
      <c r="B38" s="694"/>
      <c r="C38" s="135" t="s">
        <v>69</v>
      </c>
      <c r="D38" s="135" t="s">
        <v>70</v>
      </c>
    </row>
    <row r="39" spans="1:100" ht="15" customHeight="1" x14ac:dyDescent="0.25">
      <c r="A39" s="691" t="s">
        <v>71</v>
      </c>
      <c r="B39" s="692"/>
      <c r="C39" s="136">
        <v>12</v>
      </c>
      <c r="D39" s="136">
        <v>7</v>
      </c>
    </row>
    <row r="40" spans="1:100" ht="15" customHeight="1" x14ac:dyDescent="0.25">
      <c r="A40" s="624" t="s">
        <v>72</v>
      </c>
      <c r="B40" s="137" t="s">
        <v>73</v>
      </c>
      <c r="C40" s="104">
        <v>7</v>
      </c>
      <c r="D40" s="104">
        <v>13</v>
      </c>
    </row>
    <row r="41" spans="1:100" x14ac:dyDescent="0.25">
      <c r="A41" s="765"/>
      <c r="B41" s="138" t="s">
        <v>74</v>
      </c>
      <c r="C41" s="68">
        <v>9</v>
      </c>
      <c r="D41" s="68">
        <v>0</v>
      </c>
    </row>
    <row r="42" spans="1:100" ht="15" customHeight="1" x14ac:dyDescent="0.25">
      <c r="A42" s="691" t="s">
        <v>75</v>
      </c>
      <c r="B42" s="692"/>
      <c r="C42" s="136">
        <v>2</v>
      </c>
      <c r="D42" s="136">
        <v>0</v>
      </c>
    </row>
    <row r="43" spans="1:100" ht="15" customHeight="1" x14ac:dyDescent="0.25">
      <c r="A43" s="691" t="s">
        <v>76</v>
      </c>
      <c r="B43" s="692"/>
      <c r="C43" s="454">
        <v>6</v>
      </c>
      <c r="D43" s="78">
        <v>5</v>
      </c>
    </row>
    <row r="44" spans="1:100" ht="15" customHeight="1" x14ac:dyDescent="0.25">
      <c r="A44" s="624" t="s">
        <v>77</v>
      </c>
      <c r="B44" s="139" t="s">
        <v>78</v>
      </c>
      <c r="C44" s="104">
        <v>12</v>
      </c>
      <c r="D44" s="104">
        <v>3</v>
      </c>
    </row>
    <row r="45" spans="1:100" ht="21" x14ac:dyDescent="0.25">
      <c r="A45" s="765"/>
      <c r="B45" s="532" t="s">
        <v>79</v>
      </c>
      <c r="C45" s="65">
        <v>9</v>
      </c>
      <c r="D45" s="68">
        <v>0</v>
      </c>
    </row>
    <row r="46" spans="1:100" x14ac:dyDescent="0.25">
      <c r="A46" s="691" t="s">
        <v>80</v>
      </c>
      <c r="B46" s="692"/>
      <c r="C46" s="136">
        <v>1</v>
      </c>
      <c r="D46" s="136">
        <v>0</v>
      </c>
    </row>
    <row r="47" spans="1:100" ht="15" customHeight="1" x14ac:dyDescent="0.25">
      <c r="A47" s="691" t="s">
        <v>81</v>
      </c>
      <c r="B47" s="692"/>
      <c r="C47" s="136">
        <v>0</v>
      </c>
      <c r="D47" s="136">
        <v>0</v>
      </c>
    </row>
    <row r="48" spans="1:100" ht="15" customHeight="1" x14ac:dyDescent="0.25">
      <c r="A48" s="691" t="s">
        <v>82</v>
      </c>
      <c r="B48" s="692"/>
      <c r="C48" s="136">
        <v>0</v>
      </c>
      <c r="D48" s="136">
        <v>0</v>
      </c>
    </row>
    <row r="49" spans="1:4" customFormat="1" ht="15" customHeight="1" x14ac:dyDescent="0.25">
      <c r="A49" s="691" t="s">
        <v>83</v>
      </c>
      <c r="B49" s="692"/>
      <c r="C49" s="136">
        <v>0</v>
      </c>
      <c r="D49" s="136">
        <v>0</v>
      </c>
    </row>
    <row r="50" spans="1:4" customFormat="1" ht="15" customHeight="1" x14ac:dyDescent="0.25">
      <c r="A50" s="691" t="s">
        <v>84</v>
      </c>
      <c r="B50" s="692"/>
      <c r="C50" s="136">
        <v>3</v>
      </c>
      <c r="D50" s="136">
        <v>0</v>
      </c>
    </row>
    <row r="51" spans="1:4" customFormat="1" x14ac:dyDescent="0.25">
      <c r="A51" s="791" t="s">
        <v>85</v>
      </c>
      <c r="B51" s="791"/>
      <c r="C51" s="454">
        <v>37</v>
      </c>
      <c r="D51" s="78">
        <v>0</v>
      </c>
    </row>
    <row r="52" spans="1:4" s="2" customFormat="1" ht="11.25" x14ac:dyDescent="0.15">
      <c r="A52" s="131" t="s">
        <v>86</v>
      </c>
      <c r="B52" s="132"/>
      <c r="C52" s="133"/>
      <c r="D52" s="134"/>
    </row>
    <row r="53" spans="1:4" customFormat="1" ht="21" x14ac:dyDescent="0.25">
      <c r="A53" s="693" t="s">
        <v>87</v>
      </c>
      <c r="B53" s="694"/>
      <c r="C53" s="135" t="s">
        <v>88</v>
      </c>
      <c r="D53" s="520" t="s">
        <v>44</v>
      </c>
    </row>
    <row r="54" spans="1:4" customFormat="1" x14ac:dyDescent="0.25">
      <c r="A54" s="695" t="s">
        <v>89</v>
      </c>
      <c r="B54" s="142" t="s">
        <v>90</v>
      </c>
      <c r="C54" s="143">
        <v>1</v>
      </c>
      <c r="D54" s="143">
        <v>0</v>
      </c>
    </row>
    <row r="55" spans="1:4" customFormat="1" x14ac:dyDescent="0.25">
      <c r="A55" s="696"/>
      <c r="B55" s="144" t="s">
        <v>91</v>
      </c>
      <c r="C55" s="143">
        <v>1</v>
      </c>
      <c r="D55" s="143">
        <v>0</v>
      </c>
    </row>
    <row r="56" spans="1:4" customFormat="1" x14ac:dyDescent="0.25">
      <c r="A56" s="696"/>
      <c r="B56" s="144" t="s">
        <v>92</v>
      </c>
      <c r="C56" s="143">
        <v>0</v>
      </c>
      <c r="D56" s="143">
        <v>0</v>
      </c>
    </row>
    <row r="57" spans="1:4" customFormat="1" x14ac:dyDescent="0.25">
      <c r="A57" s="696"/>
      <c r="B57" s="144" t="s">
        <v>93</v>
      </c>
      <c r="C57" s="143">
        <v>0</v>
      </c>
      <c r="D57" s="143">
        <v>0</v>
      </c>
    </row>
    <row r="58" spans="1:4" customFormat="1" ht="21" x14ac:dyDescent="0.25">
      <c r="A58" s="793"/>
      <c r="B58" s="145" t="s">
        <v>94</v>
      </c>
      <c r="C58" s="454">
        <v>0</v>
      </c>
      <c r="D58" s="454">
        <v>0</v>
      </c>
    </row>
    <row r="59" spans="1:4" customFormat="1" x14ac:dyDescent="0.25">
      <c r="A59" s="666" t="s">
        <v>95</v>
      </c>
      <c r="B59" s="667"/>
      <c r="C59" s="143">
        <v>1</v>
      </c>
      <c r="D59" s="143">
        <v>0</v>
      </c>
    </row>
    <row r="60" spans="1:4" customFormat="1" x14ac:dyDescent="0.25">
      <c r="A60" s="683" t="s">
        <v>96</v>
      </c>
      <c r="B60" s="684"/>
      <c r="C60" s="143">
        <v>0</v>
      </c>
      <c r="D60" s="143">
        <v>0</v>
      </c>
    </row>
    <row r="61" spans="1:4" customFormat="1" x14ac:dyDescent="0.25">
      <c r="A61" s="683" t="s">
        <v>97</v>
      </c>
      <c r="B61" s="684"/>
      <c r="C61" s="143">
        <v>0</v>
      </c>
      <c r="D61" s="143">
        <v>0</v>
      </c>
    </row>
    <row r="62" spans="1:4" customFormat="1" x14ac:dyDescent="0.25">
      <c r="A62" s="685" t="s">
        <v>98</v>
      </c>
      <c r="B62" s="686"/>
      <c r="C62" s="65">
        <v>0</v>
      </c>
      <c r="D62" s="65">
        <v>0</v>
      </c>
    </row>
    <row r="63" spans="1:4" customFormat="1" x14ac:dyDescent="0.25">
      <c r="A63" s="687" t="s">
        <v>99</v>
      </c>
      <c r="B63" s="688"/>
      <c r="C63" s="143">
        <v>1</v>
      </c>
      <c r="D63" s="143">
        <v>0</v>
      </c>
    </row>
    <row r="64" spans="1:4" customFormat="1" x14ac:dyDescent="0.25">
      <c r="A64" s="683" t="s">
        <v>100</v>
      </c>
      <c r="B64" s="684"/>
      <c r="C64" s="143">
        <v>1</v>
      </c>
      <c r="D64" s="143">
        <v>0</v>
      </c>
    </row>
    <row r="65" spans="1:102" ht="15" customHeight="1" x14ac:dyDescent="0.25">
      <c r="A65" s="689" t="s">
        <v>101</v>
      </c>
      <c r="B65" s="690"/>
      <c r="C65" s="65">
        <v>0</v>
      </c>
      <c r="D65" s="65">
        <v>0</v>
      </c>
    </row>
    <row r="66" spans="1:102" s="2" customFormat="1" ht="18" customHeight="1" x14ac:dyDescent="0.15">
      <c r="A66" s="132" t="s">
        <v>102</v>
      </c>
      <c r="B66" s="110"/>
      <c r="C66" s="111"/>
      <c r="D66" s="111"/>
      <c r="E66" s="112"/>
      <c r="F66" s="111"/>
      <c r="G66" s="111"/>
      <c r="H66" s="111"/>
      <c r="I66" s="111"/>
      <c r="J66" s="112"/>
      <c r="K66" s="111"/>
      <c r="L66" s="111"/>
      <c r="M66" s="146"/>
      <c r="N66" s="5"/>
      <c r="O66" s="5"/>
      <c r="P66" s="5"/>
      <c r="Q66" s="5"/>
      <c r="R66" s="5"/>
      <c r="S66" s="5"/>
      <c r="T66" s="5"/>
    </row>
    <row r="67" spans="1:102" x14ac:dyDescent="0.25">
      <c r="A67" s="629" t="s">
        <v>103</v>
      </c>
      <c r="B67" s="680" t="s">
        <v>104</v>
      </c>
      <c r="C67" s="681"/>
      <c r="D67" s="681"/>
      <c r="E67" s="681"/>
      <c r="F67" s="681"/>
      <c r="G67" s="681"/>
      <c r="H67" s="681"/>
      <c r="I67" s="681"/>
      <c r="J67" s="682"/>
      <c r="K67" s="640" t="s">
        <v>105</v>
      </c>
      <c r="L67" s="640"/>
      <c r="M67" s="641"/>
      <c r="N67" s="639" t="s">
        <v>106</v>
      </c>
      <c r="O67" s="665"/>
      <c r="P67" s="647" t="s">
        <v>107</v>
      </c>
      <c r="Q67" s="629" t="s">
        <v>12</v>
      </c>
      <c r="R67" s="627" t="s">
        <v>13</v>
      </c>
      <c r="S67" s="639" t="s">
        <v>14</v>
      </c>
      <c r="T67" s="641" t="s">
        <v>14</v>
      </c>
    </row>
    <row r="68" spans="1:102" ht="42" x14ac:dyDescent="0.25">
      <c r="A68" s="766"/>
      <c r="B68" s="147" t="s">
        <v>108</v>
      </c>
      <c r="C68" s="148" t="s">
        <v>109</v>
      </c>
      <c r="D68" s="148" t="s">
        <v>110</v>
      </c>
      <c r="E68" s="9" t="s">
        <v>111</v>
      </c>
      <c r="F68" s="148" t="s">
        <v>112</v>
      </c>
      <c r="G68" s="148" t="s">
        <v>113</v>
      </c>
      <c r="H68" s="9" t="s">
        <v>114</v>
      </c>
      <c r="I68" s="148" t="s">
        <v>115</v>
      </c>
      <c r="J68" s="526" t="s">
        <v>116</v>
      </c>
      <c r="K68" s="9" t="s">
        <v>117</v>
      </c>
      <c r="L68" s="148" t="s">
        <v>118</v>
      </c>
      <c r="M68" s="149" t="s">
        <v>119</v>
      </c>
      <c r="N68" s="531" t="s">
        <v>120</v>
      </c>
      <c r="O68" s="151" t="s">
        <v>121</v>
      </c>
      <c r="P68" s="648"/>
      <c r="Q68" s="766"/>
      <c r="R68" s="673"/>
      <c r="S68" s="147" t="s">
        <v>33</v>
      </c>
      <c r="T68" s="518" t="s">
        <v>34</v>
      </c>
    </row>
    <row r="69" spans="1:102" x14ac:dyDescent="0.25">
      <c r="A69" s="519" t="s">
        <v>4</v>
      </c>
      <c r="B69" s="153">
        <f t="shared" ref="B69:L69" si="9">SUM(B70:B72)</f>
        <v>0</v>
      </c>
      <c r="C69" s="154">
        <f t="shared" si="9"/>
        <v>0</v>
      </c>
      <c r="D69" s="154">
        <f t="shared" si="9"/>
        <v>0</v>
      </c>
      <c r="E69" s="154">
        <f t="shared" si="9"/>
        <v>0</v>
      </c>
      <c r="F69" s="154">
        <f t="shared" si="9"/>
        <v>2</v>
      </c>
      <c r="G69" s="154">
        <f t="shared" si="9"/>
        <v>0</v>
      </c>
      <c r="H69" s="154">
        <f t="shared" si="9"/>
        <v>0</v>
      </c>
      <c r="I69" s="154">
        <f t="shared" si="9"/>
        <v>0</v>
      </c>
      <c r="J69" s="155">
        <f t="shared" si="9"/>
        <v>0</v>
      </c>
      <c r="K69" s="156">
        <f t="shared" si="9"/>
        <v>0</v>
      </c>
      <c r="L69" s="154">
        <f t="shared" si="9"/>
        <v>0</v>
      </c>
      <c r="M69" s="157">
        <f>SUM(M70:M71)</f>
        <v>2</v>
      </c>
      <c r="N69" s="158">
        <f>SUM(N70:N71)</f>
        <v>2</v>
      </c>
      <c r="O69" s="155">
        <f>SUM(O70:O71)</f>
        <v>0</v>
      </c>
      <c r="P69" s="159">
        <f t="shared" ref="P69:T69" si="10">SUM(P70:P72)</f>
        <v>0</v>
      </c>
      <c r="Q69" s="160">
        <f t="shared" si="10"/>
        <v>0</v>
      </c>
      <c r="R69" s="161">
        <f t="shared" si="10"/>
        <v>0</v>
      </c>
      <c r="S69" s="153">
        <f t="shared" si="10"/>
        <v>0</v>
      </c>
      <c r="T69" s="162">
        <f t="shared" si="10"/>
        <v>0</v>
      </c>
    </row>
    <row r="70" spans="1:102" ht="15" customHeight="1" x14ac:dyDescent="0.25">
      <c r="A70" s="117" t="s">
        <v>122</v>
      </c>
      <c r="B70" s="28"/>
      <c r="C70" s="29"/>
      <c r="D70" s="31"/>
      <c r="E70" s="29"/>
      <c r="F70" s="31">
        <v>1</v>
      </c>
      <c r="G70" s="31"/>
      <c r="H70" s="29"/>
      <c r="I70" s="31"/>
      <c r="J70" s="36"/>
      <c r="K70" s="29"/>
      <c r="L70" s="31"/>
      <c r="M70" s="35">
        <v>1</v>
      </c>
      <c r="N70" s="28">
        <v>1</v>
      </c>
      <c r="O70" s="38"/>
      <c r="P70" s="30">
        <v>0</v>
      </c>
      <c r="Q70" s="32">
        <v>0</v>
      </c>
      <c r="R70" s="30">
        <v>0</v>
      </c>
      <c r="S70" s="28">
        <v>0</v>
      </c>
      <c r="T70" s="39"/>
      <c r="U70" s="40" t="str">
        <f>$CA70&amp;CB70&amp;CC70&amp;CD70&amp;CE70</f>
        <v/>
      </c>
      <c r="CA70" s="41" t="str">
        <f>IF(AND(SUM(B70:J70)&gt;0,P70="")," * No olvide digitar la variable Beneficiarias. Digite cero si tiene.",IF(P70&gt;SUM(B70:J70)," * La variable Beneficiarias no puede ser mayor al total.",""))</f>
        <v/>
      </c>
      <c r="CB70" s="41" t="str">
        <f>IF(AND(SUM(B70:J70)&gt;0,Q70="")," * No olvide digitar la variable Pueblos originarios. Digite cero si tiene.",IF(Q70&gt;SUM(B70:J70)," * La variable Pueblos originarios no puede ser mayor al total.",""))</f>
        <v/>
      </c>
      <c r="CC70" s="41" t="str">
        <f>IF(AND(SUM(B70:J70)&gt;0,R70="")," * No olvide digitar la variable  Migrantes. Digite cero si tiene.",IF(R70&gt;SUM(B70:J70)," * La variable Migrantes no puede ser mayor al total.",""))</f>
        <v/>
      </c>
      <c r="CD70" s="41" t="str">
        <f>IF(AND(SUM(B70:J70)&gt;0,OR(S70=""))," * No olvide digitar la variable Trans Masculino . Digite Cero si no tiene.",IF(S70&gt;SUM(B70:J70)," * La variable Trans Masculino no puede ser mayor al Total por rango etario.",""))</f>
        <v/>
      </c>
      <c r="CE70" s="42"/>
      <c r="CF70" s="42"/>
      <c r="CG70" s="42"/>
      <c r="CH70" s="42"/>
      <c r="CI70" s="42"/>
      <c r="CJ70" s="44"/>
      <c r="CK70" s="44"/>
      <c r="CL70" s="45">
        <f>IF(AND(SUM(B70:J70)&gt;0,P70=""),1,IF(P70&gt;SUM(B70:J70),1,0))</f>
        <v>0</v>
      </c>
      <c r="CM70" s="45">
        <f>IF(AND(SUM(B70:J70)&gt;0,Q70=""),1,IF(Q70&gt;SUM(B70:J70),1,0))</f>
        <v>0</v>
      </c>
      <c r="CN70" s="45">
        <f>IF(AND(SUM(B70:J70)&gt;0,R70=""),1,IF(R70&gt;SUM(B70:J70),1,0))</f>
        <v>0</v>
      </c>
      <c r="CO70" s="45">
        <f>IF(AND(SUM(B70:J70)&gt;0,OR(S70="")),1,IF(S70&gt;SUM(B70:J70),1,0))</f>
        <v>0</v>
      </c>
      <c r="CP70"/>
      <c r="CW70" s="2"/>
      <c r="CX70" s="2"/>
    </row>
    <row r="71" spans="1:102" ht="15" customHeight="1" x14ac:dyDescent="0.25">
      <c r="A71" s="163" t="s">
        <v>123</v>
      </c>
      <c r="B71" s="164"/>
      <c r="C71" s="165"/>
      <c r="D71" s="166"/>
      <c r="E71" s="165"/>
      <c r="F71" s="166">
        <v>1</v>
      </c>
      <c r="G71" s="166"/>
      <c r="H71" s="165"/>
      <c r="I71" s="166"/>
      <c r="J71" s="167"/>
      <c r="K71" s="54"/>
      <c r="L71" s="166"/>
      <c r="M71" s="104">
        <v>1</v>
      </c>
      <c r="N71" s="164">
        <v>1</v>
      </c>
      <c r="O71" s="168"/>
      <c r="P71" s="169">
        <v>0</v>
      </c>
      <c r="Q71" s="143">
        <v>0</v>
      </c>
      <c r="R71" s="169">
        <v>0</v>
      </c>
      <c r="S71" s="164">
        <v>0</v>
      </c>
      <c r="T71" s="170"/>
      <c r="U71" s="40" t="str">
        <f t="shared" ref="U71:U72" si="11">$CA71&amp;CB71&amp;CC71&amp;CD71&amp;CE71</f>
        <v/>
      </c>
      <c r="CA71" s="41" t="str">
        <f t="shared" ref="CA71:CA72" si="12">IF(AND(SUM(B71:J71)&gt;0,P71="")," * No olvide digitar la variable Beneficiarias. Digite cero si tiene.",IF(P71&gt;SUM(B71:J71)," * La variable Beneficiarias no puede ser mayor al total.",""))</f>
        <v/>
      </c>
      <c r="CB71" s="41" t="str">
        <f t="shared" ref="CB71:CB72" si="13">IF(AND(SUM(B71:J71)&gt;0,Q71="")," * No olvide digitar la variable Pueblos originarios. Digite cero si tiene.",IF(Q71&gt;SUM(B71:J71)," * La variable Pueblos originarios no puede ser mayor al total.",""))</f>
        <v/>
      </c>
      <c r="CC71" s="41" t="str">
        <f t="shared" ref="CC71:CC72" si="14">IF(AND(SUM(B71:J71)&gt;0,R71="")," * No olvide digitar la variable  Migrantes. Digite cero si tiene.",IF(R71&gt;SUM(B71:J71)," * La variable Migrantes no puede ser mayor al total.",""))</f>
        <v/>
      </c>
      <c r="CD71" s="41" t="str">
        <f t="shared" ref="CD71:CD72" si="15">IF(AND(SUM(B71:J71)&gt;0,OR(S71=""))," * No olvide digitar la variable Trans Masculino . Digite Cero si no tiene.",IF(S71&gt;SUM(B71:J71)," * La variable Trans Masculino no puede ser mayor al Total por rango etario.",""))</f>
        <v/>
      </c>
      <c r="CE71" s="42"/>
      <c r="CF71" s="42"/>
      <c r="CG71" s="42"/>
      <c r="CH71" s="42"/>
      <c r="CI71" s="42"/>
      <c r="CJ71" s="44"/>
      <c r="CK71" s="44"/>
      <c r="CL71" s="45">
        <f t="shared" ref="CL71:CL72" si="16">IF(AND(SUM(B71:J71)&gt;0,P71=""),1,IF(P71&gt;SUM(B71:J71),1,0))</f>
        <v>0</v>
      </c>
      <c r="CM71" s="45">
        <f t="shared" ref="CM71:CM72" si="17">IF(AND(SUM(B71:J71)&gt;0,Q71=""),1,IF(Q71&gt;SUM(B71:J71),1,0))</f>
        <v>0</v>
      </c>
      <c r="CN71" s="45">
        <f t="shared" ref="CN71:CN72" si="18">IF(AND(SUM(B71:J71)&gt;0,R71=""),1,IF(R71&gt;SUM(B71:J71),1,0))</f>
        <v>0</v>
      </c>
      <c r="CO71" s="45">
        <f t="shared" ref="CO71:CO72" si="19">IF(AND(SUM(B71:J71)&gt;0,OR(S71="")),1,IF(S71&gt;SUM(B71:J71),1,0))</f>
        <v>0</v>
      </c>
      <c r="CP71"/>
    </row>
    <row r="72" spans="1:102" ht="15" customHeight="1" x14ac:dyDescent="0.25">
      <c r="A72" s="171" t="s">
        <v>124</v>
      </c>
      <c r="B72" s="544"/>
      <c r="C72" s="73"/>
      <c r="D72" s="75"/>
      <c r="E72" s="73"/>
      <c r="F72" s="75"/>
      <c r="G72" s="75"/>
      <c r="H72" s="73"/>
      <c r="I72" s="75"/>
      <c r="J72" s="79"/>
      <c r="K72" s="67"/>
      <c r="L72" s="64"/>
      <c r="M72" s="172"/>
      <c r="N72" s="173"/>
      <c r="O72" s="174"/>
      <c r="P72" s="63"/>
      <c r="Q72" s="65"/>
      <c r="R72" s="63"/>
      <c r="S72" s="61"/>
      <c r="T72" s="72"/>
      <c r="U72" s="40" t="str">
        <f t="shared" si="11"/>
        <v/>
      </c>
      <c r="CA72" s="41" t="str">
        <f t="shared" si="12"/>
        <v/>
      </c>
      <c r="CB72" s="41" t="str">
        <f t="shared" si="13"/>
        <v/>
      </c>
      <c r="CC72" s="41" t="str">
        <f t="shared" si="14"/>
        <v/>
      </c>
      <c r="CD72" s="41" t="str">
        <f t="shared" si="15"/>
        <v/>
      </c>
      <c r="CE72" s="42"/>
      <c r="CF72" s="42"/>
      <c r="CG72" s="42"/>
      <c r="CH72" s="42"/>
      <c r="CI72" s="42"/>
      <c r="CJ72" s="44"/>
      <c r="CK72" s="44"/>
      <c r="CL72" s="45">
        <f t="shared" si="16"/>
        <v>0</v>
      </c>
      <c r="CM72" s="45">
        <f t="shared" si="17"/>
        <v>0</v>
      </c>
      <c r="CN72" s="45">
        <f t="shared" si="18"/>
        <v>0</v>
      </c>
      <c r="CO72" s="45">
        <f t="shared" si="19"/>
        <v>0</v>
      </c>
      <c r="CP72"/>
    </row>
    <row r="73" spans="1:102" s="2" customFormat="1" ht="18" customHeight="1" x14ac:dyDescent="0.15">
      <c r="A73" s="131" t="s">
        <v>125</v>
      </c>
      <c r="B73" s="132"/>
      <c r="C73" s="6"/>
      <c r="D73" s="6"/>
      <c r="E73" s="6"/>
      <c r="F73" s="175"/>
      <c r="G73" s="176"/>
      <c r="H73" s="6"/>
      <c r="I73" s="177"/>
    </row>
    <row r="74" spans="1:102" ht="15" customHeight="1" x14ac:dyDescent="0.25">
      <c r="A74" s="674" t="s">
        <v>126</v>
      </c>
      <c r="B74" s="675"/>
      <c r="C74" s="678" t="s">
        <v>127</v>
      </c>
      <c r="D74" s="678" t="s">
        <v>128</v>
      </c>
      <c r="E74" s="678" t="s">
        <v>129</v>
      </c>
      <c r="F74" s="678" t="s">
        <v>130</v>
      </c>
      <c r="G74" s="644" t="s">
        <v>104</v>
      </c>
      <c r="H74" s="645"/>
      <c r="I74" s="646"/>
    </row>
    <row r="75" spans="1:102" ht="15" customHeight="1" x14ac:dyDescent="0.25">
      <c r="A75" s="844"/>
      <c r="B75" s="677"/>
      <c r="C75" s="792"/>
      <c r="D75" s="792"/>
      <c r="E75" s="792"/>
      <c r="F75" s="792"/>
      <c r="G75" s="523" t="s">
        <v>15</v>
      </c>
      <c r="H75" s="135" t="s">
        <v>131</v>
      </c>
      <c r="I75" s="135" t="s">
        <v>132</v>
      </c>
    </row>
    <row r="76" spans="1:102" ht="15" customHeight="1" x14ac:dyDescent="0.25">
      <c r="A76" s="666" t="s">
        <v>133</v>
      </c>
      <c r="B76" s="667"/>
      <c r="C76" s="27"/>
      <c r="D76" s="179"/>
      <c r="E76" s="28"/>
      <c r="F76" s="28"/>
      <c r="G76" s="28"/>
      <c r="H76" s="28"/>
      <c r="I76" s="32"/>
    </row>
    <row r="77" spans="1:102" ht="15" customHeight="1" x14ac:dyDescent="0.25">
      <c r="A77" s="843" t="s">
        <v>134</v>
      </c>
      <c r="B77" s="669"/>
      <c r="C77" s="534"/>
      <c r="D77" s="180"/>
      <c r="E77" s="544"/>
      <c r="F77" s="544"/>
      <c r="G77" s="544"/>
      <c r="H77" s="544"/>
      <c r="I77" s="454"/>
    </row>
    <row r="78" spans="1:102" ht="15" customHeight="1" x14ac:dyDescent="0.25">
      <c r="A78" s="670" t="s">
        <v>135</v>
      </c>
      <c r="B78" s="522" t="s">
        <v>136</v>
      </c>
      <c r="C78" s="182"/>
      <c r="D78" s="183"/>
      <c r="E78" s="164"/>
      <c r="F78" s="164"/>
      <c r="G78" s="164"/>
      <c r="H78" s="164"/>
      <c r="I78" s="143"/>
    </row>
    <row r="79" spans="1:102" ht="15" customHeight="1" x14ac:dyDescent="0.25">
      <c r="A79" s="671"/>
      <c r="B79" s="142" t="s">
        <v>137</v>
      </c>
      <c r="C79" s="47"/>
      <c r="D79" s="184"/>
      <c r="E79" s="48"/>
      <c r="F79" s="48"/>
      <c r="G79" s="48"/>
      <c r="H79" s="48"/>
      <c r="I79" s="52"/>
    </row>
    <row r="80" spans="1:102" ht="15" customHeight="1" x14ac:dyDescent="0.25">
      <c r="A80" s="671"/>
      <c r="B80" s="185" t="s">
        <v>138</v>
      </c>
      <c r="C80" s="47"/>
      <c r="D80" s="184"/>
      <c r="E80" s="48"/>
      <c r="F80" s="48"/>
      <c r="G80" s="48"/>
      <c r="H80" s="48"/>
      <c r="I80" s="52"/>
    </row>
    <row r="81" spans="1:90" customFormat="1" x14ac:dyDescent="0.25">
      <c r="A81" s="671"/>
      <c r="B81" s="186" t="s">
        <v>139</v>
      </c>
      <c r="C81" s="47"/>
      <c r="D81" s="184"/>
      <c r="E81" s="48"/>
      <c r="F81" s="48"/>
      <c r="G81" s="48"/>
      <c r="H81" s="48"/>
      <c r="I81" s="5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</row>
    <row r="82" spans="1:90" customFormat="1" ht="21" x14ac:dyDescent="0.25">
      <c r="A82" s="671"/>
      <c r="B82" s="187" t="s">
        <v>140</v>
      </c>
      <c r="C82" s="47"/>
      <c r="D82" s="184"/>
      <c r="E82" s="48">
        <v>1</v>
      </c>
      <c r="F82" s="48"/>
      <c r="G82" s="48"/>
      <c r="H82" s="48">
        <v>1</v>
      </c>
      <c r="I82" s="5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</row>
    <row r="83" spans="1:90" customFormat="1" ht="21" x14ac:dyDescent="0.25">
      <c r="A83" s="671"/>
      <c r="B83" s="187" t="s">
        <v>141</v>
      </c>
      <c r="C83" s="47"/>
      <c r="D83" s="184"/>
      <c r="E83" s="48"/>
      <c r="F83" s="48"/>
      <c r="G83" s="48"/>
      <c r="H83" s="48"/>
      <c r="I83" s="5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</row>
    <row r="84" spans="1:90" customFormat="1" x14ac:dyDescent="0.25">
      <c r="A84" s="791"/>
      <c r="B84" s="188" t="s">
        <v>142</v>
      </c>
      <c r="C84" s="60"/>
      <c r="D84" s="180"/>
      <c r="E84" s="61"/>
      <c r="F84" s="61"/>
      <c r="G84" s="61"/>
      <c r="H84" s="61"/>
      <c r="I84" s="65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</row>
    <row r="85" spans="1:90" customFormat="1" x14ac:dyDescent="0.25">
      <c r="A85" s="843" t="s">
        <v>143</v>
      </c>
      <c r="B85" s="669"/>
      <c r="C85" s="534"/>
      <c r="D85" s="467"/>
      <c r="E85" s="544"/>
      <c r="F85" s="544"/>
      <c r="G85" s="544"/>
      <c r="H85" s="544"/>
      <c r="I85" s="454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</row>
    <row r="86" spans="1:90" customFormat="1" x14ac:dyDescent="0.25">
      <c r="A86" s="655" t="s">
        <v>144</v>
      </c>
      <c r="B86" s="656"/>
      <c r="C86" s="164"/>
      <c r="D86" s="164">
        <v>29</v>
      </c>
      <c r="E86" s="164"/>
      <c r="F86" s="164"/>
      <c r="G86" s="164"/>
      <c r="H86" s="164"/>
      <c r="I86" s="143">
        <v>29</v>
      </c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</row>
    <row r="87" spans="1:90" customFormat="1" x14ac:dyDescent="0.25">
      <c r="A87" s="655" t="s">
        <v>145</v>
      </c>
      <c r="B87" s="656"/>
      <c r="C87" s="189"/>
      <c r="D87" s="190"/>
      <c r="E87" s="189">
        <v>74</v>
      </c>
      <c r="F87" s="189"/>
      <c r="G87" s="189"/>
      <c r="H87" s="189">
        <v>11</v>
      </c>
      <c r="I87" s="191">
        <v>63</v>
      </c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</row>
    <row r="88" spans="1:90" customFormat="1" x14ac:dyDescent="0.25">
      <c r="A88" s="655" t="s">
        <v>146</v>
      </c>
      <c r="B88" s="656"/>
      <c r="C88" s="567">
        <f>SUM(C76:C87)</f>
        <v>0</v>
      </c>
      <c r="D88" s="567">
        <f>SUM(D86)</f>
        <v>29</v>
      </c>
      <c r="E88" s="567">
        <f t="shared" ref="E88:I88" si="20">SUM(E76:E87)</f>
        <v>75</v>
      </c>
      <c r="F88" s="567">
        <f t="shared" si="20"/>
        <v>0</v>
      </c>
      <c r="G88" s="567">
        <f t="shared" si="20"/>
        <v>0</v>
      </c>
      <c r="H88" s="567">
        <f t="shared" si="20"/>
        <v>12</v>
      </c>
      <c r="I88" s="193">
        <f t="shared" si="20"/>
        <v>92</v>
      </c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</row>
    <row r="89" spans="1:90" s="2" customFormat="1" ht="11.25" x14ac:dyDescent="0.15">
      <c r="A89" s="657" t="s">
        <v>147</v>
      </c>
      <c r="B89" s="658"/>
      <c r="C89" s="658"/>
      <c r="D89" s="658"/>
      <c r="E89" s="658"/>
      <c r="F89" s="658"/>
      <c r="G89" s="658"/>
      <c r="H89" s="194"/>
      <c r="I89" s="194"/>
      <c r="J89" s="194"/>
      <c r="K89" s="194"/>
      <c r="L89" s="195"/>
    </row>
    <row r="90" spans="1:90" s="2" customFormat="1" ht="11.25" customHeight="1" x14ac:dyDescent="0.15">
      <c r="A90" s="769" t="s">
        <v>148</v>
      </c>
      <c r="B90" s="660"/>
      <c r="C90" s="660"/>
      <c r="D90" s="660"/>
      <c r="E90" s="660"/>
      <c r="F90" s="660"/>
      <c r="G90" s="660"/>
      <c r="H90" s="5"/>
      <c r="I90" s="5"/>
      <c r="J90" s="5"/>
      <c r="K90" s="5"/>
      <c r="L90" s="5"/>
    </row>
    <row r="91" spans="1:90" customFormat="1" ht="15" customHeight="1" x14ac:dyDescent="0.25">
      <c r="A91" s="661" t="s">
        <v>149</v>
      </c>
      <c r="B91" s="647"/>
      <c r="C91" s="663" t="s">
        <v>4</v>
      </c>
      <c r="D91" s="639" t="s">
        <v>150</v>
      </c>
      <c r="E91" s="640"/>
      <c r="F91" s="640"/>
      <c r="G91" s="640"/>
      <c r="H91" s="640"/>
      <c r="I91" s="640"/>
      <c r="J91" s="640"/>
      <c r="K91" s="665"/>
      <c r="L91" s="647" t="s">
        <v>151</v>
      </c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</row>
    <row r="92" spans="1:90" customFormat="1" ht="21" x14ac:dyDescent="0.25">
      <c r="A92" s="854"/>
      <c r="B92" s="648"/>
      <c r="C92" s="855"/>
      <c r="D92" s="147" t="s">
        <v>152</v>
      </c>
      <c r="E92" s="147" t="s">
        <v>153</v>
      </c>
      <c r="F92" s="148" t="s">
        <v>154</v>
      </c>
      <c r="G92" s="148" t="s">
        <v>155</v>
      </c>
      <c r="H92" s="148" t="s">
        <v>156</v>
      </c>
      <c r="I92" s="148" t="s">
        <v>157</v>
      </c>
      <c r="J92" s="148" t="s">
        <v>158</v>
      </c>
      <c r="K92" s="151" t="s">
        <v>159</v>
      </c>
      <c r="L92" s="648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</row>
    <row r="93" spans="1:90" customFormat="1" x14ac:dyDescent="0.25">
      <c r="A93" s="649" t="s">
        <v>160</v>
      </c>
      <c r="B93" s="650"/>
      <c r="C93" s="20">
        <f>SUM(D93:K93)</f>
        <v>126</v>
      </c>
      <c r="D93" s="189">
        <v>0</v>
      </c>
      <c r="E93" s="189">
        <v>0</v>
      </c>
      <c r="F93" s="196">
        <v>0</v>
      </c>
      <c r="G93" s="196">
        <v>0</v>
      </c>
      <c r="H93" s="196">
        <v>8</v>
      </c>
      <c r="I93" s="196">
        <v>19</v>
      </c>
      <c r="J93" s="196">
        <v>89</v>
      </c>
      <c r="K93" s="197">
        <v>10</v>
      </c>
      <c r="L93" s="198">
        <v>0</v>
      </c>
      <c r="M93" s="199" t="str">
        <f>CA93</f>
        <v/>
      </c>
      <c r="N93" s="200"/>
      <c r="O93" s="199"/>
      <c r="P93" s="201"/>
      <c r="Q93" s="201"/>
      <c r="R93" s="201"/>
      <c r="S93" s="202"/>
      <c r="T93" s="202"/>
      <c r="U93" s="202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4"/>
      <c r="CA93" s="205" t="str">
        <f>IF(AND($C93&lt;&gt;0,L93=""),"* No olvide ingresar la variable  "&amp;L$91&amp;""&amp;" . Si no tiene digite CERO.  ",IF(L93&gt;$C93,"* El Número de Anomalía Congenita no puede superar el Total. ",""))</f>
        <v/>
      </c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45">
        <f>IF(AND($C93&lt;&gt;0,L93=""),1,IF(L93&gt;$C93,1,0))</f>
        <v>0</v>
      </c>
    </row>
    <row r="94" spans="1:90" s="2" customFormat="1" ht="11.25" x14ac:dyDescent="0.15">
      <c r="A94" s="4" t="s">
        <v>161</v>
      </c>
      <c r="B94" s="4"/>
      <c r="C94" s="5"/>
      <c r="D94" s="5"/>
      <c r="E94" s="5"/>
      <c r="F94" s="5"/>
      <c r="G94" s="206"/>
      <c r="H94" s="5"/>
      <c r="I94" s="5"/>
      <c r="J94" s="5"/>
      <c r="K94" s="5"/>
      <c r="L94" s="207"/>
      <c r="M94" s="5"/>
    </row>
    <row r="95" spans="1:90" customFormat="1" ht="15" customHeight="1" x14ac:dyDescent="0.25">
      <c r="A95" s="651" t="s">
        <v>149</v>
      </c>
      <c r="B95" s="651"/>
      <c r="C95" s="652" t="s">
        <v>162</v>
      </c>
      <c r="D95" s="620"/>
      <c r="E95" s="639" t="s">
        <v>163</v>
      </c>
      <c r="F95" s="640"/>
      <c r="G95" s="640"/>
      <c r="H95" s="641"/>
      <c r="I95" s="653" t="s">
        <v>164</v>
      </c>
      <c r="J95" s="653"/>
      <c r="K95" s="642" t="s">
        <v>165</v>
      </c>
      <c r="L95" s="642" t="s">
        <v>166</v>
      </c>
      <c r="M95" s="629" t="s">
        <v>167</v>
      </c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</row>
    <row r="96" spans="1:90" customFormat="1" ht="31.5" x14ac:dyDescent="0.25">
      <c r="A96" s="651"/>
      <c r="B96" s="651"/>
      <c r="C96" s="530" t="s">
        <v>168</v>
      </c>
      <c r="D96" s="530" t="s">
        <v>169</v>
      </c>
      <c r="E96" s="530" t="s">
        <v>170</v>
      </c>
      <c r="F96" s="530" t="s">
        <v>171</v>
      </c>
      <c r="G96" s="530" t="s">
        <v>172</v>
      </c>
      <c r="H96" s="530" t="s">
        <v>173</v>
      </c>
      <c r="I96" s="525" t="s">
        <v>174</v>
      </c>
      <c r="J96" s="518" t="s">
        <v>175</v>
      </c>
      <c r="K96" s="853"/>
      <c r="L96" s="853"/>
      <c r="M96" s="85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</row>
    <row r="97" spans="1:95" customFormat="1" x14ac:dyDescent="0.25">
      <c r="A97" s="632" t="s">
        <v>160</v>
      </c>
      <c r="B97" s="633"/>
      <c r="C97" s="209">
        <v>129</v>
      </c>
      <c r="D97" s="209">
        <v>126</v>
      </c>
      <c r="E97" s="209">
        <v>1</v>
      </c>
      <c r="F97" s="209">
        <v>0</v>
      </c>
      <c r="G97" s="209">
        <v>0</v>
      </c>
      <c r="H97" s="209">
        <v>0</v>
      </c>
      <c r="I97" s="210">
        <v>1</v>
      </c>
      <c r="J97" s="209">
        <v>0</v>
      </c>
      <c r="K97" s="209">
        <v>22</v>
      </c>
      <c r="L97" s="209">
        <v>2</v>
      </c>
      <c r="M97" s="209">
        <v>0</v>
      </c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</row>
    <row r="98" spans="1:95" s="2" customFormat="1" ht="11.25" x14ac:dyDescent="0.15">
      <c r="A98" s="767" t="s">
        <v>176</v>
      </c>
      <c r="B98" s="635"/>
      <c r="C98" s="635"/>
      <c r="D98" s="635"/>
      <c r="E98" s="635"/>
      <c r="F98" s="635"/>
      <c r="G98" s="635"/>
      <c r="H98" s="5"/>
      <c r="I98" s="5"/>
      <c r="J98" s="5"/>
      <c r="K98" s="5"/>
      <c r="L98" s="5"/>
      <c r="M98" s="5"/>
      <c r="N98" s="5"/>
      <c r="O98" s="5"/>
    </row>
    <row r="99" spans="1:95" customFormat="1" ht="15" customHeight="1" x14ac:dyDescent="0.25">
      <c r="A99" s="629" t="s">
        <v>149</v>
      </c>
      <c r="B99" s="637" t="s">
        <v>4</v>
      </c>
      <c r="C99" s="639" t="s">
        <v>150</v>
      </c>
      <c r="D99" s="640"/>
      <c r="E99" s="640"/>
      <c r="F99" s="640"/>
      <c r="G99" s="640"/>
      <c r="H99" s="640"/>
      <c r="I99" s="640"/>
      <c r="J99" s="641"/>
      <c r="K99" s="642" t="s">
        <v>177</v>
      </c>
      <c r="L99" s="644" t="s">
        <v>178</v>
      </c>
      <c r="M99" s="645"/>
      <c r="N99" s="645"/>
      <c r="O99" s="646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</row>
    <row r="100" spans="1:95" customFormat="1" ht="42" x14ac:dyDescent="0.25">
      <c r="A100" s="766"/>
      <c r="B100" s="771"/>
      <c r="C100" s="147" t="s">
        <v>152</v>
      </c>
      <c r="D100" s="9" t="s">
        <v>153</v>
      </c>
      <c r="E100" s="148" t="s">
        <v>154</v>
      </c>
      <c r="F100" s="148" t="s">
        <v>155</v>
      </c>
      <c r="G100" s="148" t="s">
        <v>156</v>
      </c>
      <c r="H100" s="148" t="s">
        <v>157</v>
      </c>
      <c r="I100" s="148" t="s">
        <v>158</v>
      </c>
      <c r="J100" s="149" t="s">
        <v>159</v>
      </c>
      <c r="K100" s="768"/>
      <c r="L100" s="135" t="s">
        <v>179</v>
      </c>
      <c r="M100" s="521" t="s">
        <v>180</v>
      </c>
      <c r="N100" s="135" t="s">
        <v>181</v>
      </c>
      <c r="O100" s="520" t="s">
        <v>182</v>
      </c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</row>
    <row r="101" spans="1:95" customFormat="1" x14ac:dyDescent="0.25">
      <c r="A101" s="212" t="s">
        <v>183</v>
      </c>
      <c r="B101" s="213">
        <f>SUM(C101)</f>
        <v>20</v>
      </c>
      <c r="C101" s="164">
        <v>20</v>
      </c>
      <c r="D101" s="214"/>
      <c r="E101" s="214"/>
      <c r="F101" s="214"/>
      <c r="G101" s="214"/>
      <c r="H101" s="214"/>
      <c r="I101" s="214"/>
      <c r="J101" s="215"/>
      <c r="K101" s="104">
        <v>0</v>
      </c>
      <c r="L101" s="104">
        <v>20</v>
      </c>
      <c r="M101" s="104">
        <v>12</v>
      </c>
      <c r="N101" s="104">
        <v>20</v>
      </c>
      <c r="O101" s="104">
        <v>20</v>
      </c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</row>
    <row r="102" spans="1:95" customFormat="1" x14ac:dyDescent="0.25">
      <c r="A102" s="216" t="s">
        <v>184</v>
      </c>
      <c r="B102" s="217">
        <f>SUM(D102:J102)</f>
        <v>0</v>
      </c>
      <c r="C102" s="218"/>
      <c r="D102" s="166"/>
      <c r="E102" s="166"/>
      <c r="F102" s="166"/>
      <c r="G102" s="166"/>
      <c r="H102" s="166"/>
      <c r="I102" s="166"/>
      <c r="J102" s="169"/>
      <c r="K102" s="104">
        <v>0</v>
      </c>
      <c r="L102" s="104">
        <v>0</v>
      </c>
      <c r="M102" s="104">
        <v>0</v>
      </c>
      <c r="N102" s="104">
        <v>0</v>
      </c>
      <c r="O102" s="104">
        <v>0</v>
      </c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1:95" customFormat="1" x14ac:dyDescent="0.25">
      <c r="A103" s="219" t="s">
        <v>185</v>
      </c>
      <c r="B103" s="220">
        <f>SUM(D103:J103)</f>
        <v>1</v>
      </c>
      <c r="C103" s="173"/>
      <c r="D103" s="64">
        <v>1</v>
      </c>
      <c r="E103" s="64"/>
      <c r="F103" s="64"/>
      <c r="G103" s="64"/>
      <c r="H103" s="64"/>
      <c r="I103" s="64"/>
      <c r="J103" s="63"/>
      <c r="K103" s="63">
        <v>0</v>
      </c>
      <c r="L103" s="63">
        <v>1</v>
      </c>
      <c r="M103" s="63">
        <v>1</v>
      </c>
      <c r="N103" s="63">
        <v>1</v>
      </c>
      <c r="O103" s="65">
        <v>1</v>
      </c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1:95" s="2" customFormat="1" ht="11.25" x14ac:dyDescent="0.15">
      <c r="A104" s="221" t="s">
        <v>186</v>
      </c>
      <c r="B104" s="5"/>
      <c r="C104" s="5"/>
      <c r="D104" s="5"/>
      <c r="E104" s="5"/>
    </row>
    <row r="105" spans="1:95" customFormat="1" ht="21" x14ac:dyDescent="0.25">
      <c r="A105" s="528" t="s">
        <v>187</v>
      </c>
      <c r="B105" s="223" t="s">
        <v>188</v>
      </c>
      <c r="C105" s="224" t="s">
        <v>189</v>
      </c>
      <c r="D105" s="518" t="s">
        <v>190</v>
      </c>
      <c r="E105" s="519" t="s">
        <v>13</v>
      </c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1:95" customFormat="1" x14ac:dyDescent="0.25">
      <c r="A106" s="225" t="s">
        <v>191</v>
      </c>
      <c r="B106" s="226">
        <v>104</v>
      </c>
      <c r="C106" s="227">
        <v>31</v>
      </c>
      <c r="D106" s="228">
        <v>0</v>
      </c>
      <c r="E106" s="228">
        <v>0</v>
      </c>
      <c r="F106" s="40" t="str">
        <f>CA106&amp;CB106&amp;CC106&amp;CD106&amp;CE106</f>
        <v/>
      </c>
      <c r="CA106" s="44"/>
      <c r="CB106" s="44"/>
      <c r="CC106" s="229" t="str">
        <f>IF(AND(OR(B106&gt;0,C106&gt;0),D106="")," * No olvide digitar la variable Pueblos originarios. Digite cero si no tiene.",IF(D106&gt;(B106+C106)," * La variable pueblos originarios No puede ser mayor a los egresados en Maternidad y Neonatología..",""))</f>
        <v/>
      </c>
      <c r="CD106" s="229" t="str">
        <f>IF(AND(OR(B106&gt;0,C106&gt;0),E106="")," * No olvide digitar la variable Migrantes. Digite cero si no tiene.",IF(E106&gt;(B106+C106)," * La variable Migrantes No puede ser mayor a los egresados en Maternidad y Neonatología.",""))</f>
        <v/>
      </c>
      <c r="CE106" s="229"/>
      <c r="CF106" s="229"/>
      <c r="CG106" s="2"/>
      <c r="CH106" s="2"/>
      <c r="CI106" s="2"/>
      <c r="CJ106" s="2"/>
      <c r="CK106" s="2"/>
      <c r="CL106" s="2"/>
      <c r="CM106" s="2"/>
      <c r="CN106" s="230">
        <f>IF(AND(OR(B106&gt;0,C106&gt;0),D106=""),1,IF(D106&gt;(B106+C106),1,0))</f>
        <v>0</v>
      </c>
      <c r="CO106" s="230">
        <f>IF(AND(OR(B106&gt;0,C106&gt;0),E106=""),1,IF(E106&gt;(B106+C106),1,0))</f>
        <v>0</v>
      </c>
      <c r="CP106" s="230"/>
      <c r="CQ106" s="230"/>
    </row>
    <row r="107" spans="1:95" customFormat="1" ht="21" x14ac:dyDescent="0.25">
      <c r="A107" s="231" t="s">
        <v>192</v>
      </c>
      <c r="B107" s="232">
        <v>83</v>
      </c>
      <c r="C107" s="233">
        <v>3</v>
      </c>
      <c r="D107" s="234">
        <v>0</v>
      </c>
      <c r="E107" s="234">
        <v>0</v>
      </c>
      <c r="F107" s="40" t="str">
        <f t="shared" ref="F107:F111" si="21">CA107&amp;CB107&amp;CC107&amp;CD107&amp;CE107</f>
        <v/>
      </c>
      <c r="CA107" s="229" t="str">
        <f>IF(B107&gt;B111," * Los "&amp;A107&amp;" en Maternidad No pueden ser mayores que los "&amp;A111&amp;" en Maternidad.","")</f>
        <v/>
      </c>
      <c r="CB107" s="229" t="str">
        <f>IF(C107&gt;C111," * Los "&amp;A107&amp;" en Neonatología No pueden ser mayores que los "&amp;A111&amp;" en Neonatología.","")</f>
        <v/>
      </c>
      <c r="CC107" s="229" t="str">
        <f t="shared" ref="CC107:CC111" si="22">IF(AND(OR(B107&gt;0,C107&gt;0),D107="")," * No olvide digitar la variable Pueblos originarios. Digite cero si no tiene.",IF(D107&gt;(B107+C107)," * La variable pueblos originarios No puede ser mayor a los egresados en Maternidad y Neonatología..",""))</f>
        <v/>
      </c>
      <c r="CD107" s="229" t="str">
        <f t="shared" ref="CD107:CD111" si="23">IF(AND(OR(B107&gt;0,C107&gt;0),E107="")," * No olvide digitar la variable Migrantes. Digite cero si no tiene.",IF(E107&gt;(B107+C107)," * La variable Migrantes No puede ser mayor a los egresados en Maternidad y Neonatología.",""))</f>
        <v/>
      </c>
      <c r="CE107" s="229"/>
      <c r="CF107" s="229"/>
      <c r="CG107" s="2"/>
      <c r="CH107" s="2"/>
      <c r="CI107" s="2"/>
      <c r="CJ107" s="2"/>
      <c r="CK107" s="2"/>
      <c r="CL107" s="230">
        <f>IF(B107&gt;B111,1,0)</f>
        <v>0</v>
      </c>
      <c r="CM107" s="230">
        <f>IF(C107&gt;C111,1,0)</f>
        <v>0</v>
      </c>
      <c r="CN107" s="230">
        <f t="shared" ref="CN107:CN111" si="24">IF(AND(OR(B107&gt;0,C107&gt;0),D107=""),1,IF(D107&gt;(B107+C107),1,0))</f>
        <v>0</v>
      </c>
      <c r="CO107" s="230">
        <f t="shared" ref="CO107:CO111" si="25">IF(AND(OR(B107&gt;0,C107&gt;0),E107=""),1,IF(E107&gt;(B107+C107),1,0))</f>
        <v>0</v>
      </c>
      <c r="CP107" s="230"/>
      <c r="CQ107" s="230"/>
    </row>
    <row r="108" spans="1:95" customFormat="1" x14ac:dyDescent="0.25">
      <c r="A108" s="235" t="s">
        <v>193</v>
      </c>
      <c r="B108" s="236">
        <v>0</v>
      </c>
      <c r="C108" s="237"/>
      <c r="D108" s="238">
        <v>0</v>
      </c>
      <c r="E108" s="238">
        <v>0</v>
      </c>
      <c r="F108" s="40" t="str">
        <f t="shared" si="21"/>
        <v/>
      </c>
      <c r="CA108" s="44"/>
      <c r="CB108" s="44"/>
      <c r="CC108" s="229" t="str">
        <f t="shared" si="22"/>
        <v/>
      </c>
      <c r="CD108" s="229" t="str">
        <f t="shared" si="23"/>
        <v/>
      </c>
      <c r="CE108" s="229"/>
      <c r="CF108" s="229"/>
      <c r="CG108" s="2"/>
      <c r="CH108" s="2"/>
      <c r="CI108" s="2"/>
      <c r="CJ108" s="2"/>
      <c r="CK108" s="2"/>
      <c r="CL108" s="2"/>
      <c r="CM108" s="2"/>
      <c r="CN108" s="230">
        <f t="shared" si="24"/>
        <v>0</v>
      </c>
      <c r="CO108" s="230">
        <f t="shared" si="25"/>
        <v>0</v>
      </c>
      <c r="CP108" s="230"/>
      <c r="CQ108" s="230"/>
    </row>
    <row r="109" spans="1:95" customFormat="1" x14ac:dyDescent="0.25">
      <c r="A109" s="235" t="s">
        <v>194</v>
      </c>
      <c r="B109" s="236">
        <v>0</v>
      </c>
      <c r="C109" s="237"/>
      <c r="D109" s="238">
        <v>0</v>
      </c>
      <c r="E109" s="238">
        <v>0</v>
      </c>
      <c r="F109" s="40" t="str">
        <f t="shared" si="21"/>
        <v/>
      </c>
      <c r="CA109" s="44"/>
      <c r="CB109" s="44"/>
      <c r="CC109" s="229" t="str">
        <f t="shared" si="22"/>
        <v/>
      </c>
      <c r="CD109" s="229" t="str">
        <f t="shared" si="23"/>
        <v/>
      </c>
      <c r="CE109" s="229"/>
      <c r="CF109" s="229"/>
      <c r="CG109" s="2"/>
      <c r="CH109" s="2"/>
      <c r="CI109" s="2"/>
      <c r="CJ109" s="2"/>
      <c r="CK109" s="2"/>
      <c r="CL109" s="2"/>
      <c r="CM109" s="2"/>
      <c r="CN109" s="230">
        <f t="shared" si="24"/>
        <v>0</v>
      </c>
      <c r="CO109" s="230">
        <f t="shared" si="25"/>
        <v>0</v>
      </c>
      <c r="CP109" s="230"/>
      <c r="CQ109" s="230"/>
    </row>
    <row r="110" spans="1:95" customFormat="1" ht="22.5" x14ac:dyDescent="0.25">
      <c r="A110" s="235" t="s">
        <v>195</v>
      </c>
      <c r="B110" s="236">
        <v>0</v>
      </c>
      <c r="C110" s="237"/>
      <c r="D110" s="238">
        <v>0</v>
      </c>
      <c r="E110" s="238">
        <v>0</v>
      </c>
      <c r="F110" s="40" t="str">
        <f t="shared" si="21"/>
        <v/>
      </c>
      <c r="CA110" s="44"/>
      <c r="CB110" s="44"/>
      <c r="CC110" s="229" t="str">
        <f t="shared" si="22"/>
        <v/>
      </c>
      <c r="CD110" s="229" t="str">
        <f t="shared" si="23"/>
        <v/>
      </c>
      <c r="CE110" s="229"/>
      <c r="CF110" s="229"/>
      <c r="CG110" s="2"/>
      <c r="CH110" s="2"/>
      <c r="CI110" s="2"/>
      <c r="CJ110" s="2"/>
      <c r="CK110" s="2"/>
      <c r="CL110" s="2"/>
      <c r="CM110" s="2"/>
      <c r="CN110" s="230">
        <f t="shared" si="24"/>
        <v>0</v>
      </c>
      <c r="CO110" s="230">
        <f t="shared" si="25"/>
        <v>0</v>
      </c>
      <c r="CP110" s="230"/>
      <c r="CQ110" s="230"/>
    </row>
    <row r="111" spans="1:95" customFormat="1" x14ac:dyDescent="0.25">
      <c r="A111" s="239" t="s">
        <v>196</v>
      </c>
      <c r="B111" s="456">
        <v>99</v>
      </c>
      <c r="C111" s="568">
        <v>3</v>
      </c>
      <c r="D111" s="240">
        <v>0</v>
      </c>
      <c r="E111" s="240">
        <v>3</v>
      </c>
      <c r="F111" s="40" t="str">
        <f t="shared" si="21"/>
        <v/>
      </c>
      <c r="CA111" s="229" t="str">
        <f>IF(B111&gt;B106," * Los egresados con lactancia materna exclusiva no puede ser mayor que el Total de Egresos en Maternidad.","")</f>
        <v/>
      </c>
      <c r="CB111" s="229" t="str">
        <f>IF(C111&gt;C106," * Los egresados con lactancia materna exclusiva no puede ser mayor que el Total de Egresos en Neonatología","")</f>
        <v/>
      </c>
      <c r="CC111" s="229" t="str">
        <f t="shared" si="22"/>
        <v/>
      </c>
      <c r="CD111" s="229" t="str">
        <f t="shared" si="23"/>
        <v/>
      </c>
      <c r="CE111" s="229"/>
      <c r="CF111" s="229"/>
      <c r="CG111" s="2"/>
      <c r="CH111" s="2"/>
      <c r="CI111" s="2"/>
      <c r="CJ111" s="2"/>
      <c r="CK111" s="2"/>
      <c r="CL111" s="230">
        <f>IF(B111&gt;B106,1,0)</f>
        <v>0</v>
      </c>
      <c r="CM111" s="230">
        <f>IF(C111&gt;C106,1,0)</f>
        <v>0</v>
      </c>
      <c r="CN111" s="230">
        <f t="shared" si="24"/>
        <v>0</v>
      </c>
      <c r="CO111" s="230">
        <f t="shared" si="25"/>
        <v>0</v>
      </c>
      <c r="CP111" s="230"/>
      <c r="CQ111" s="230"/>
    </row>
    <row r="112" spans="1:95" customFormat="1" ht="15" customHeight="1" x14ac:dyDescent="0.25">
      <c r="A112" s="622" t="s">
        <v>197</v>
      </c>
      <c r="B112" s="62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1:91" s="2" customFormat="1" ht="11.25" x14ac:dyDescent="0.15">
      <c r="A113" s="195" t="s">
        <v>198</v>
      </c>
      <c r="B113" s="195"/>
      <c r="C113" s="195"/>
    </row>
    <row r="114" spans="1:91" customFormat="1" x14ac:dyDescent="0.25">
      <c r="A114" s="623" t="s">
        <v>199</v>
      </c>
      <c r="B114" s="623"/>
      <c r="C114" s="519" t="s">
        <v>4</v>
      </c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1:91" customFormat="1" ht="33" x14ac:dyDescent="0.25">
      <c r="A115" s="624" t="s">
        <v>200</v>
      </c>
      <c r="B115" s="241" t="s">
        <v>201</v>
      </c>
      <c r="C115" s="226">
        <v>111</v>
      </c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1:91" customFormat="1" ht="22.5" x14ac:dyDescent="0.25">
      <c r="A116" s="851"/>
      <c r="B116" s="569" t="s">
        <v>202</v>
      </c>
      <c r="C116" s="570">
        <v>7</v>
      </c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1:91" customFormat="1" x14ac:dyDescent="0.25">
      <c r="A117" s="624" t="s">
        <v>203</v>
      </c>
      <c r="B117" s="244" t="s">
        <v>204</v>
      </c>
      <c r="C117" s="32">
        <v>111</v>
      </c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1:91" customFormat="1" x14ac:dyDescent="0.25">
      <c r="A118" s="626"/>
      <c r="B118" s="245" t="s">
        <v>205</v>
      </c>
      <c r="C118" s="52">
        <v>111</v>
      </c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1:91" customFormat="1" x14ac:dyDescent="0.25">
      <c r="A119" s="626"/>
      <c r="B119" s="245" t="s">
        <v>206</v>
      </c>
      <c r="C119" s="52">
        <v>0</v>
      </c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1:91" customFormat="1" x14ac:dyDescent="0.25">
      <c r="A120" s="851"/>
      <c r="B120" s="571" t="s">
        <v>207</v>
      </c>
      <c r="C120" s="572">
        <v>111</v>
      </c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1:91" s="2" customFormat="1" ht="11.25" x14ac:dyDescent="0.15">
      <c r="A121" s="248" t="s">
        <v>208</v>
      </c>
      <c r="B121" s="249"/>
      <c r="C121" s="249"/>
      <c r="D121" s="221"/>
      <c r="E121" s="5"/>
      <c r="F121" s="5"/>
      <c r="G121" s="5"/>
      <c r="H121" s="5"/>
      <c r="I121" s="5"/>
      <c r="J121" s="5"/>
      <c r="K121" s="5"/>
      <c r="L121" s="5"/>
      <c r="M121" s="5"/>
    </row>
    <row r="122" spans="1:91" customFormat="1" ht="15" customHeight="1" x14ac:dyDescent="0.25">
      <c r="A122" s="627" t="s">
        <v>209</v>
      </c>
      <c r="B122" s="629" t="s">
        <v>4</v>
      </c>
      <c r="C122" s="611" t="s">
        <v>104</v>
      </c>
      <c r="D122" s="612"/>
      <c r="E122" s="612"/>
      <c r="F122" s="612"/>
      <c r="G122" s="612"/>
      <c r="H122" s="612"/>
      <c r="I122" s="612"/>
      <c r="J122" s="612"/>
      <c r="K122" s="613"/>
      <c r="L122" s="614" t="s">
        <v>12</v>
      </c>
      <c r="M122" s="616" t="s">
        <v>13</v>
      </c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1:91" customFormat="1" x14ac:dyDescent="0.25">
      <c r="A123" s="628"/>
      <c r="B123" s="770"/>
      <c r="C123" s="250" t="s">
        <v>210</v>
      </c>
      <c r="D123" s="251" t="s">
        <v>16</v>
      </c>
      <c r="E123" s="251" t="s">
        <v>110</v>
      </c>
      <c r="F123" s="251" t="s">
        <v>111</v>
      </c>
      <c r="G123" s="251" t="s">
        <v>112</v>
      </c>
      <c r="H123" s="251" t="s">
        <v>113</v>
      </c>
      <c r="I123" s="251" t="s">
        <v>114</v>
      </c>
      <c r="J123" s="251" t="s">
        <v>115</v>
      </c>
      <c r="K123" s="252" t="s">
        <v>211</v>
      </c>
      <c r="L123" s="615"/>
      <c r="M123" s="849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1:91" customFormat="1" ht="21" x14ac:dyDescent="0.25">
      <c r="A124" s="253" t="s">
        <v>212</v>
      </c>
      <c r="B124" s="254">
        <v>80</v>
      </c>
      <c r="C124" s="573"/>
      <c r="D124" s="256"/>
      <c r="E124" s="256"/>
      <c r="F124" s="256"/>
      <c r="G124" s="256"/>
      <c r="H124" s="256"/>
      <c r="I124" s="256"/>
      <c r="J124" s="256"/>
      <c r="K124" s="257"/>
      <c r="L124" s="258"/>
      <c r="M124" s="574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1:91" customFormat="1" ht="21" x14ac:dyDescent="0.25">
      <c r="A125" s="188" t="s">
        <v>213</v>
      </c>
      <c r="B125" s="260">
        <f>SUM(C125:K125)</f>
        <v>80</v>
      </c>
      <c r="C125" s="575"/>
      <c r="D125" s="75">
        <v>4</v>
      </c>
      <c r="E125" s="75">
        <v>22</v>
      </c>
      <c r="F125" s="75">
        <v>16</v>
      </c>
      <c r="G125" s="75">
        <v>26</v>
      </c>
      <c r="H125" s="75">
        <v>10</v>
      </c>
      <c r="I125" s="75">
        <v>2</v>
      </c>
      <c r="J125" s="75"/>
      <c r="K125" s="81"/>
      <c r="L125" s="254">
        <v>0</v>
      </c>
      <c r="M125" s="570">
        <v>0</v>
      </c>
      <c r="N125" s="40" t="str">
        <f>$CA125&amp;CB125</f>
        <v/>
      </c>
      <c r="CA125" s="229" t="str">
        <f>IF(AND($B125&lt;&gt;0,L125=""),"* No olvide ingresar la variable Pueblos Originarios. Si no tiene digite CERO.  ",IF(L125&gt;$B125,"* La variable Pueblos Originarios no puede superar el Total. ",""))</f>
        <v/>
      </c>
      <c r="CB125" s="229" t="str">
        <f>IF(AND($B125&lt;&gt;0,M125=""),"* No olvide ingresar la variable Migrantes. Si no tiene digite CERO. ",IF(M125&gt;$B125,"* La variable Migrantes no puede superar el Total. ",""))</f>
        <v/>
      </c>
      <c r="CC125" s="2"/>
      <c r="CD125" s="2"/>
      <c r="CE125" s="2"/>
      <c r="CF125" s="2"/>
      <c r="CG125" s="2"/>
      <c r="CH125" s="2"/>
      <c r="CI125" s="2"/>
      <c r="CJ125" s="2"/>
      <c r="CK125" s="2"/>
      <c r="CL125" s="230">
        <f>IF(AND($B125&lt;&gt;0,L125=""),1,IF(L125&gt;$B125,1,0))</f>
        <v>0</v>
      </c>
      <c r="CM125" s="230">
        <f>IF(AND($B125&lt;&gt;0,M125=""),1,IF(M125&gt;$B125,1,0))</f>
        <v>0</v>
      </c>
    </row>
    <row r="126" spans="1:91" s="2" customFormat="1" ht="11.25" x14ac:dyDescent="0.15">
      <c r="A126" s="195" t="s">
        <v>214</v>
      </c>
      <c r="B126" s="195"/>
      <c r="C126" s="5"/>
      <c r="D126" s="5"/>
      <c r="E126" s="5"/>
      <c r="F126" s="5"/>
    </row>
    <row r="127" spans="1:91" s="2" customFormat="1" ht="11.25" x14ac:dyDescent="0.15">
      <c r="A127" s="195" t="s">
        <v>215</v>
      </c>
      <c r="B127" s="195"/>
      <c r="C127" s="5"/>
      <c r="D127" s="5"/>
      <c r="E127" s="5"/>
      <c r="F127" s="5"/>
    </row>
    <row r="128" spans="1:91" customFormat="1" ht="21" customHeight="1" x14ac:dyDescent="0.25">
      <c r="A128" s="618" t="s">
        <v>216</v>
      </c>
      <c r="B128" s="620" t="s">
        <v>217</v>
      </c>
      <c r="C128" s="621"/>
      <c r="D128" s="621"/>
      <c r="E128" s="621"/>
      <c r="F128" s="530" t="s">
        <v>218</v>
      </c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1:100" ht="21" x14ac:dyDescent="0.25">
      <c r="A129" s="850"/>
      <c r="B129" s="9" t="s">
        <v>219</v>
      </c>
      <c r="C129" s="148" t="s">
        <v>220</v>
      </c>
      <c r="D129" s="9" t="s">
        <v>221</v>
      </c>
      <c r="E129" s="518" t="s">
        <v>222</v>
      </c>
      <c r="F129" s="530" t="s">
        <v>223</v>
      </c>
      <c r="CN129"/>
      <c r="CO129"/>
      <c r="CP129"/>
      <c r="CQ129"/>
      <c r="CR129"/>
      <c r="CS129"/>
      <c r="CT129"/>
      <c r="CU129"/>
      <c r="CV129"/>
    </row>
    <row r="130" spans="1:100" x14ac:dyDescent="0.25">
      <c r="A130" s="261" t="s">
        <v>224</v>
      </c>
      <c r="B130" s="262">
        <v>136</v>
      </c>
      <c r="C130" s="196">
        <v>0</v>
      </c>
      <c r="D130" s="262">
        <v>3</v>
      </c>
      <c r="E130" s="198">
        <v>0</v>
      </c>
      <c r="F130" s="136">
        <v>0</v>
      </c>
      <c r="CN130"/>
      <c r="CO130"/>
      <c r="CP130"/>
      <c r="CQ130"/>
      <c r="CR130"/>
      <c r="CS130"/>
      <c r="CT130"/>
      <c r="CU130"/>
      <c r="CV130"/>
    </row>
    <row r="131" spans="1:100" s="2" customFormat="1" ht="11.25" x14ac:dyDescent="0.15">
      <c r="A131" s="195" t="s">
        <v>225</v>
      </c>
      <c r="B131" s="5"/>
      <c r="C131" s="5"/>
      <c r="D131" s="5"/>
      <c r="E131" s="5"/>
    </row>
    <row r="132" spans="1:100" ht="21" x14ac:dyDescent="0.25">
      <c r="A132" s="528" t="s">
        <v>226</v>
      </c>
      <c r="B132" s="519" t="s">
        <v>227</v>
      </c>
      <c r="C132" s="519" t="s">
        <v>228</v>
      </c>
      <c r="D132" s="224" t="s">
        <v>229</v>
      </c>
      <c r="E132" s="518" t="s">
        <v>12</v>
      </c>
      <c r="CN132"/>
      <c r="CO132"/>
      <c r="CP132"/>
      <c r="CQ132"/>
      <c r="CR132"/>
      <c r="CS132"/>
      <c r="CT132"/>
      <c r="CU132"/>
      <c r="CV132"/>
    </row>
    <row r="133" spans="1:100" x14ac:dyDescent="0.25">
      <c r="A133" s="127" t="s">
        <v>230</v>
      </c>
      <c r="B133" s="226">
        <v>125</v>
      </c>
      <c r="C133" s="226"/>
      <c r="D133" s="227">
        <v>18</v>
      </c>
      <c r="E133" s="228">
        <v>0</v>
      </c>
      <c r="F133" s="40" t="str">
        <f>$CA133</f>
        <v/>
      </c>
      <c r="CA133" s="229" t="str">
        <f>IF(AND($B133&lt;&gt;0,E133=""),"* No olvide ingresar la variable Pueblos Originarios. Si no tiene digite CERO. ",IF(E133&gt;$B133,"* La variable Pueblos Originarios no puede superar el Total de Tamizaje. ",""))</f>
        <v/>
      </c>
      <c r="CB133" s="44"/>
      <c r="CL133" s="230">
        <f>IF(AND($B133&lt;&gt;0,E133=""),1,IF(E133&gt;$B133,1,0))</f>
        <v>0</v>
      </c>
      <c r="CM133" s="44"/>
      <c r="CN133"/>
      <c r="CO133"/>
      <c r="CP133"/>
      <c r="CQ133"/>
      <c r="CR133"/>
      <c r="CS133"/>
      <c r="CT133"/>
      <c r="CU133"/>
      <c r="CV133"/>
    </row>
    <row r="134" spans="1:100" x14ac:dyDescent="0.25">
      <c r="A134" s="263" t="s">
        <v>231</v>
      </c>
      <c r="B134" s="52">
        <v>117</v>
      </c>
      <c r="C134" s="52"/>
      <c r="D134" s="264">
        <v>18</v>
      </c>
      <c r="E134" s="50">
        <v>0</v>
      </c>
      <c r="F134" s="40" t="str">
        <f t="shared" ref="F134:F135" si="26">$CO134&amp;CA134</f>
        <v/>
      </c>
      <c r="CA134" s="229" t="str">
        <f t="shared" ref="CA134:CA135" si="27">IF(AND($B134&lt;&gt;0,E134=""),"* No olvide ingresar la variable Pueblos Originarios. Si no tiene digite CERO. ",IF(E134&gt;$B134,"* La variable Pueblos Originarios no puede superar el Total de Tamizaje. ",""))</f>
        <v/>
      </c>
      <c r="CB134" s="44"/>
      <c r="CL134" s="230">
        <f t="shared" ref="CL134:CL135" si="28">IF(AND($B134&lt;&gt;0,E134=""),1,IF(E134&gt;$B134,1,0))</f>
        <v>0</v>
      </c>
      <c r="CN134"/>
      <c r="CO134"/>
      <c r="CP134"/>
      <c r="CQ134"/>
      <c r="CR134"/>
      <c r="CS134"/>
      <c r="CT134"/>
      <c r="CU134"/>
      <c r="CV134"/>
    </row>
    <row r="135" spans="1:100" x14ac:dyDescent="0.25">
      <c r="A135" s="265" t="s">
        <v>232</v>
      </c>
      <c r="B135" s="266">
        <v>8</v>
      </c>
      <c r="C135" s="266"/>
      <c r="D135" s="267">
        <v>0</v>
      </c>
      <c r="E135" s="268">
        <v>0</v>
      </c>
      <c r="F135" s="40" t="str">
        <f t="shared" si="26"/>
        <v/>
      </c>
      <c r="CA135" s="229" t="str">
        <f t="shared" si="27"/>
        <v/>
      </c>
      <c r="CB135" s="44"/>
      <c r="CL135" s="230">
        <f t="shared" si="28"/>
        <v>0</v>
      </c>
      <c r="CN135"/>
      <c r="CO135"/>
      <c r="CP135"/>
      <c r="CQ135"/>
      <c r="CR135"/>
      <c r="CS135"/>
      <c r="CT135"/>
      <c r="CU135"/>
      <c r="CV135"/>
    </row>
    <row r="136" spans="1:100" ht="21" x14ac:dyDescent="0.25">
      <c r="A136" s="576" t="s">
        <v>233</v>
      </c>
      <c r="B136" s="577" t="s">
        <v>234</v>
      </c>
      <c r="C136" s="578" t="s">
        <v>235</v>
      </c>
      <c r="D136" s="516" t="s">
        <v>12</v>
      </c>
      <c r="E136" s="202"/>
      <c r="CN136"/>
      <c r="CO136"/>
      <c r="CP136"/>
      <c r="CQ136"/>
      <c r="CR136"/>
      <c r="CS136"/>
      <c r="CT136"/>
      <c r="CU136"/>
      <c r="CV136"/>
    </row>
    <row r="137" spans="1:100" x14ac:dyDescent="0.25">
      <c r="A137" s="127" t="s">
        <v>188</v>
      </c>
      <c r="B137" s="226">
        <v>40</v>
      </c>
      <c r="C137" s="227"/>
      <c r="D137" s="228">
        <v>0</v>
      </c>
      <c r="E137" s="40" t="str">
        <f>$CA137</f>
        <v/>
      </c>
      <c r="CA137" s="229" t="str">
        <f>IF(AND($B137&lt;&gt;0,D137=""),"* No olvide ingresar la variable Pueblos Originarios. Si no tiene digite CERO. ",IF(D137&gt;$B137,"* La variable Pueblos Originarios no puede superar el Total de EOA. ",""))</f>
        <v/>
      </c>
      <c r="CB137" s="44"/>
      <c r="CL137" s="230">
        <f>IF(AND($B137&lt;&gt;0,D137=""),1,IF(D137&gt;$B137,1,0))</f>
        <v>0</v>
      </c>
      <c r="CN137"/>
      <c r="CO137"/>
      <c r="CP137"/>
      <c r="CQ137"/>
      <c r="CR137"/>
      <c r="CS137"/>
      <c r="CT137"/>
      <c r="CU137"/>
      <c r="CV137"/>
    </row>
    <row r="138" spans="1:100" x14ac:dyDescent="0.25">
      <c r="A138" s="263" t="s">
        <v>189</v>
      </c>
      <c r="B138" s="52">
        <v>20</v>
      </c>
      <c r="C138" s="264"/>
      <c r="D138" s="50">
        <v>0</v>
      </c>
      <c r="E138" s="40" t="str">
        <f t="shared" ref="E138:E139" si="29">$CA138</f>
        <v/>
      </c>
      <c r="CA138" s="229" t="str">
        <f t="shared" ref="CA138:CA139" si="30">IF(AND($B138&lt;&gt;0,D138=""),"* No olvide ingresar la variable Pueblos Originarios. Si no tiene digite CERO. ",IF(D138&gt;$B138,"* La variable Pueblos Originarios no puede superar el Total de EOA. ",""))</f>
        <v/>
      </c>
      <c r="CB138" s="44"/>
      <c r="CL138" s="230">
        <f t="shared" ref="CL138:CL139" si="31">IF(AND($B138&lt;&gt;0,D138=""),1,IF(D138&gt;$B138,1,0))</f>
        <v>0</v>
      </c>
      <c r="CN138"/>
      <c r="CO138"/>
      <c r="CP138"/>
      <c r="CQ138"/>
      <c r="CR138"/>
      <c r="CS138"/>
      <c r="CT138"/>
      <c r="CU138"/>
      <c r="CV138"/>
    </row>
    <row r="139" spans="1:100" ht="21" x14ac:dyDescent="0.25">
      <c r="A139" s="265" t="s">
        <v>236</v>
      </c>
      <c r="B139" s="266">
        <v>65</v>
      </c>
      <c r="C139" s="267"/>
      <c r="D139" s="268">
        <v>0</v>
      </c>
      <c r="E139" s="40" t="str">
        <f t="shared" si="29"/>
        <v/>
      </c>
      <c r="CA139" s="229" t="str">
        <f t="shared" si="30"/>
        <v/>
      </c>
      <c r="CB139" s="44"/>
      <c r="CL139" s="230">
        <f t="shared" si="31"/>
        <v>0</v>
      </c>
      <c r="CN139"/>
      <c r="CO139"/>
      <c r="CP139"/>
      <c r="CQ139"/>
      <c r="CR139"/>
      <c r="CS139"/>
      <c r="CT139"/>
      <c r="CU139"/>
      <c r="CV139"/>
    </row>
    <row r="140" spans="1:100" x14ac:dyDescent="0.25">
      <c r="A140" s="195" t="s">
        <v>237</v>
      </c>
      <c r="B140" s="273"/>
      <c r="C140" s="202"/>
      <c r="CN140"/>
      <c r="CO140"/>
      <c r="CP140"/>
      <c r="CQ140"/>
      <c r="CR140"/>
      <c r="CS140"/>
      <c r="CT140"/>
      <c r="CU140"/>
      <c r="CV140"/>
    </row>
    <row r="141" spans="1:100" ht="31.5" x14ac:dyDescent="0.25">
      <c r="A141" s="524" t="s">
        <v>233</v>
      </c>
      <c r="B141" s="517" t="s">
        <v>238</v>
      </c>
      <c r="C141" s="525" t="s">
        <v>239</v>
      </c>
      <c r="CN141"/>
      <c r="CO141"/>
      <c r="CP141"/>
      <c r="CQ141"/>
      <c r="CR141"/>
      <c r="CS141"/>
      <c r="CT141"/>
      <c r="CU141"/>
      <c r="CV141"/>
    </row>
    <row r="142" spans="1:100" x14ac:dyDescent="0.25">
      <c r="A142" s="276" t="s">
        <v>188</v>
      </c>
      <c r="B142" s="226">
        <v>111</v>
      </c>
      <c r="C142" s="228">
        <v>1</v>
      </c>
      <c r="CN142"/>
      <c r="CO142"/>
      <c r="CP142"/>
      <c r="CQ142"/>
      <c r="CR142"/>
      <c r="CS142"/>
      <c r="CT142"/>
      <c r="CU142"/>
      <c r="CV142"/>
    </row>
    <row r="143" spans="1:100" x14ac:dyDescent="0.25">
      <c r="A143" s="579" t="s">
        <v>189</v>
      </c>
      <c r="B143" s="572">
        <v>6</v>
      </c>
      <c r="C143" s="240">
        <v>4</v>
      </c>
      <c r="CN143"/>
      <c r="CO143"/>
      <c r="CP143"/>
      <c r="CQ143"/>
      <c r="CR143"/>
      <c r="CS143"/>
      <c r="CT143"/>
      <c r="CU143"/>
      <c r="CV143"/>
    </row>
    <row r="160" spans="1:100" x14ac:dyDescent="0.25">
      <c r="A160" s="278">
        <f>SUM(C13:X22,C25:C35,C39:D51,C54:D65,B70:O72,C76:I87,C93,C97:J97,B101:B103,B106:C111,C115:C120,B124:B125,B130:F130,B133:D135,B137:C139)</f>
        <v>3281</v>
      </c>
      <c r="B160" s="278">
        <f>SUM(CL13:CQ139)</f>
        <v>0</v>
      </c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</row>
  </sheetData>
  <mergeCells count="121">
    <mergeCell ref="A6:L6"/>
    <mergeCell ref="A9:B11"/>
    <mergeCell ref="C9:C11"/>
    <mergeCell ref="D9:G9"/>
    <mergeCell ref="H9:K9"/>
    <mergeCell ref="L9:L11"/>
    <mergeCell ref="R10:R11"/>
    <mergeCell ref="S10:T10"/>
    <mergeCell ref="U10:V10"/>
    <mergeCell ref="A13:B13"/>
    <mergeCell ref="A14:B14"/>
    <mergeCell ref="A15:B15"/>
    <mergeCell ref="AA9:AB10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M9:R9"/>
    <mergeCell ref="S9:V9"/>
    <mergeCell ref="W9:W11"/>
    <mergeCell ref="X9:X11"/>
    <mergeCell ref="Y9:Y11"/>
    <mergeCell ref="Z9:Z11"/>
    <mergeCell ref="N10:N11"/>
    <mergeCell ref="O10:O11"/>
    <mergeCell ref="P10:P11"/>
    <mergeCell ref="Q10:Q11"/>
    <mergeCell ref="A24:B24"/>
    <mergeCell ref="A25:B25"/>
    <mergeCell ref="A26:A27"/>
    <mergeCell ref="A28:B28"/>
    <mergeCell ref="A29:B29"/>
    <mergeCell ref="A30:B30"/>
    <mergeCell ref="A16:B16"/>
    <mergeCell ref="A17:B17"/>
    <mergeCell ref="A18:B18"/>
    <mergeCell ref="A19:B19"/>
    <mergeCell ref="A20:B20"/>
    <mergeCell ref="A21:A22"/>
    <mergeCell ref="A42:B42"/>
    <mergeCell ref="A43:B43"/>
    <mergeCell ref="A44:A45"/>
    <mergeCell ref="A46:B46"/>
    <mergeCell ref="A47:B47"/>
    <mergeCell ref="A48:B48"/>
    <mergeCell ref="A31:A32"/>
    <mergeCell ref="A33:B33"/>
    <mergeCell ref="A34:A35"/>
    <mergeCell ref="A38:B38"/>
    <mergeCell ref="A39:B39"/>
    <mergeCell ref="A40:A41"/>
    <mergeCell ref="A60:B60"/>
    <mergeCell ref="A61:B61"/>
    <mergeCell ref="A62:B62"/>
    <mergeCell ref="A63:B63"/>
    <mergeCell ref="A64:B64"/>
    <mergeCell ref="A65:B65"/>
    <mergeCell ref="A49:B49"/>
    <mergeCell ref="A50:B50"/>
    <mergeCell ref="A51:B51"/>
    <mergeCell ref="A53:B53"/>
    <mergeCell ref="A54:A58"/>
    <mergeCell ref="A59:B59"/>
    <mergeCell ref="R67:R68"/>
    <mergeCell ref="S67:T67"/>
    <mergeCell ref="A74:B75"/>
    <mergeCell ref="C74:C75"/>
    <mergeCell ref="D74:D75"/>
    <mergeCell ref="E74:E75"/>
    <mergeCell ref="F74:F75"/>
    <mergeCell ref="G74:I74"/>
    <mergeCell ref="A67:A68"/>
    <mergeCell ref="B67:J67"/>
    <mergeCell ref="K67:M67"/>
    <mergeCell ref="N67:O67"/>
    <mergeCell ref="P67:P68"/>
    <mergeCell ref="Q67:Q68"/>
    <mergeCell ref="A88:B88"/>
    <mergeCell ref="A89:G89"/>
    <mergeCell ref="A90:G90"/>
    <mergeCell ref="A91:B92"/>
    <mergeCell ref="C91:C92"/>
    <mergeCell ref="D91:K91"/>
    <mergeCell ref="A76:B76"/>
    <mergeCell ref="A77:B77"/>
    <mergeCell ref="A78:A84"/>
    <mergeCell ref="A85:B85"/>
    <mergeCell ref="A86:B86"/>
    <mergeCell ref="A87:B87"/>
    <mergeCell ref="M95:M96"/>
    <mergeCell ref="A97:B97"/>
    <mergeCell ref="A98:G98"/>
    <mergeCell ref="A99:A100"/>
    <mergeCell ref="B99:B100"/>
    <mergeCell ref="C99:J99"/>
    <mergeCell ref="K99:K100"/>
    <mergeCell ref="L99:O99"/>
    <mergeCell ref="L91:L92"/>
    <mergeCell ref="A93:B93"/>
    <mergeCell ref="A95:B96"/>
    <mergeCell ref="C95:D95"/>
    <mergeCell ref="E95:H95"/>
    <mergeCell ref="I95:J95"/>
    <mergeCell ref="K95:K96"/>
    <mergeCell ref="L95:L96"/>
    <mergeCell ref="C122:K122"/>
    <mergeCell ref="L122:L123"/>
    <mergeCell ref="M122:M123"/>
    <mergeCell ref="A128:A129"/>
    <mergeCell ref="B128:E128"/>
    <mergeCell ref="A112:B112"/>
    <mergeCell ref="A114:B114"/>
    <mergeCell ref="A115:A116"/>
    <mergeCell ref="A117:A120"/>
    <mergeCell ref="A122:A123"/>
    <mergeCell ref="B122:B123"/>
  </mergeCells>
  <dataValidations count="2">
    <dataValidation type="whole" operator="greaterThanOrEqual" allowBlank="1" showInputMessage="1" showErrorMessage="1" error="Valor no Permitido" sqref="C13:AB22 D25:F35 C39:D51 C54:D65 B70:T72 C76:C87 D86 E76:I87 D93:L93 C97:M97 C101:O103 B106:E111 C115:C120 B124 C125:M125 B130:F130 B133:E135 B137:D139">
      <formula1>0</formula1>
    </dataValidation>
    <dataValidation allowBlank="1" showInputMessage="1" showErrorMessage="1" error="Valor no Permitido" sqref="A6:L6 C9:C10 T11:T12 A9:A10 A12:A21 S9:S10 U10 W9:W10 M9 M10:R10 H9 H10:K10 C129:E129 X9:AA9 A8:AB8 B125 V11:V12 C12:S12 U12 W12:AB12 F24 A26 B26:B27 A33:A34 A28:A31 B34:B35 A23:F23 A42:A44 A39:A40 B44:B45 A46:A54 A37:D37 C25:C35 B52 M93:BZ93 C66:S66 C68:J69 K67:S69 T66:T69 A76:A78 A85:A91 F74:G74 H75:I75 E88:I88 F73:I73 B73 A93:A99 B89:L90 L91 D91:K92 B94:M94 K95:M95 E95 I95:J96 M100:O100 L99:L100 B98:O98 K99 D87:D88 C99:J100 C73:E74 C104:E105 A102:A112 D76:D85 B99:B104 C88 D121:M121 A121:A124 C121:C124 D123:K123 L122:M122 C91:C93 B128:B129 A160:B160 A126:F127 C52:D53 B66:B69 F128:F129 D124:M124 B121:B123 A131:A139 B131:E132 B136:E136 A59:A67 A69:A74 A140:C140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60"/>
  <sheetViews>
    <sheetView workbookViewId="0">
      <selection sqref="A1:XFD1048576"/>
    </sheetView>
  </sheetViews>
  <sheetFormatPr baseColWidth="10" defaultRowHeight="15" x14ac:dyDescent="0.25"/>
  <cols>
    <col min="1" max="1" width="53.5703125" customWidth="1"/>
    <col min="2" max="2" width="23.42578125" bestFit="1" customWidth="1"/>
    <col min="3" max="7" width="14" customWidth="1"/>
    <col min="8" max="8" width="15" customWidth="1"/>
    <col min="9" max="13" width="14" customWidth="1"/>
    <col min="14" max="14" width="15.28515625" customWidth="1"/>
    <col min="15" max="15" width="13" customWidth="1"/>
    <col min="16" max="16" width="12" customWidth="1"/>
    <col min="17" max="18" width="13.42578125" customWidth="1"/>
    <col min="19" max="19" width="11.28515625" customWidth="1"/>
    <col min="20" max="20" width="12.42578125" customWidth="1"/>
    <col min="22" max="22" width="12.85546875" customWidth="1"/>
    <col min="23" max="28" width="11.28515625" customWidth="1"/>
    <col min="55" max="55" width="20.28515625" bestFit="1" customWidth="1"/>
    <col min="65" max="65" width="20.28515625" bestFit="1" customWidth="1"/>
    <col min="78" max="78" width="11.42578125" customWidth="1"/>
    <col min="79" max="80" width="11.85546875" style="2" hidden="1" customWidth="1"/>
    <col min="81" max="90" width="11.42578125" style="2" hidden="1" customWidth="1"/>
    <col min="91" max="91" width="20.28515625" style="2" hidden="1" customWidth="1"/>
    <col min="92" max="94" width="11.42578125" style="2" hidden="1" customWidth="1"/>
    <col min="95" max="95" width="20.28515625" style="2" hidden="1" customWidth="1"/>
    <col min="96" max="96" width="11.42578125" style="2" customWidth="1"/>
    <col min="97" max="100" width="11.42578125" style="2"/>
  </cols>
  <sheetData>
    <row r="1" spans="1:100" x14ac:dyDescent="0.25">
      <c r="A1" s="1" t="s">
        <v>0</v>
      </c>
    </row>
    <row r="2" spans="1:100" x14ac:dyDescent="0.25">
      <c r="A2" s="1" t="str">
        <f>CONCATENATE("COMUNA: ",[12]NOMBRE!B2," - ","( ",[12]NOMBRE!C2,[12]NOMBRE!D2,[12]NOMBRE!E2,[12]NOMBRE!F2,[12]NOMBRE!G2," )")</f>
        <v>COMUNA: LINARES - ( 07401 )</v>
      </c>
    </row>
    <row r="3" spans="1:100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100" x14ac:dyDescent="0.25">
      <c r="A4" s="1" t="str">
        <f>CONCATENATE("MES: ",[12]NOMBRE!B6," - ","( ",[12]NOMBRE!C6,[12]NOMBRE!D6," )")</f>
        <v>MES: NOVIEMBRE - ( 11 )</v>
      </c>
    </row>
    <row r="5" spans="1:100" x14ac:dyDescent="0.25">
      <c r="A5" s="1" t="str">
        <f>CONCATENATE("AÑO: ",[12]NOMBRE!B7)</f>
        <v>AÑO: 2024</v>
      </c>
    </row>
    <row r="6" spans="1:100" ht="15" customHeight="1" x14ac:dyDescent="0.25">
      <c r="A6" s="735" t="s">
        <v>1</v>
      </c>
      <c r="B6" s="735"/>
      <c r="C6" s="735"/>
      <c r="D6" s="735"/>
      <c r="E6" s="735"/>
      <c r="F6" s="735"/>
      <c r="G6" s="735"/>
      <c r="H6" s="735"/>
      <c r="I6" s="735"/>
      <c r="J6" s="735"/>
      <c r="K6" s="735"/>
      <c r="L6" s="735"/>
    </row>
    <row r="8" spans="1:100" s="2" customFormat="1" ht="11.25" x14ac:dyDescent="0.15">
      <c r="A8" s="3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</row>
    <row r="9" spans="1:100" ht="15" customHeight="1" x14ac:dyDescent="0.25">
      <c r="A9" s="661" t="s">
        <v>3</v>
      </c>
      <c r="B9" s="647"/>
      <c r="C9" s="736" t="s">
        <v>4</v>
      </c>
      <c r="D9" s="652" t="s">
        <v>5</v>
      </c>
      <c r="E9" s="739"/>
      <c r="F9" s="739"/>
      <c r="G9" s="620"/>
      <c r="H9" s="639" t="s">
        <v>6</v>
      </c>
      <c r="I9" s="640"/>
      <c r="J9" s="640"/>
      <c r="K9" s="641"/>
      <c r="L9" s="740" t="s">
        <v>7</v>
      </c>
      <c r="M9" s="639" t="s">
        <v>8</v>
      </c>
      <c r="N9" s="640"/>
      <c r="O9" s="640"/>
      <c r="P9" s="640"/>
      <c r="Q9" s="640"/>
      <c r="R9" s="640"/>
      <c r="S9" s="724" t="s">
        <v>9</v>
      </c>
      <c r="T9" s="645"/>
      <c r="U9" s="645"/>
      <c r="V9" s="725"/>
      <c r="W9" s="647" t="s">
        <v>10</v>
      </c>
      <c r="X9" s="661" t="s">
        <v>11</v>
      </c>
      <c r="Y9" s="727" t="s">
        <v>12</v>
      </c>
      <c r="Z9" s="730" t="s">
        <v>13</v>
      </c>
      <c r="AA9" s="711" t="s">
        <v>14</v>
      </c>
      <c r="AB9" s="647"/>
    </row>
    <row r="10" spans="1:100" ht="15" customHeight="1" x14ac:dyDescent="0.25">
      <c r="A10" s="726"/>
      <c r="B10" s="713"/>
      <c r="C10" s="737"/>
      <c r="D10" s="714" t="s">
        <v>15</v>
      </c>
      <c r="E10" s="716" t="s">
        <v>16</v>
      </c>
      <c r="F10" s="716" t="s">
        <v>17</v>
      </c>
      <c r="G10" s="718" t="s">
        <v>18</v>
      </c>
      <c r="H10" s="720" t="s">
        <v>19</v>
      </c>
      <c r="I10" s="716" t="s">
        <v>20</v>
      </c>
      <c r="J10" s="716" t="s">
        <v>21</v>
      </c>
      <c r="K10" s="722" t="s">
        <v>22</v>
      </c>
      <c r="L10" s="740"/>
      <c r="M10" s="714" t="s">
        <v>23</v>
      </c>
      <c r="N10" s="733" t="s">
        <v>24</v>
      </c>
      <c r="O10" s="733" t="s">
        <v>25</v>
      </c>
      <c r="P10" s="733" t="s">
        <v>26</v>
      </c>
      <c r="Q10" s="733" t="s">
        <v>27</v>
      </c>
      <c r="R10" s="741" t="s">
        <v>28</v>
      </c>
      <c r="S10" s="724" t="s">
        <v>29</v>
      </c>
      <c r="T10" s="646"/>
      <c r="U10" s="645" t="s">
        <v>30</v>
      </c>
      <c r="V10" s="725"/>
      <c r="W10" s="713"/>
      <c r="X10" s="726"/>
      <c r="Y10" s="728"/>
      <c r="Z10" s="731"/>
      <c r="AA10" s="712"/>
      <c r="AB10" s="713"/>
    </row>
    <row r="11" spans="1:100" ht="42" x14ac:dyDescent="0.25">
      <c r="A11" s="770"/>
      <c r="B11" s="648"/>
      <c r="C11" s="848"/>
      <c r="D11" s="866"/>
      <c r="E11" s="717"/>
      <c r="F11" s="717"/>
      <c r="G11" s="719"/>
      <c r="H11" s="867"/>
      <c r="I11" s="717"/>
      <c r="J11" s="717"/>
      <c r="K11" s="723"/>
      <c r="L11" s="740"/>
      <c r="M11" s="866"/>
      <c r="N11" s="734"/>
      <c r="O11" s="734"/>
      <c r="P11" s="734"/>
      <c r="Q11" s="734"/>
      <c r="R11" s="742"/>
      <c r="S11" s="7" t="s">
        <v>31</v>
      </c>
      <c r="T11" s="552" t="s">
        <v>32</v>
      </c>
      <c r="U11" s="9" t="s">
        <v>31</v>
      </c>
      <c r="V11" s="558" t="s">
        <v>32</v>
      </c>
      <c r="W11" s="648"/>
      <c r="X11" s="770"/>
      <c r="Y11" s="729"/>
      <c r="Z11" s="868"/>
      <c r="AA11" s="9" t="s">
        <v>33</v>
      </c>
      <c r="AB11" s="552" t="s">
        <v>34</v>
      </c>
    </row>
    <row r="12" spans="1:100" s="26" customFormat="1" ht="11.25" x14ac:dyDescent="0.15">
      <c r="A12" s="11" t="s">
        <v>35</v>
      </c>
      <c r="B12" s="12"/>
      <c r="C12" s="13">
        <f>SUM(C13:C16)</f>
        <v>104</v>
      </c>
      <c r="D12" s="14">
        <f t="shared" ref="D12:Z12" si="0">SUM(D13:D16)</f>
        <v>1</v>
      </c>
      <c r="E12" s="15">
        <f t="shared" si="0"/>
        <v>5</v>
      </c>
      <c r="F12" s="16">
        <f t="shared" si="0"/>
        <v>79</v>
      </c>
      <c r="G12" s="17">
        <f t="shared" si="0"/>
        <v>19</v>
      </c>
      <c r="H12" s="14">
        <f t="shared" si="0"/>
        <v>0</v>
      </c>
      <c r="I12" s="15">
        <f t="shared" si="0"/>
        <v>0</v>
      </c>
      <c r="J12" s="18">
        <f t="shared" si="0"/>
        <v>0</v>
      </c>
      <c r="K12" s="19">
        <f t="shared" si="0"/>
        <v>16</v>
      </c>
      <c r="L12" s="20">
        <f t="shared" si="0"/>
        <v>104</v>
      </c>
      <c r="M12" s="14">
        <f t="shared" si="0"/>
        <v>91</v>
      </c>
      <c r="N12" s="15">
        <f t="shared" si="0"/>
        <v>0</v>
      </c>
      <c r="O12" s="18">
        <f t="shared" si="0"/>
        <v>0</v>
      </c>
      <c r="P12" s="15">
        <f t="shared" si="0"/>
        <v>0</v>
      </c>
      <c r="Q12" s="18">
        <f t="shared" si="0"/>
        <v>10</v>
      </c>
      <c r="R12" s="18">
        <f t="shared" si="0"/>
        <v>13</v>
      </c>
      <c r="S12" s="21">
        <f t="shared" si="0"/>
        <v>7</v>
      </c>
      <c r="T12" s="17">
        <f t="shared" si="0"/>
        <v>92</v>
      </c>
      <c r="U12" s="14">
        <f t="shared" si="0"/>
        <v>6</v>
      </c>
      <c r="V12" s="22">
        <f t="shared" si="0"/>
        <v>85</v>
      </c>
      <c r="W12" s="17">
        <f t="shared" si="0"/>
        <v>32</v>
      </c>
      <c r="X12" s="13">
        <f t="shared" si="0"/>
        <v>0</v>
      </c>
      <c r="Y12" s="23">
        <f t="shared" si="0"/>
        <v>0</v>
      </c>
      <c r="Z12" s="24">
        <f t="shared" si="0"/>
        <v>6</v>
      </c>
      <c r="AA12" s="16">
        <f>SUM(AA13:AA16)</f>
        <v>0</v>
      </c>
      <c r="AB12" s="25">
        <f>SUM(AB13:AB16)</f>
        <v>0</v>
      </c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</row>
    <row r="13" spans="1:100" s="26" customFormat="1" x14ac:dyDescent="0.25">
      <c r="A13" s="666" t="s">
        <v>36</v>
      </c>
      <c r="B13" s="667"/>
      <c r="C13" s="27">
        <v>38</v>
      </c>
      <c r="D13" s="28">
        <v>0</v>
      </c>
      <c r="E13" s="29">
        <v>3</v>
      </c>
      <c r="F13" s="29">
        <v>31</v>
      </c>
      <c r="G13" s="30">
        <v>4</v>
      </c>
      <c r="H13" s="28">
        <v>0</v>
      </c>
      <c r="I13" s="31">
        <v>0</v>
      </c>
      <c r="J13" s="31">
        <v>0</v>
      </c>
      <c r="K13" s="30">
        <v>10</v>
      </c>
      <c r="L13" s="32">
        <v>38</v>
      </c>
      <c r="M13" s="31">
        <v>25</v>
      </c>
      <c r="N13" s="31">
        <v>0</v>
      </c>
      <c r="O13" s="31">
        <v>0</v>
      </c>
      <c r="P13" s="31">
        <v>0</v>
      </c>
      <c r="Q13" s="31">
        <v>10</v>
      </c>
      <c r="R13" s="33">
        <v>13</v>
      </c>
      <c r="S13" s="34">
        <v>3</v>
      </c>
      <c r="T13" s="35">
        <v>35</v>
      </c>
      <c r="U13" s="29">
        <v>2</v>
      </c>
      <c r="V13" s="36">
        <v>30</v>
      </c>
      <c r="W13" s="30">
        <v>32</v>
      </c>
      <c r="X13" s="33">
        <v>0</v>
      </c>
      <c r="Y13" s="37">
        <v>0</v>
      </c>
      <c r="Z13" s="38">
        <v>4</v>
      </c>
      <c r="AA13" s="29">
        <v>0</v>
      </c>
      <c r="AB13" s="39"/>
      <c r="AC13" s="40" t="str">
        <f>$CA13&amp;CB13&amp;CC13&amp;CD13&amp;CE13&amp;CF13</f>
        <v/>
      </c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 s="41" t="str">
        <f>IF(AND(C13&gt;0,Y13="")," * No olvide digitar la variable Pueblos originarios. Digite Cero si no tiene.",IF(Y13&gt;C13," * La variable Pueblos originarios no puede ser mayor al Total.",""))</f>
        <v/>
      </c>
      <c r="CB13" s="41" t="str">
        <f>IF(AND(C13&gt;0,Z13="")," * No olvide digitar la variable Migrantes. Digite Cero si no tiene.",IF(Z13&gt;C13," * La variable Migrantes no puede ser mayor al Total.",""))</f>
        <v/>
      </c>
      <c r="CC13" s="41" t="str">
        <f>IF(AND(C13&gt;0,OR(AA13=""))," * No olvide digitar la variable Trans Masculino . Digite Cero si no tiene.",IF(OR(AA13&gt;C13)," * La variable Trans Masculino no puede ser mayor al Total.",""))</f>
        <v/>
      </c>
      <c r="CD13" s="42"/>
      <c r="CE13" s="43"/>
      <c r="CF13" s="42"/>
      <c r="CG13" s="44"/>
      <c r="CH13" s="44"/>
      <c r="CI13" s="44"/>
      <c r="CJ13" s="44"/>
      <c r="CK13" s="44"/>
      <c r="CL13" s="45">
        <f>IF(AND(C13&gt;0,Y13=""),1,IF(Y13&gt;C13,1,0))</f>
        <v>0</v>
      </c>
      <c r="CM13" s="45">
        <f>IF(AND(C13&gt;0,Z13=""),1,IF(Z13&gt;C13,1,0))</f>
        <v>0</v>
      </c>
      <c r="CN13" s="45">
        <f>IF(AND(C13&gt;0,OR(AA13="")),1,IF(OR(AA13&gt;C13),1,0))</f>
        <v>0</v>
      </c>
      <c r="CO13"/>
      <c r="CP13" s="46"/>
      <c r="CQ13" s="2"/>
      <c r="CR13" s="2"/>
      <c r="CS13" s="2"/>
      <c r="CT13" s="2"/>
      <c r="CU13" s="2"/>
      <c r="CV13" s="2"/>
    </row>
    <row r="14" spans="1:100" s="26" customFormat="1" x14ac:dyDescent="0.25">
      <c r="A14" s="683" t="s">
        <v>37</v>
      </c>
      <c r="B14" s="684"/>
      <c r="C14" s="47">
        <v>1</v>
      </c>
      <c r="D14" s="48">
        <v>1</v>
      </c>
      <c r="E14" s="49">
        <v>0</v>
      </c>
      <c r="F14" s="49">
        <v>0</v>
      </c>
      <c r="G14" s="50">
        <v>0</v>
      </c>
      <c r="H14" s="48">
        <v>0</v>
      </c>
      <c r="I14" s="51">
        <v>0</v>
      </c>
      <c r="J14" s="51">
        <v>0</v>
      </c>
      <c r="K14" s="50">
        <v>0</v>
      </c>
      <c r="L14" s="52">
        <v>1</v>
      </c>
      <c r="M14" s="51">
        <v>1</v>
      </c>
      <c r="N14" s="51">
        <v>0</v>
      </c>
      <c r="O14" s="51">
        <v>0</v>
      </c>
      <c r="P14" s="51">
        <v>0</v>
      </c>
      <c r="Q14" s="51">
        <v>0</v>
      </c>
      <c r="R14" s="53">
        <v>0</v>
      </c>
      <c r="S14" s="54">
        <v>0</v>
      </c>
      <c r="T14" s="55">
        <v>1</v>
      </c>
      <c r="U14" s="49">
        <v>0</v>
      </c>
      <c r="V14" s="56">
        <v>0</v>
      </c>
      <c r="W14" s="50">
        <v>0</v>
      </c>
      <c r="X14" s="53">
        <v>0</v>
      </c>
      <c r="Y14" s="57">
        <v>0</v>
      </c>
      <c r="Z14" s="58">
        <v>0</v>
      </c>
      <c r="AA14" s="49">
        <v>0</v>
      </c>
      <c r="AB14" s="59"/>
      <c r="AC14" s="40" t="str">
        <f t="shared" ref="AC14:AC22" si="1">$CA14&amp;CB14&amp;CC14&amp;CD14&amp;CE14&amp;CF14</f>
        <v/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 s="41" t="str">
        <f t="shared" ref="CA14:CA22" si="2">IF(AND(C14&gt;0,Y14="")," * No olvide digitar la variable Pueblos originarios. Digite Cero si no tiene.",IF(Y14&gt;C14," * La variable Pueblos originarios no puede ser mayor al Total.",""))</f>
        <v/>
      </c>
      <c r="CB14" s="41" t="str">
        <f>IF(AND(C14&gt;0,Z14="")," * No olvide digitar la variable Migrantes. Digite Cero si no tiene.",IF(Z14&gt;C14," * La variable Migrantes no puede ser mayor al Total.",""))</f>
        <v/>
      </c>
      <c r="CC14" s="41" t="str">
        <f t="shared" ref="CC14:CC22" si="3">IF(AND(C14&gt;0,OR(AA14=""))," * No olvide digitar la variable Trans Masculino . Digite Cero si no tiene.",IF(OR(AA14&gt;C14)," * La variable Trans Masculino no puede ser mayor al Total.",""))</f>
        <v/>
      </c>
      <c r="CD14" s="42"/>
      <c r="CE14" s="43"/>
      <c r="CF14" s="42"/>
      <c r="CG14" s="44"/>
      <c r="CH14" s="44"/>
      <c r="CI14" s="44"/>
      <c r="CJ14" s="44"/>
      <c r="CK14" s="44"/>
      <c r="CL14" s="45">
        <f t="shared" ref="CL14:CL22" si="4">IF(AND(C14&gt;0,Y14=""),1,IF(Y14&gt;C14,1,0))</f>
        <v>0</v>
      </c>
      <c r="CM14" s="45">
        <f>IF(AND(C14&gt;0,Z14=""),1,IF(Z14&gt;C14,1,0))</f>
        <v>0</v>
      </c>
      <c r="CN14" s="45">
        <f t="shared" ref="CN14:CN22" si="5">IF(AND(C14&gt;0,OR(AA14="")),1,IF(OR(AA14&gt;C14),1,0))</f>
        <v>0</v>
      </c>
      <c r="CO14"/>
      <c r="CP14" s="46"/>
      <c r="CQ14" s="2"/>
      <c r="CR14" s="2"/>
      <c r="CS14" s="2"/>
      <c r="CT14" s="2"/>
      <c r="CU14" s="2"/>
      <c r="CV14" s="2"/>
    </row>
    <row r="15" spans="1:100" s="26" customFormat="1" x14ac:dyDescent="0.25">
      <c r="A15" s="683" t="s">
        <v>38</v>
      </c>
      <c r="B15" s="684"/>
      <c r="C15" s="47">
        <v>42</v>
      </c>
      <c r="D15" s="48">
        <v>0</v>
      </c>
      <c r="E15" s="49">
        <v>1</v>
      </c>
      <c r="F15" s="49">
        <v>29</v>
      </c>
      <c r="G15" s="50">
        <v>12</v>
      </c>
      <c r="H15" s="48">
        <v>0</v>
      </c>
      <c r="I15" s="51">
        <v>0</v>
      </c>
      <c r="J15" s="51">
        <v>0</v>
      </c>
      <c r="K15" s="50">
        <v>1</v>
      </c>
      <c r="L15" s="52">
        <v>42</v>
      </c>
      <c r="M15" s="51">
        <v>42</v>
      </c>
      <c r="N15" s="51">
        <v>0</v>
      </c>
      <c r="O15" s="51">
        <v>0</v>
      </c>
      <c r="P15" s="51">
        <v>0</v>
      </c>
      <c r="Q15" s="51">
        <v>0</v>
      </c>
      <c r="R15" s="53">
        <v>0</v>
      </c>
      <c r="S15" s="54">
        <v>2</v>
      </c>
      <c r="T15" s="55">
        <v>41</v>
      </c>
      <c r="U15" s="49">
        <v>2</v>
      </c>
      <c r="V15" s="56">
        <v>41</v>
      </c>
      <c r="W15" s="50">
        <v>0</v>
      </c>
      <c r="X15" s="53">
        <v>0</v>
      </c>
      <c r="Y15" s="57">
        <v>0</v>
      </c>
      <c r="Z15" s="58">
        <v>1</v>
      </c>
      <c r="AA15" s="49">
        <v>0</v>
      </c>
      <c r="AB15" s="59"/>
      <c r="AC15" s="40" t="str">
        <f t="shared" si="1"/>
        <v/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 s="41" t="str">
        <f t="shared" si="2"/>
        <v/>
      </c>
      <c r="CB15" s="41" t="str">
        <f>IF(AND(C15&gt;0,Z15="")," * No olvide digitar la variable Migrantes. Digite Cero si no tiene.",IF(Z15&gt;C15," * La variable Migrantes no puede ser mayor al Total.",""))</f>
        <v/>
      </c>
      <c r="CC15" s="41" t="str">
        <f t="shared" si="3"/>
        <v/>
      </c>
      <c r="CD15" s="42"/>
      <c r="CE15" s="43"/>
      <c r="CF15" s="42"/>
      <c r="CG15" s="44"/>
      <c r="CH15" s="44"/>
      <c r="CI15" s="44"/>
      <c r="CJ15" s="44"/>
      <c r="CK15" s="44"/>
      <c r="CL15" s="45">
        <f t="shared" si="4"/>
        <v>0</v>
      </c>
      <c r="CM15" s="45">
        <f>IF(AND(C15&gt;0,Z15=""),1,IF(Z15&gt;C15,1,0))</f>
        <v>0</v>
      </c>
      <c r="CN15" s="45">
        <f t="shared" si="5"/>
        <v>0</v>
      </c>
      <c r="CO15"/>
      <c r="CP15" s="46"/>
      <c r="CQ15" s="2"/>
      <c r="CR15" s="2"/>
      <c r="CS15" s="2"/>
      <c r="CT15" s="2"/>
      <c r="CU15" s="2"/>
      <c r="CV15" s="2"/>
    </row>
    <row r="16" spans="1:100" s="26" customFormat="1" x14ac:dyDescent="0.25">
      <c r="A16" s="689" t="s">
        <v>39</v>
      </c>
      <c r="B16" s="690"/>
      <c r="C16" s="60">
        <v>23</v>
      </c>
      <c r="D16" s="61">
        <v>0</v>
      </c>
      <c r="E16" s="62">
        <v>1</v>
      </c>
      <c r="F16" s="62">
        <v>19</v>
      </c>
      <c r="G16" s="63">
        <v>3</v>
      </c>
      <c r="H16" s="61">
        <v>0</v>
      </c>
      <c r="I16" s="64">
        <v>0</v>
      </c>
      <c r="J16" s="64">
        <v>0</v>
      </c>
      <c r="K16" s="63">
        <v>5</v>
      </c>
      <c r="L16" s="65">
        <v>23</v>
      </c>
      <c r="M16" s="64">
        <v>23</v>
      </c>
      <c r="N16" s="64">
        <v>0</v>
      </c>
      <c r="O16" s="64">
        <v>0</v>
      </c>
      <c r="P16" s="64">
        <v>0</v>
      </c>
      <c r="Q16" s="64">
        <v>0</v>
      </c>
      <c r="R16" s="66">
        <v>0</v>
      </c>
      <c r="S16" s="67">
        <v>2</v>
      </c>
      <c r="T16" s="68">
        <v>15</v>
      </c>
      <c r="U16" s="62">
        <v>2</v>
      </c>
      <c r="V16" s="69">
        <v>14</v>
      </c>
      <c r="W16" s="63">
        <v>0</v>
      </c>
      <c r="X16" s="66">
        <v>0</v>
      </c>
      <c r="Y16" s="70">
        <v>0</v>
      </c>
      <c r="Z16" s="71">
        <v>1</v>
      </c>
      <c r="AA16" s="62">
        <v>0</v>
      </c>
      <c r="AB16" s="72"/>
      <c r="AC16" s="40" t="str">
        <f t="shared" si="1"/>
        <v/>
      </c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 s="41" t="str">
        <f t="shared" si="2"/>
        <v/>
      </c>
      <c r="CB16" s="41" t="str">
        <f t="shared" ref="CB16:CB22" si="6">IF(AND(C16&gt;0,Z16="")," * No olvide digitar la variable Migrantes. Digite Cero si no tiene.",IF(Z16&gt;C16," * La variable Migrantes no puede ser mayor al Total.",""))</f>
        <v/>
      </c>
      <c r="CC16" s="41" t="str">
        <f t="shared" si="3"/>
        <v/>
      </c>
      <c r="CD16" s="42"/>
      <c r="CE16" s="43"/>
      <c r="CF16" s="42"/>
      <c r="CG16" s="44"/>
      <c r="CH16" s="44"/>
      <c r="CI16" s="44"/>
      <c r="CJ16" s="44"/>
      <c r="CK16" s="44"/>
      <c r="CL16" s="45">
        <f t="shared" si="4"/>
        <v>0</v>
      </c>
      <c r="CM16" s="45">
        <f t="shared" ref="CM16:CM22" si="7">IF(AND(C16&gt;0,Z16=""),1,IF(Z16&gt;C16,1,0))</f>
        <v>0</v>
      </c>
      <c r="CN16" s="45">
        <f t="shared" si="5"/>
        <v>0</v>
      </c>
      <c r="CO16"/>
      <c r="CP16" s="46"/>
      <c r="CQ16" s="2"/>
      <c r="CR16" s="2"/>
      <c r="CS16" s="2"/>
      <c r="CT16" s="2"/>
      <c r="CU16" s="2"/>
      <c r="CV16" s="2"/>
    </row>
    <row r="17" spans="1:100" s="26" customFormat="1" ht="15" customHeight="1" x14ac:dyDescent="0.25">
      <c r="A17" s="706" t="s">
        <v>40</v>
      </c>
      <c r="B17" s="707"/>
      <c r="C17" s="27">
        <v>0</v>
      </c>
      <c r="D17" s="28">
        <v>0</v>
      </c>
      <c r="E17" s="29">
        <v>0</v>
      </c>
      <c r="F17" s="29">
        <v>1</v>
      </c>
      <c r="G17" s="30">
        <v>0</v>
      </c>
      <c r="H17" s="28">
        <v>0</v>
      </c>
      <c r="I17" s="31">
        <v>0</v>
      </c>
      <c r="J17" s="31">
        <v>0</v>
      </c>
      <c r="K17" s="30">
        <v>0</v>
      </c>
      <c r="L17" s="32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3">
        <v>0</v>
      </c>
      <c r="S17" s="34"/>
      <c r="T17" s="35"/>
      <c r="U17" s="29"/>
      <c r="V17" s="36"/>
      <c r="W17" s="30"/>
      <c r="X17" s="33"/>
      <c r="Y17" s="37"/>
      <c r="Z17" s="38"/>
      <c r="AA17" s="29"/>
      <c r="AB17" s="39"/>
      <c r="AC17" s="40" t="str">
        <f t="shared" si="1"/>
        <v/>
      </c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 s="41" t="str">
        <f t="shared" si="2"/>
        <v/>
      </c>
      <c r="CB17" s="41" t="str">
        <f t="shared" si="6"/>
        <v/>
      </c>
      <c r="CC17" s="41" t="str">
        <f t="shared" si="3"/>
        <v/>
      </c>
      <c r="CD17" s="42"/>
      <c r="CE17" s="43"/>
      <c r="CF17" s="42"/>
      <c r="CG17" s="44"/>
      <c r="CH17" s="44"/>
      <c r="CI17" s="44"/>
      <c r="CJ17" s="44"/>
      <c r="CK17" s="44"/>
      <c r="CL17" s="45">
        <f t="shared" si="4"/>
        <v>0</v>
      </c>
      <c r="CM17" s="45">
        <f t="shared" si="7"/>
        <v>0</v>
      </c>
      <c r="CN17" s="45">
        <f t="shared" si="5"/>
        <v>0</v>
      </c>
      <c r="CO17"/>
      <c r="CP17" s="46"/>
      <c r="CQ17" s="2"/>
      <c r="CR17" s="2"/>
      <c r="CS17" s="2"/>
      <c r="CT17" s="2"/>
      <c r="CU17" s="2"/>
      <c r="CV17" s="2"/>
    </row>
    <row r="18" spans="1:100" s="26" customFormat="1" x14ac:dyDescent="0.25">
      <c r="A18" s="708" t="s">
        <v>41</v>
      </c>
      <c r="B18" s="709"/>
      <c r="C18" s="534">
        <v>0</v>
      </c>
      <c r="D18" s="575">
        <v>0</v>
      </c>
      <c r="E18" s="73">
        <v>0</v>
      </c>
      <c r="F18" s="73">
        <v>0</v>
      </c>
      <c r="G18" s="74">
        <v>0</v>
      </c>
      <c r="H18" s="575">
        <v>0</v>
      </c>
      <c r="I18" s="75">
        <v>0</v>
      </c>
      <c r="J18" s="75">
        <v>0</v>
      </c>
      <c r="K18" s="74">
        <v>0</v>
      </c>
      <c r="L18" s="454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6">
        <v>0</v>
      </c>
      <c r="S18" s="77"/>
      <c r="T18" s="78"/>
      <c r="U18" s="73"/>
      <c r="V18" s="79"/>
      <c r="W18" s="74"/>
      <c r="X18" s="76"/>
      <c r="Y18" s="80"/>
      <c r="Z18" s="81"/>
      <c r="AA18" s="73"/>
      <c r="AB18" s="82"/>
      <c r="AC18" s="40" t="str">
        <f t="shared" si="1"/>
        <v/>
      </c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 s="41" t="str">
        <f t="shared" si="2"/>
        <v/>
      </c>
      <c r="CB18" s="41" t="str">
        <f t="shared" si="6"/>
        <v/>
      </c>
      <c r="CC18" s="41" t="str">
        <f t="shared" si="3"/>
        <v/>
      </c>
      <c r="CD18" s="42"/>
      <c r="CE18" s="43"/>
      <c r="CF18" s="42"/>
      <c r="CG18" s="44"/>
      <c r="CH18" s="44"/>
      <c r="CI18" s="44"/>
      <c r="CJ18" s="44"/>
      <c r="CK18" s="44"/>
      <c r="CL18" s="45">
        <f t="shared" si="4"/>
        <v>0</v>
      </c>
      <c r="CM18" s="45">
        <f t="shared" si="7"/>
        <v>0</v>
      </c>
      <c r="CN18" s="45">
        <f t="shared" si="5"/>
        <v>0</v>
      </c>
      <c r="CO18"/>
      <c r="CP18" s="46"/>
      <c r="CQ18" s="2"/>
      <c r="CR18" s="2"/>
      <c r="CS18" s="2"/>
      <c r="CT18" s="2"/>
      <c r="CU18" s="2"/>
      <c r="CV18" s="2"/>
    </row>
    <row r="19" spans="1:100" s="26" customFormat="1" x14ac:dyDescent="0.25">
      <c r="A19" s="666" t="s">
        <v>42</v>
      </c>
      <c r="B19" s="667"/>
      <c r="C19" s="27">
        <v>0</v>
      </c>
      <c r="D19" s="28">
        <v>0</v>
      </c>
      <c r="E19" s="31">
        <v>0</v>
      </c>
      <c r="F19" s="31">
        <v>0</v>
      </c>
      <c r="G19" s="35">
        <v>0</v>
      </c>
      <c r="H19" s="83">
        <v>0</v>
      </c>
      <c r="I19" s="84">
        <v>0</v>
      </c>
      <c r="J19" s="84">
        <v>0</v>
      </c>
      <c r="K19" s="85">
        <v>0</v>
      </c>
      <c r="L19" s="86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7">
        <v>0</v>
      </c>
      <c r="S19" s="88"/>
      <c r="T19" s="89"/>
      <c r="U19" s="90"/>
      <c r="V19" s="91"/>
      <c r="W19" s="85"/>
      <c r="X19" s="87"/>
      <c r="Y19" s="92"/>
      <c r="Z19" s="93"/>
      <c r="AA19" s="90"/>
      <c r="AB19" s="94"/>
      <c r="AC19" s="40" t="str">
        <f t="shared" si="1"/>
        <v/>
      </c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 s="41" t="str">
        <f t="shared" si="2"/>
        <v/>
      </c>
      <c r="CB19" s="41" t="str">
        <f t="shared" si="6"/>
        <v/>
      </c>
      <c r="CC19" s="41" t="str">
        <f t="shared" si="3"/>
        <v/>
      </c>
      <c r="CD19" s="42"/>
      <c r="CE19" s="43"/>
      <c r="CF19" s="42"/>
      <c r="CG19" s="44"/>
      <c r="CH19" s="44"/>
      <c r="CI19" s="44"/>
      <c r="CJ19" s="44"/>
      <c r="CK19" s="44"/>
      <c r="CL19" s="45">
        <f t="shared" si="4"/>
        <v>0</v>
      </c>
      <c r="CM19" s="45">
        <f t="shared" si="7"/>
        <v>0</v>
      </c>
      <c r="CN19" s="45">
        <f t="shared" si="5"/>
        <v>0</v>
      </c>
      <c r="CO19"/>
      <c r="CP19" s="46"/>
      <c r="CQ19" s="2"/>
      <c r="CR19" s="2"/>
      <c r="CS19" s="2"/>
      <c r="CT19" s="2"/>
      <c r="CU19" s="2"/>
      <c r="CV19" s="2"/>
    </row>
    <row r="20" spans="1:100" s="26" customFormat="1" x14ac:dyDescent="0.25">
      <c r="A20" s="689" t="s">
        <v>43</v>
      </c>
      <c r="B20" s="690"/>
      <c r="C20" s="60">
        <v>0</v>
      </c>
      <c r="D20" s="61">
        <v>0</v>
      </c>
      <c r="E20" s="64">
        <v>0</v>
      </c>
      <c r="F20" s="64">
        <v>0</v>
      </c>
      <c r="G20" s="68">
        <v>0</v>
      </c>
      <c r="H20" s="61">
        <v>0</v>
      </c>
      <c r="I20" s="64">
        <v>0</v>
      </c>
      <c r="J20" s="64">
        <v>0</v>
      </c>
      <c r="K20" s="63">
        <v>0</v>
      </c>
      <c r="L20" s="65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6">
        <v>0</v>
      </c>
      <c r="S20" s="67"/>
      <c r="T20" s="68"/>
      <c r="U20" s="62"/>
      <c r="V20" s="69"/>
      <c r="W20" s="63"/>
      <c r="X20" s="66"/>
      <c r="Y20" s="70"/>
      <c r="Z20" s="71"/>
      <c r="AA20" s="62"/>
      <c r="AB20" s="72"/>
      <c r="AC20" s="40" t="str">
        <f t="shared" si="1"/>
        <v/>
      </c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 s="41" t="str">
        <f t="shared" si="2"/>
        <v/>
      </c>
      <c r="CB20" s="41" t="str">
        <f t="shared" si="6"/>
        <v/>
      </c>
      <c r="CC20" s="41" t="str">
        <f t="shared" si="3"/>
        <v/>
      </c>
      <c r="CD20" s="42"/>
      <c r="CE20" s="43"/>
      <c r="CF20" s="42"/>
      <c r="CG20" s="44"/>
      <c r="CH20" s="44"/>
      <c r="CI20" s="44"/>
      <c r="CJ20" s="44"/>
      <c r="CK20" s="44"/>
      <c r="CL20" s="45">
        <f t="shared" si="4"/>
        <v>0</v>
      </c>
      <c r="CM20" s="45">
        <f t="shared" si="7"/>
        <v>0</v>
      </c>
      <c r="CN20" s="45">
        <f t="shared" si="5"/>
        <v>0</v>
      </c>
      <c r="CO20"/>
      <c r="CP20" s="46"/>
      <c r="CQ20" s="2"/>
      <c r="CR20" s="2"/>
      <c r="CS20" s="2"/>
      <c r="CT20" s="2"/>
      <c r="CU20" s="2"/>
      <c r="CV20" s="2"/>
    </row>
    <row r="21" spans="1:100" s="26" customFormat="1" x14ac:dyDescent="0.25">
      <c r="A21" s="710" t="s">
        <v>44</v>
      </c>
      <c r="B21" s="95" t="s">
        <v>45</v>
      </c>
      <c r="C21" s="96">
        <v>0</v>
      </c>
      <c r="D21" s="97">
        <v>0</v>
      </c>
      <c r="E21" s="98">
        <v>0</v>
      </c>
      <c r="F21" s="98">
        <v>0</v>
      </c>
      <c r="G21" s="99">
        <v>0</v>
      </c>
      <c r="H21" s="97">
        <v>0</v>
      </c>
      <c r="I21" s="100">
        <v>0</v>
      </c>
      <c r="J21" s="100">
        <v>0</v>
      </c>
      <c r="K21" s="99">
        <v>0</v>
      </c>
      <c r="L21" s="101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2">
        <v>0</v>
      </c>
      <c r="S21" s="103"/>
      <c r="T21" s="104"/>
      <c r="U21" s="98"/>
      <c r="V21" s="105"/>
      <c r="W21" s="99"/>
      <c r="X21" s="102"/>
      <c r="Y21" s="106"/>
      <c r="Z21" s="107"/>
      <c r="AA21" s="98"/>
      <c r="AB21" s="108"/>
      <c r="AC21" s="40" t="str">
        <f t="shared" si="1"/>
        <v/>
      </c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 s="41" t="str">
        <f t="shared" si="2"/>
        <v/>
      </c>
      <c r="CB21" s="41" t="str">
        <f t="shared" si="6"/>
        <v/>
      </c>
      <c r="CC21" s="41" t="str">
        <f t="shared" si="3"/>
        <v/>
      </c>
      <c r="CD21" s="42"/>
      <c r="CE21" s="43"/>
      <c r="CF21" s="42"/>
      <c r="CG21" s="44"/>
      <c r="CH21" s="44"/>
      <c r="CI21" s="44"/>
      <c r="CJ21" s="44"/>
      <c r="CK21" s="44"/>
      <c r="CL21" s="45">
        <f t="shared" si="4"/>
        <v>0</v>
      </c>
      <c r="CM21" s="45">
        <f t="shared" si="7"/>
        <v>0</v>
      </c>
      <c r="CN21" s="45">
        <f t="shared" si="5"/>
        <v>0</v>
      </c>
      <c r="CO21"/>
      <c r="CP21" s="46"/>
      <c r="CQ21" s="2"/>
      <c r="CR21" s="2"/>
      <c r="CS21" s="2"/>
      <c r="CT21" s="2"/>
      <c r="CU21" s="2"/>
      <c r="CV21" s="2"/>
    </row>
    <row r="22" spans="1:100" s="26" customFormat="1" x14ac:dyDescent="0.25">
      <c r="A22" s="794"/>
      <c r="B22" s="109" t="s">
        <v>46</v>
      </c>
      <c r="C22" s="60">
        <v>1</v>
      </c>
      <c r="D22" s="60">
        <v>0</v>
      </c>
      <c r="E22" s="64">
        <v>0</v>
      </c>
      <c r="F22" s="64">
        <v>1</v>
      </c>
      <c r="G22" s="63">
        <v>0</v>
      </c>
      <c r="H22" s="61">
        <v>0</v>
      </c>
      <c r="I22" s="64">
        <v>0</v>
      </c>
      <c r="J22" s="64">
        <v>0</v>
      </c>
      <c r="K22" s="63">
        <v>0</v>
      </c>
      <c r="L22" s="65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6">
        <v>0</v>
      </c>
      <c r="S22" s="67"/>
      <c r="T22" s="68"/>
      <c r="U22" s="62"/>
      <c r="V22" s="69"/>
      <c r="W22" s="63"/>
      <c r="X22" s="66"/>
      <c r="Y22" s="70">
        <v>0</v>
      </c>
      <c r="Z22" s="71">
        <v>0</v>
      </c>
      <c r="AA22" s="62">
        <v>0</v>
      </c>
      <c r="AB22" s="72"/>
      <c r="AC22" s="40" t="str">
        <f t="shared" si="1"/>
        <v/>
      </c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 s="41" t="str">
        <f t="shared" si="2"/>
        <v/>
      </c>
      <c r="CB22" s="41" t="str">
        <f t="shared" si="6"/>
        <v/>
      </c>
      <c r="CC22" s="41" t="str">
        <f t="shared" si="3"/>
        <v/>
      </c>
      <c r="CD22" s="42"/>
      <c r="CE22" s="43"/>
      <c r="CF22" s="42"/>
      <c r="CG22" s="44"/>
      <c r="CH22" s="44"/>
      <c r="CI22" s="44"/>
      <c r="CJ22" s="44"/>
      <c r="CK22" s="44"/>
      <c r="CL22" s="45">
        <f t="shared" si="4"/>
        <v>0</v>
      </c>
      <c r="CM22" s="45">
        <f t="shared" si="7"/>
        <v>0</v>
      </c>
      <c r="CN22" s="45">
        <f t="shared" si="5"/>
        <v>0</v>
      </c>
      <c r="CO22"/>
      <c r="CP22" s="46"/>
      <c r="CQ22" s="2"/>
      <c r="CR22" s="2"/>
      <c r="CS22" s="2"/>
      <c r="CT22" s="2"/>
      <c r="CU22" s="2"/>
      <c r="CV22" s="2"/>
    </row>
    <row r="23" spans="1:100" s="2" customFormat="1" ht="11.25" x14ac:dyDescent="0.15">
      <c r="A23" s="4" t="s">
        <v>47</v>
      </c>
      <c r="B23" s="4"/>
      <c r="C23" s="110"/>
      <c r="D23" s="111"/>
      <c r="E23" s="111"/>
      <c r="F23" s="112"/>
    </row>
    <row r="24" spans="1:100" s="26" customFormat="1" ht="21" x14ac:dyDescent="0.15">
      <c r="A24" s="680" t="s">
        <v>48</v>
      </c>
      <c r="B24" s="703"/>
      <c r="C24" s="557" t="s">
        <v>4</v>
      </c>
      <c r="D24" s="549" t="s">
        <v>49</v>
      </c>
      <c r="E24" s="549" t="s">
        <v>50</v>
      </c>
      <c r="F24" s="549" t="s">
        <v>51</v>
      </c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spans="1:100" s="26" customFormat="1" ht="11.25" x14ac:dyDescent="0.15">
      <c r="A25" s="704" t="s">
        <v>52</v>
      </c>
      <c r="B25" s="705"/>
      <c r="C25" s="115">
        <f t="shared" ref="C25:C35" si="8">SUM(D25:F25)</f>
        <v>14</v>
      </c>
      <c r="D25" s="116">
        <v>0</v>
      </c>
      <c r="E25" s="116">
        <v>2</v>
      </c>
      <c r="F25" s="116">
        <v>12</v>
      </c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spans="1:100" s="26" customFormat="1" ht="11.25" x14ac:dyDescent="0.15">
      <c r="A26" s="695" t="s">
        <v>53</v>
      </c>
      <c r="B26" s="117" t="s">
        <v>54</v>
      </c>
      <c r="C26" s="118">
        <f t="shared" si="8"/>
        <v>0</v>
      </c>
      <c r="D26" s="119">
        <v>0</v>
      </c>
      <c r="E26" s="119">
        <v>0</v>
      </c>
      <c r="F26" s="119">
        <v>0</v>
      </c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spans="1:100" s="26" customFormat="1" ht="11.25" x14ac:dyDescent="0.15">
      <c r="A27" s="793"/>
      <c r="B27" s="566" t="s">
        <v>55</v>
      </c>
      <c r="C27" s="121">
        <f t="shared" si="8"/>
        <v>8</v>
      </c>
      <c r="D27" s="465">
        <v>0</v>
      </c>
      <c r="E27" s="465">
        <v>3</v>
      </c>
      <c r="F27" s="465">
        <v>5</v>
      </c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spans="1:100" s="26" customFormat="1" ht="11.25" x14ac:dyDescent="0.15">
      <c r="A28" s="666" t="s">
        <v>56</v>
      </c>
      <c r="B28" s="667"/>
      <c r="C28" s="118">
        <f t="shared" si="8"/>
        <v>17</v>
      </c>
      <c r="D28" s="119">
        <v>0</v>
      </c>
      <c r="E28" s="119">
        <v>2</v>
      </c>
      <c r="F28" s="119">
        <v>15</v>
      </c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spans="1:100" s="26" customFormat="1" ht="11.25" x14ac:dyDescent="0.15">
      <c r="A29" s="683" t="s">
        <v>57</v>
      </c>
      <c r="B29" s="684"/>
      <c r="C29" s="122">
        <f t="shared" si="8"/>
        <v>38</v>
      </c>
      <c r="D29" s="123">
        <v>0</v>
      </c>
      <c r="E29" s="123">
        <v>7</v>
      </c>
      <c r="F29" s="123">
        <v>31</v>
      </c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spans="1:100" s="26" customFormat="1" ht="11.25" x14ac:dyDescent="0.15">
      <c r="A30" s="689" t="s">
        <v>58</v>
      </c>
      <c r="B30" s="690"/>
      <c r="C30" s="121">
        <f t="shared" si="8"/>
        <v>38</v>
      </c>
      <c r="D30" s="465">
        <v>0</v>
      </c>
      <c r="E30" s="465">
        <v>7</v>
      </c>
      <c r="F30" s="465">
        <v>31</v>
      </c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spans="1:100" s="26" customFormat="1" ht="11.25" x14ac:dyDescent="0.15">
      <c r="A31" s="699" t="s">
        <v>59</v>
      </c>
      <c r="B31" s="124" t="s">
        <v>60</v>
      </c>
      <c r="C31" s="118">
        <f t="shared" si="8"/>
        <v>38</v>
      </c>
      <c r="D31" s="119">
        <v>0</v>
      </c>
      <c r="E31" s="119">
        <v>7</v>
      </c>
      <c r="F31" s="119">
        <v>31</v>
      </c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spans="1:100" s="26" customFormat="1" ht="11.25" x14ac:dyDescent="0.15">
      <c r="A32" s="794"/>
      <c r="B32" s="560" t="s">
        <v>61</v>
      </c>
      <c r="C32" s="121">
        <f t="shared" si="8"/>
        <v>0</v>
      </c>
      <c r="D32" s="465">
        <v>0</v>
      </c>
      <c r="E32" s="465">
        <v>0</v>
      </c>
      <c r="F32" s="465">
        <v>0</v>
      </c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spans="1:100" s="26" customFormat="1" ht="11.25" x14ac:dyDescent="0.15">
      <c r="A33" s="701" t="s">
        <v>62</v>
      </c>
      <c r="B33" s="702"/>
      <c r="C33" s="126">
        <f t="shared" si="8"/>
        <v>7</v>
      </c>
      <c r="D33" s="116">
        <v>0</v>
      </c>
      <c r="E33" s="116">
        <v>0</v>
      </c>
      <c r="F33" s="116">
        <v>7</v>
      </c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spans="1:100" s="26" customFormat="1" ht="21" x14ac:dyDescent="0.15">
      <c r="A34" s="699" t="s">
        <v>63</v>
      </c>
      <c r="B34" s="127" t="s">
        <v>64</v>
      </c>
      <c r="C34" s="128">
        <f t="shared" si="8"/>
        <v>36</v>
      </c>
      <c r="D34" s="119">
        <v>0</v>
      </c>
      <c r="E34" s="119">
        <v>7</v>
      </c>
      <c r="F34" s="119">
        <v>29</v>
      </c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spans="1:100" s="26" customFormat="1" ht="11.25" x14ac:dyDescent="0.15">
      <c r="A35" s="794"/>
      <c r="B35" s="566" t="s">
        <v>65</v>
      </c>
      <c r="C35" s="121">
        <f t="shared" si="8"/>
        <v>3</v>
      </c>
      <c r="D35" s="465">
        <v>0</v>
      </c>
      <c r="E35" s="465">
        <v>3</v>
      </c>
      <c r="F35" s="465">
        <v>0</v>
      </c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spans="1:100" s="130" customFormat="1" ht="12" x14ac:dyDescent="0.2">
      <c r="A36" s="129" t="s">
        <v>66</v>
      </c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spans="1:100" s="2" customFormat="1" ht="11.25" x14ac:dyDescent="0.15">
      <c r="A37" s="131" t="s">
        <v>67</v>
      </c>
      <c r="B37" s="132"/>
      <c r="C37" s="133"/>
      <c r="D37" s="134"/>
    </row>
    <row r="38" spans="1:100" x14ac:dyDescent="0.25">
      <c r="A38" s="693" t="s">
        <v>68</v>
      </c>
      <c r="B38" s="694"/>
      <c r="C38" s="135" t="s">
        <v>69</v>
      </c>
      <c r="D38" s="135" t="s">
        <v>70</v>
      </c>
    </row>
    <row r="39" spans="1:100" ht="15" customHeight="1" x14ac:dyDescent="0.25">
      <c r="A39" s="691" t="s">
        <v>71</v>
      </c>
      <c r="B39" s="692"/>
      <c r="C39" s="136">
        <v>11</v>
      </c>
      <c r="D39" s="136">
        <v>0</v>
      </c>
    </row>
    <row r="40" spans="1:100" ht="15" customHeight="1" x14ac:dyDescent="0.25">
      <c r="A40" s="624" t="s">
        <v>72</v>
      </c>
      <c r="B40" s="137" t="s">
        <v>73</v>
      </c>
      <c r="C40" s="104">
        <v>11</v>
      </c>
      <c r="D40" s="104">
        <v>7</v>
      </c>
    </row>
    <row r="41" spans="1:100" x14ac:dyDescent="0.25">
      <c r="A41" s="765"/>
      <c r="B41" s="138" t="s">
        <v>74</v>
      </c>
      <c r="C41" s="68"/>
      <c r="D41" s="68">
        <v>0</v>
      </c>
    </row>
    <row r="42" spans="1:100" ht="15" customHeight="1" x14ac:dyDescent="0.25">
      <c r="A42" s="691" t="s">
        <v>75</v>
      </c>
      <c r="B42" s="692"/>
      <c r="C42" s="136">
        <v>3</v>
      </c>
      <c r="D42" s="136">
        <v>2</v>
      </c>
    </row>
    <row r="43" spans="1:100" ht="15" customHeight="1" x14ac:dyDescent="0.25">
      <c r="A43" s="691" t="s">
        <v>76</v>
      </c>
      <c r="B43" s="692"/>
      <c r="C43" s="454">
        <v>4</v>
      </c>
      <c r="D43" s="78">
        <v>0</v>
      </c>
    </row>
    <row r="44" spans="1:100" ht="15" customHeight="1" x14ac:dyDescent="0.25">
      <c r="A44" s="624" t="s">
        <v>77</v>
      </c>
      <c r="B44" s="139" t="s">
        <v>78</v>
      </c>
      <c r="C44" s="104">
        <v>11</v>
      </c>
      <c r="D44" s="104">
        <v>5</v>
      </c>
    </row>
    <row r="45" spans="1:100" ht="21" x14ac:dyDescent="0.25">
      <c r="A45" s="765"/>
      <c r="B45" s="564" t="s">
        <v>79</v>
      </c>
      <c r="C45" s="65">
        <v>2</v>
      </c>
      <c r="D45" s="68">
        <v>0</v>
      </c>
    </row>
    <row r="46" spans="1:100" x14ac:dyDescent="0.25">
      <c r="A46" s="691" t="s">
        <v>80</v>
      </c>
      <c r="B46" s="692"/>
      <c r="C46" s="136">
        <v>0</v>
      </c>
      <c r="D46" s="136">
        <v>1</v>
      </c>
    </row>
    <row r="47" spans="1:100" ht="15" customHeight="1" x14ac:dyDescent="0.25">
      <c r="A47" s="691" t="s">
        <v>81</v>
      </c>
      <c r="B47" s="692"/>
      <c r="C47" s="136">
        <v>0</v>
      </c>
      <c r="D47" s="136">
        <v>1</v>
      </c>
    </row>
    <row r="48" spans="1:100" ht="15" customHeight="1" x14ac:dyDescent="0.25">
      <c r="A48" s="691" t="s">
        <v>82</v>
      </c>
      <c r="B48" s="692"/>
      <c r="C48" s="136">
        <v>0</v>
      </c>
      <c r="D48" s="136">
        <v>0</v>
      </c>
    </row>
    <row r="49" spans="1:4" customFormat="1" ht="15" customHeight="1" x14ac:dyDescent="0.25">
      <c r="A49" s="691" t="s">
        <v>83</v>
      </c>
      <c r="B49" s="692"/>
      <c r="C49" s="136">
        <v>0</v>
      </c>
      <c r="D49" s="136">
        <v>0</v>
      </c>
    </row>
    <row r="50" spans="1:4" customFormat="1" ht="15" customHeight="1" x14ac:dyDescent="0.25">
      <c r="A50" s="691" t="s">
        <v>84</v>
      </c>
      <c r="B50" s="692"/>
      <c r="C50" s="136">
        <v>0</v>
      </c>
      <c r="D50" s="136">
        <v>7</v>
      </c>
    </row>
    <row r="51" spans="1:4" customFormat="1" x14ac:dyDescent="0.25">
      <c r="A51" s="791" t="s">
        <v>85</v>
      </c>
      <c r="B51" s="791"/>
      <c r="C51" s="454">
        <v>41</v>
      </c>
      <c r="D51" s="78">
        <v>6</v>
      </c>
    </row>
    <row r="52" spans="1:4" s="2" customFormat="1" ht="11.25" x14ac:dyDescent="0.15">
      <c r="A52" s="131" t="s">
        <v>86</v>
      </c>
      <c r="B52" s="132"/>
      <c r="C52" s="133"/>
      <c r="D52" s="134"/>
    </row>
    <row r="53" spans="1:4" customFormat="1" ht="21" x14ac:dyDescent="0.25">
      <c r="A53" s="693" t="s">
        <v>87</v>
      </c>
      <c r="B53" s="694"/>
      <c r="C53" s="135" t="s">
        <v>88</v>
      </c>
      <c r="D53" s="554" t="s">
        <v>44</v>
      </c>
    </row>
    <row r="54" spans="1:4" customFormat="1" x14ac:dyDescent="0.25">
      <c r="A54" s="695" t="s">
        <v>89</v>
      </c>
      <c r="B54" s="142" t="s">
        <v>90</v>
      </c>
      <c r="C54" s="143">
        <v>0</v>
      </c>
      <c r="D54" s="143">
        <v>0</v>
      </c>
    </row>
    <row r="55" spans="1:4" customFormat="1" x14ac:dyDescent="0.25">
      <c r="A55" s="696"/>
      <c r="B55" s="144" t="s">
        <v>91</v>
      </c>
      <c r="C55" s="143">
        <v>1</v>
      </c>
      <c r="D55" s="143">
        <v>0</v>
      </c>
    </row>
    <row r="56" spans="1:4" customFormat="1" x14ac:dyDescent="0.25">
      <c r="A56" s="696"/>
      <c r="B56" s="144" t="s">
        <v>92</v>
      </c>
      <c r="C56" s="143">
        <v>0</v>
      </c>
      <c r="D56" s="143">
        <v>0</v>
      </c>
    </row>
    <row r="57" spans="1:4" customFormat="1" x14ac:dyDescent="0.25">
      <c r="A57" s="696"/>
      <c r="B57" s="144" t="s">
        <v>93</v>
      </c>
      <c r="C57" s="143">
        <v>0</v>
      </c>
      <c r="D57" s="143">
        <v>0</v>
      </c>
    </row>
    <row r="58" spans="1:4" customFormat="1" ht="21" x14ac:dyDescent="0.25">
      <c r="A58" s="793"/>
      <c r="B58" s="145" t="s">
        <v>94</v>
      </c>
      <c r="C58" s="454">
        <v>0</v>
      </c>
      <c r="D58" s="454">
        <v>0</v>
      </c>
    </row>
    <row r="59" spans="1:4" customFormat="1" x14ac:dyDescent="0.25">
      <c r="A59" s="666" t="s">
        <v>95</v>
      </c>
      <c r="B59" s="667"/>
      <c r="C59" s="143">
        <v>5</v>
      </c>
      <c r="D59" s="143">
        <v>0</v>
      </c>
    </row>
    <row r="60" spans="1:4" customFormat="1" x14ac:dyDescent="0.25">
      <c r="A60" s="683" t="s">
        <v>96</v>
      </c>
      <c r="B60" s="684"/>
      <c r="C60" s="143">
        <v>0</v>
      </c>
      <c r="D60" s="143">
        <v>0</v>
      </c>
    </row>
    <row r="61" spans="1:4" customFormat="1" x14ac:dyDescent="0.25">
      <c r="A61" s="683" t="s">
        <v>97</v>
      </c>
      <c r="B61" s="684"/>
      <c r="C61" s="143">
        <v>0</v>
      </c>
      <c r="D61" s="143">
        <v>0</v>
      </c>
    </row>
    <row r="62" spans="1:4" customFormat="1" x14ac:dyDescent="0.25">
      <c r="A62" s="685" t="s">
        <v>98</v>
      </c>
      <c r="B62" s="686"/>
      <c r="C62" s="65">
        <v>0</v>
      </c>
      <c r="D62" s="65">
        <v>0</v>
      </c>
    </row>
    <row r="63" spans="1:4" customFormat="1" x14ac:dyDescent="0.25">
      <c r="A63" s="687" t="s">
        <v>99</v>
      </c>
      <c r="B63" s="688"/>
      <c r="C63" s="143">
        <v>0</v>
      </c>
      <c r="D63" s="143">
        <v>0</v>
      </c>
    </row>
    <row r="64" spans="1:4" customFormat="1" x14ac:dyDescent="0.25">
      <c r="A64" s="683" t="s">
        <v>100</v>
      </c>
      <c r="B64" s="684"/>
      <c r="C64" s="143">
        <v>0</v>
      </c>
      <c r="D64" s="143">
        <v>0</v>
      </c>
    </row>
    <row r="65" spans="1:102" ht="15" customHeight="1" x14ac:dyDescent="0.25">
      <c r="A65" s="689" t="s">
        <v>101</v>
      </c>
      <c r="B65" s="690"/>
      <c r="C65" s="65">
        <v>1</v>
      </c>
      <c r="D65" s="65">
        <v>0</v>
      </c>
    </row>
    <row r="66" spans="1:102" s="2" customFormat="1" ht="18" customHeight="1" x14ac:dyDescent="0.15">
      <c r="A66" s="132" t="s">
        <v>102</v>
      </c>
      <c r="B66" s="110"/>
      <c r="C66" s="111"/>
      <c r="D66" s="111"/>
      <c r="E66" s="112"/>
      <c r="F66" s="111"/>
      <c r="G66" s="111"/>
      <c r="H66" s="111"/>
      <c r="I66" s="111"/>
      <c r="J66" s="112"/>
      <c r="K66" s="111"/>
      <c r="L66" s="111"/>
      <c r="M66" s="146"/>
      <c r="N66" s="5"/>
      <c r="O66" s="5"/>
      <c r="P66" s="5"/>
      <c r="Q66" s="5"/>
      <c r="R66" s="5"/>
      <c r="S66" s="5"/>
      <c r="T66" s="5"/>
    </row>
    <row r="67" spans="1:102" x14ac:dyDescent="0.25">
      <c r="A67" s="629" t="s">
        <v>103</v>
      </c>
      <c r="B67" s="680" t="s">
        <v>104</v>
      </c>
      <c r="C67" s="681"/>
      <c r="D67" s="681"/>
      <c r="E67" s="681"/>
      <c r="F67" s="681"/>
      <c r="G67" s="681"/>
      <c r="H67" s="681"/>
      <c r="I67" s="681"/>
      <c r="J67" s="682"/>
      <c r="K67" s="640" t="s">
        <v>105</v>
      </c>
      <c r="L67" s="640"/>
      <c r="M67" s="641"/>
      <c r="N67" s="639" t="s">
        <v>106</v>
      </c>
      <c r="O67" s="665"/>
      <c r="P67" s="647" t="s">
        <v>107</v>
      </c>
      <c r="Q67" s="629" t="s">
        <v>12</v>
      </c>
      <c r="R67" s="627" t="s">
        <v>13</v>
      </c>
      <c r="S67" s="639" t="s">
        <v>14</v>
      </c>
      <c r="T67" s="641" t="s">
        <v>14</v>
      </c>
    </row>
    <row r="68" spans="1:102" ht="42" x14ac:dyDescent="0.25">
      <c r="A68" s="766"/>
      <c r="B68" s="147" t="s">
        <v>108</v>
      </c>
      <c r="C68" s="148" t="s">
        <v>109</v>
      </c>
      <c r="D68" s="148" t="s">
        <v>110</v>
      </c>
      <c r="E68" s="9" t="s">
        <v>111</v>
      </c>
      <c r="F68" s="148" t="s">
        <v>112</v>
      </c>
      <c r="G68" s="148" t="s">
        <v>113</v>
      </c>
      <c r="H68" s="9" t="s">
        <v>114</v>
      </c>
      <c r="I68" s="148" t="s">
        <v>115</v>
      </c>
      <c r="J68" s="558" t="s">
        <v>116</v>
      </c>
      <c r="K68" s="9" t="s">
        <v>117</v>
      </c>
      <c r="L68" s="148" t="s">
        <v>118</v>
      </c>
      <c r="M68" s="149" t="s">
        <v>119</v>
      </c>
      <c r="N68" s="565" t="s">
        <v>120</v>
      </c>
      <c r="O68" s="151" t="s">
        <v>121</v>
      </c>
      <c r="P68" s="648"/>
      <c r="Q68" s="766"/>
      <c r="R68" s="673"/>
      <c r="S68" s="147" t="s">
        <v>33</v>
      </c>
      <c r="T68" s="552" t="s">
        <v>34</v>
      </c>
    </row>
    <row r="69" spans="1:102" x14ac:dyDescent="0.25">
      <c r="A69" s="563" t="s">
        <v>4</v>
      </c>
      <c r="B69" s="153">
        <f t="shared" ref="B69:L69" si="9">SUM(B70:B72)</f>
        <v>2</v>
      </c>
      <c r="C69" s="154">
        <f t="shared" si="9"/>
        <v>0</v>
      </c>
      <c r="D69" s="154">
        <f t="shared" si="9"/>
        <v>1</v>
      </c>
      <c r="E69" s="154">
        <f t="shared" si="9"/>
        <v>0</v>
      </c>
      <c r="F69" s="154">
        <f t="shared" si="9"/>
        <v>0</v>
      </c>
      <c r="G69" s="154">
        <f t="shared" si="9"/>
        <v>1</v>
      </c>
      <c r="H69" s="154">
        <f t="shared" si="9"/>
        <v>0</v>
      </c>
      <c r="I69" s="154">
        <f t="shared" si="9"/>
        <v>0</v>
      </c>
      <c r="J69" s="155">
        <f t="shared" si="9"/>
        <v>0</v>
      </c>
      <c r="K69" s="156">
        <f t="shared" si="9"/>
        <v>0</v>
      </c>
      <c r="L69" s="154">
        <f t="shared" si="9"/>
        <v>0</v>
      </c>
      <c r="M69" s="157">
        <f>SUM(M70:M71)</f>
        <v>2</v>
      </c>
      <c r="N69" s="158">
        <f>SUM(N70:N71)</f>
        <v>2</v>
      </c>
      <c r="O69" s="155">
        <f>SUM(O70:O71)</f>
        <v>0</v>
      </c>
      <c r="P69" s="159">
        <f t="shared" ref="P69:T69" si="10">SUM(P70:P72)</f>
        <v>2</v>
      </c>
      <c r="Q69" s="160">
        <f t="shared" si="10"/>
        <v>0</v>
      </c>
      <c r="R69" s="161">
        <f t="shared" si="10"/>
        <v>0</v>
      </c>
      <c r="S69" s="153">
        <f t="shared" si="10"/>
        <v>0</v>
      </c>
      <c r="T69" s="162">
        <f t="shared" si="10"/>
        <v>0</v>
      </c>
    </row>
    <row r="70" spans="1:102" ht="15" customHeight="1" x14ac:dyDescent="0.25">
      <c r="A70" s="117" t="s">
        <v>122</v>
      </c>
      <c r="B70" s="28"/>
      <c r="C70" s="29"/>
      <c r="D70" s="31"/>
      <c r="E70" s="29"/>
      <c r="F70" s="31"/>
      <c r="G70" s="31"/>
      <c r="H70" s="29"/>
      <c r="I70" s="31"/>
      <c r="J70" s="36"/>
      <c r="K70" s="29"/>
      <c r="L70" s="31"/>
      <c r="M70" s="35"/>
      <c r="N70" s="28"/>
      <c r="O70" s="38"/>
      <c r="P70" s="30">
        <v>0</v>
      </c>
      <c r="Q70" s="32">
        <v>0</v>
      </c>
      <c r="R70" s="30">
        <v>0</v>
      </c>
      <c r="S70" s="28">
        <v>0</v>
      </c>
      <c r="T70" s="39"/>
      <c r="U70" s="40" t="str">
        <f>$CA70&amp;CB70&amp;CC70&amp;CD70&amp;CE70</f>
        <v/>
      </c>
      <c r="CA70" s="41" t="str">
        <f>IF(AND(SUM(B70:J70)&gt;0,P70="")," * No olvide digitar la variable Beneficiarias. Digite cero si tiene.",IF(P70&gt;SUM(B70:J70)," * La variable Beneficiarias no puede ser mayor al total.",""))</f>
        <v/>
      </c>
      <c r="CB70" s="41" t="str">
        <f>IF(AND(SUM(B70:J70)&gt;0,Q70="")," * No olvide digitar la variable Pueblos originarios. Digite cero si tiene.",IF(Q70&gt;SUM(B70:J70)," * La variable Pueblos originarios no puede ser mayor al total.",""))</f>
        <v/>
      </c>
      <c r="CC70" s="41" t="str">
        <f>IF(AND(SUM(B70:J70)&gt;0,R70="")," * No olvide digitar la variable  Migrantes. Digite cero si tiene.",IF(R70&gt;SUM(B70:J70)," * La variable Migrantes no puede ser mayor al total.",""))</f>
        <v/>
      </c>
      <c r="CD70" s="41" t="str">
        <f>IF(AND(SUM(B70:J70)&gt;0,OR(S70=""))," * No olvide digitar la variable Trans Masculino . Digite Cero si no tiene.",IF(S70&gt;SUM(B70:J70)," * La variable Trans Masculino no puede ser mayor al Total por rango etario.",""))</f>
        <v/>
      </c>
      <c r="CE70" s="42"/>
      <c r="CF70" s="42"/>
      <c r="CG70" s="42"/>
      <c r="CH70" s="42"/>
      <c r="CI70" s="42"/>
      <c r="CJ70" s="44"/>
      <c r="CK70" s="44"/>
      <c r="CL70" s="45">
        <f>IF(AND(SUM(B70:J70)&gt;0,P70=""),1,IF(P70&gt;SUM(B70:J70),1,0))</f>
        <v>0</v>
      </c>
      <c r="CM70" s="45">
        <f>IF(AND(SUM(B70:J70)&gt;0,Q70=""),1,IF(Q70&gt;SUM(B70:J70),1,0))</f>
        <v>0</v>
      </c>
      <c r="CN70" s="45">
        <f>IF(AND(SUM(B70:J70)&gt;0,R70=""),1,IF(R70&gt;SUM(B70:J70),1,0))</f>
        <v>0</v>
      </c>
      <c r="CO70" s="45">
        <f>IF(AND(SUM(B70:J70)&gt;0,OR(S70="")),1,IF(S70&gt;SUM(B70:J70),1,0))</f>
        <v>0</v>
      </c>
      <c r="CP70"/>
      <c r="CW70" s="2"/>
      <c r="CX70" s="2"/>
    </row>
    <row r="71" spans="1:102" ht="15" customHeight="1" x14ac:dyDescent="0.25">
      <c r="A71" s="163" t="s">
        <v>123</v>
      </c>
      <c r="B71" s="164">
        <v>2</v>
      </c>
      <c r="C71" s="165"/>
      <c r="D71" s="166">
        <v>1</v>
      </c>
      <c r="E71" s="165"/>
      <c r="F71" s="166"/>
      <c r="G71" s="166">
        <v>1</v>
      </c>
      <c r="H71" s="165"/>
      <c r="I71" s="166"/>
      <c r="J71" s="167"/>
      <c r="K71" s="54"/>
      <c r="L71" s="166"/>
      <c r="M71" s="104">
        <v>2</v>
      </c>
      <c r="N71" s="164">
        <v>2</v>
      </c>
      <c r="O71" s="168"/>
      <c r="P71" s="169">
        <v>2</v>
      </c>
      <c r="Q71" s="143">
        <v>0</v>
      </c>
      <c r="R71" s="169">
        <v>0</v>
      </c>
      <c r="S71" s="164">
        <v>0</v>
      </c>
      <c r="T71" s="170"/>
      <c r="U71" s="40" t="str">
        <f t="shared" ref="U71:U72" si="11">$CA71&amp;CB71&amp;CC71&amp;CD71&amp;CE71</f>
        <v/>
      </c>
      <c r="CA71" s="41" t="str">
        <f t="shared" ref="CA71:CA72" si="12">IF(AND(SUM(B71:J71)&gt;0,P71="")," * No olvide digitar la variable Beneficiarias. Digite cero si tiene.",IF(P71&gt;SUM(B71:J71)," * La variable Beneficiarias no puede ser mayor al total.",""))</f>
        <v/>
      </c>
      <c r="CB71" s="41" t="str">
        <f t="shared" ref="CB71:CB72" si="13">IF(AND(SUM(B71:J71)&gt;0,Q71="")," * No olvide digitar la variable Pueblos originarios. Digite cero si tiene.",IF(Q71&gt;SUM(B71:J71)," * La variable Pueblos originarios no puede ser mayor al total.",""))</f>
        <v/>
      </c>
      <c r="CC71" s="41" t="str">
        <f t="shared" ref="CC71:CC72" si="14">IF(AND(SUM(B71:J71)&gt;0,R71="")," * No olvide digitar la variable  Migrantes. Digite cero si tiene.",IF(R71&gt;SUM(B71:J71)," * La variable Migrantes no puede ser mayor al total.",""))</f>
        <v/>
      </c>
      <c r="CD71" s="41" t="str">
        <f t="shared" ref="CD71:CD72" si="15">IF(AND(SUM(B71:J71)&gt;0,OR(S71=""))," * No olvide digitar la variable Trans Masculino . Digite Cero si no tiene.",IF(S71&gt;SUM(B71:J71)," * La variable Trans Masculino no puede ser mayor al Total por rango etario.",""))</f>
        <v/>
      </c>
      <c r="CE71" s="42"/>
      <c r="CF71" s="42"/>
      <c r="CG71" s="42"/>
      <c r="CH71" s="42"/>
      <c r="CI71" s="42"/>
      <c r="CJ71" s="44"/>
      <c r="CK71" s="44"/>
      <c r="CL71" s="45">
        <f t="shared" ref="CL71:CL72" si="16">IF(AND(SUM(B71:J71)&gt;0,P71=""),1,IF(P71&gt;SUM(B71:J71),1,0))</f>
        <v>0</v>
      </c>
      <c r="CM71" s="45">
        <f t="shared" ref="CM71:CM72" si="17">IF(AND(SUM(B71:J71)&gt;0,Q71=""),1,IF(Q71&gt;SUM(B71:J71),1,0))</f>
        <v>0</v>
      </c>
      <c r="CN71" s="45">
        <f t="shared" ref="CN71:CN72" si="18">IF(AND(SUM(B71:J71)&gt;0,R71=""),1,IF(R71&gt;SUM(B71:J71),1,0))</f>
        <v>0</v>
      </c>
      <c r="CO71" s="45">
        <f t="shared" ref="CO71:CO72" si="19">IF(AND(SUM(B71:J71)&gt;0,OR(S71="")),1,IF(S71&gt;SUM(B71:J71),1,0))</f>
        <v>0</v>
      </c>
      <c r="CP71"/>
    </row>
    <row r="72" spans="1:102" ht="15" customHeight="1" x14ac:dyDescent="0.25">
      <c r="A72" s="171" t="s">
        <v>124</v>
      </c>
      <c r="B72" s="575"/>
      <c r="C72" s="73"/>
      <c r="D72" s="75"/>
      <c r="E72" s="73"/>
      <c r="F72" s="75"/>
      <c r="G72" s="75"/>
      <c r="H72" s="73"/>
      <c r="I72" s="75"/>
      <c r="J72" s="79"/>
      <c r="K72" s="67"/>
      <c r="L72" s="64"/>
      <c r="M72" s="172"/>
      <c r="N72" s="173"/>
      <c r="O72" s="174"/>
      <c r="P72" s="63"/>
      <c r="Q72" s="65"/>
      <c r="R72" s="63"/>
      <c r="S72" s="61"/>
      <c r="T72" s="72"/>
      <c r="U72" s="40" t="str">
        <f t="shared" si="11"/>
        <v/>
      </c>
      <c r="CA72" s="41" t="str">
        <f t="shared" si="12"/>
        <v/>
      </c>
      <c r="CB72" s="41" t="str">
        <f t="shared" si="13"/>
        <v/>
      </c>
      <c r="CC72" s="41" t="str">
        <f t="shared" si="14"/>
        <v/>
      </c>
      <c r="CD72" s="41" t="str">
        <f t="shared" si="15"/>
        <v/>
      </c>
      <c r="CE72" s="42"/>
      <c r="CF72" s="42"/>
      <c r="CG72" s="42"/>
      <c r="CH72" s="42"/>
      <c r="CI72" s="42"/>
      <c r="CJ72" s="44"/>
      <c r="CK72" s="44"/>
      <c r="CL72" s="45">
        <f t="shared" si="16"/>
        <v>0</v>
      </c>
      <c r="CM72" s="45">
        <f t="shared" si="17"/>
        <v>0</v>
      </c>
      <c r="CN72" s="45">
        <f t="shared" si="18"/>
        <v>0</v>
      </c>
      <c r="CO72" s="45">
        <f t="shared" si="19"/>
        <v>0</v>
      </c>
      <c r="CP72"/>
    </row>
    <row r="73" spans="1:102" s="2" customFormat="1" ht="18" customHeight="1" x14ac:dyDescent="0.15">
      <c r="A73" s="131" t="s">
        <v>125</v>
      </c>
      <c r="B73" s="132"/>
      <c r="C73" s="6"/>
      <c r="D73" s="6"/>
      <c r="E73" s="6"/>
      <c r="F73" s="175"/>
      <c r="G73" s="176"/>
      <c r="H73" s="6"/>
      <c r="I73" s="177"/>
    </row>
    <row r="74" spans="1:102" ht="15" customHeight="1" x14ac:dyDescent="0.25">
      <c r="A74" s="674" t="s">
        <v>126</v>
      </c>
      <c r="B74" s="675"/>
      <c r="C74" s="678" t="s">
        <v>127</v>
      </c>
      <c r="D74" s="678" t="s">
        <v>128</v>
      </c>
      <c r="E74" s="678" t="s">
        <v>129</v>
      </c>
      <c r="F74" s="678" t="s">
        <v>130</v>
      </c>
      <c r="G74" s="644" t="s">
        <v>104</v>
      </c>
      <c r="H74" s="645"/>
      <c r="I74" s="646"/>
    </row>
    <row r="75" spans="1:102" ht="15" customHeight="1" x14ac:dyDescent="0.25">
      <c r="A75" s="844"/>
      <c r="B75" s="677"/>
      <c r="C75" s="792"/>
      <c r="D75" s="792"/>
      <c r="E75" s="792"/>
      <c r="F75" s="792"/>
      <c r="G75" s="562" t="s">
        <v>15</v>
      </c>
      <c r="H75" s="135" t="s">
        <v>131</v>
      </c>
      <c r="I75" s="135" t="s">
        <v>132</v>
      </c>
    </row>
    <row r="76" spans="1:102" ht="15" customHeight="1" x14ac:dyDescent="0.25">
      <c r="A76" s="666" t="s">
        <v>133</v>
      </c>
      <c r="B76" s="667"/>
      <c r="C76" s="27"/>
      <c r="D76" s="179"/>
      <c r="E76" s="28"/>
      <c r="F76" s="28"/>
      <c r="G76" s="28"/>
      <c r="H76" s="28"/>
      <c r="I76" s="32"/>
    </row>
    <row r="77" spans="1:102" ht="15" customHeight="1" x14ac:dyDescent="0.25">
      <c r="A77" s="843" t="s">
        <v>134</v>
      </c>
      <c r="B77" s="669"/>
      <c r="C77" s="534"/>
      <c r="D77" s="180"/>
      <c r="E77" s="575"/>
      <c r="F77" s="575"/>
      <c r="G77" s="575"/>
      <c r="H77" s="575"/>
      <c r="I77" s="454"/>
    </row>
    <row r="78" spans="1:102" ht="15" customHeight="1" x14ac:dyDescent="0.25">
      <c r="A78" s="670" t="s">
        <v>135</v>
      </c>
      <c r="B78" s="559" t="s">
        <v>136</v>
      </c>
      <c r="C78" s="182"/>
      <c r="D78" s="183"/>
      <c r="E78" s="164"/>
      <c r="F78" s="164"/>
      <c r="G78" s="164"/>
      <c r="H78" s="164"/>
      <c r="I78" s="143"/>
    </row>
    <row r="79" spans="1:102" ht="15" customHeight="1" x14ac:dyDescent="0.25">
      <c r="A79" s="671"/>
      <c r="B79" s="142" t="s">
        <v>137</v>
      </c>
      <c r="C79" s="47"/>
      <c r="D79" s="184"/>
      <c r="E79" s="48"/>
      <c r="F79" s="48"/>
      <c r="G79" s="48"/>
      <c r="H79" s="48"/>
      <c r="I79" s="52"/>
    </row>
    <row r="80" spans="1:102" ht="15" customHeight="1" x14ac:dyDescent="0.25">
      <c r="A80" s="671"/>
      <c r="B80" s="185" t="s">
        <v>138</v>
      </c>
      <c r="C80" s="47"/>
      <c r="D80" s="184"/>
      <c r="E80" s="48"/>
      <c r="F80" s="48"/>
      <c r="G80" s="48"/>
      <c r="H80" s="48"/>
      <c r="I80" s="52"/>
    </row>
    <row r="81" spans="1:90" customFormat="1" x14ac:dyDescent="0.25">
      <c r="A81" s="671"/>
      <c r="B81" s="186" t="s">
        <v>139</v>
      </c>
      <c r="C81" s="47"/>
      <c r="D81" s="184"/>
      <c r="E81" s="48"/>
      <c r="F81" s="48"/>
      <c r="G81" s="48"/>
      <c r="H81" s="48"/>
      <c r="I81" s="5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</row>
    <row r="82" spans="1:90" customFormat="1" ht="21" x14ac:dyDescent="0.25">
      <c r="A82" s="671"/>
      <c r="B82" s="187" t="s">
        <v>140</v>
      </c>
      <c r="C82" s="47"/>
      <c r="D82" s="184"/>
      <c r="E82" s="48">
        <v>2</v>
      </c>
      <c r="F82" s="48"/>
      <c r="G82" s="48">
        <v>1</v>
      </c>
      <c r="H82" s="48">
        <v>1</v>
      </c>
      <c r="I82" s="5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</row>
    <row r="83" spans="1:90" customFormat="1" ht="21" x14ac:dyDescent="0.25">
      <c r="A83" s="671"/>
      <c r="B83" s="187" t="s">
        <v>141</v>
      </c>
      <c r="C83" s="47"/>
      <c r="D83" s="184"/>
      <c r="E83" s="48"/>
      <c r="F83" s="48"/>
      <c r="G83" s="48"/>
      <c r="H83" s="48"/>
      <c r="I83" s="5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</row>
    <row r="84" spans="1:90" customFormat="1" x14ac:dyDescent="0.25">
      <c r="A84" s="791"/>
      <c r="B84" s="188" t="s">
        <v>142</v>
      </c>
      <c r="C84" s="60"/>
      <c r="D84" s="180"/>
      <c r="E84" s="61"/>
      <c r="F84" s="61"/>
      <c r="G84" s="61"/>
      <c r="H84" s="61"/>
      <c r="I84" s="65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</row>
    <row r="85" spans="1:90" customFormat="1" x14ac:dyDescent="0.25">
      <c r="A85" s="843" t="s">
        <v>143</v>
      </c>
      <c r="B85" s="669"/>
      <c r="C85" s="534"/>
      <c r="D85" s="467"/>
      <c r="E85" s="575"/>
      <c r="F85" s="575"/>
      <c r="G85" s="575"/>
      <c r="H85" s="575"/>
      <c r="I85" s="454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</row>
    <row r="86" spans="1:90" customFormat="1" x14ac:dyDescent="0.25">
      <c r="A86" s="655" t="s">
        <v>144</v>
      </c>
      <c r="B86" s="656"/>
      <c r="C86" s="164"/>
      <c r="D86" s="164">
        <v>17</v>
      </c>
      <c r="E86" s="164"/>
      <c r="F86" s="164"/>
      <c r="G86" s="164"/>
      <c r="H86" s="164"/>
      <c r="I86" s="143">
        <v>17</v>
      </c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</row>
    <row r="87" spans="1:90" customFormat="1" x14ac:dyDescent="0.25">
      <c r="A87" s="655" t="s">
        <v>145</v>
      </c>
      <c r="B87" s="656"/>
      <c r="C87" s="189"/>
      <c r="D87" s="190"/>
      <c r="E87" s="189">
        <v>75</v>
      </c>
      <c r="F87" s="189"/>
      <c r="G87" s="189"/>
      <c r="H87" s="189">
        <v>4</v>
      </c>
      <c r="I87" s="191">
        <v>71</v>
      </c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</row>
    <row r="88" spans="1:90" customFormat="1" x14ac:dyDescent="0.25">
      <c r="A88" s="655" t="s">
        <v>146</v>
      </c>
      <c r="B88" s="656"/>
      <c r="C88" s="598">
        <f>SUM(C76:C87)</f>
        <v>0</v>
      </c>
      <c r="D88" s="598">
        <f>SUM(D86)</f>
        <v>17</v>
      </c>
      <c r="E88" s="598">
        <f t="shared" ref="E88:I88" si="20">SUM(E76:E87)</f>
        <v>77</v>
      </c>
      <c r="F88" s="598">
        <f t="shared" si="20"/>
        <v>0</v>
      </c>
      <c r="G88" s="598">
        <f t="shared" si="20"/>
        <v>1</v>
      </c>
      <c r="H88" s="598">
        <f t="shared" si="20"/>
        <v>5</v>
      </c>
      <c r="I88" s="193">
        <f t="shared" si="20"/>
        <v>88</v>
      </c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</row>
    <row r="89" spans="1:90" s="2" customFormat="1" ht="11.25" x14ac:dyDescent="0.15">
      <c r="A89" s="657" t="s">
        <v>147</v>
      </c>
      <c r="B89" s="658"/>
      <c r="C89" s="658"/>
      <c r="D89" s="658"/>
      <c r="E89" s="658"/>
      <c r="F89" s="658"/>
      <c r="G89" s="658"/>
      <c r="H89" s="194"/>
      <c r="I89" s="194"/>
      <c r="J89" s="194"/>
      <c r="K89" s="194"/>
      <c r="L89" s="195"/>
    </row>
    <row r="90" spans="1:90" s="2" customFormat="1" ht="11.25" customHeight="1" x14ac:dyDescent="0.15">
      <c r="A90" s="769" t="s">
        <v>148</v>
      </c>
      <c r="B90" s="660"/>
      <c r="C90" s="660"/>
      <c r="D90" s="660"/>
      <c r="E90" s="660"/>
      <c r="F90" s="660"/>
      <c r="G90" s="660"/>
      <c r="H90" s="5"/>
      <c r="I90" s="5"/>
      <c r="J90" s="5"/>
      <c r="K90" s="5"/>
      <c r="L90" s="5"/>
    </row>
    <row r="91" spans="1:90" customFormat="1" ht="15" customHeight="1" x14ac:dyDescent="0.25">
      <c r="A91" s="661" t="s">
        <v>149</v>
      </c>
      <c r="B91" s="647"/>
      <c r="C91" s="663" t="s">
        <v>4</v>
      </c>
      <c r="D91" s="639" t="s">
        <v>150</v>
      </c>
      <c r="E91" s="640"/>
      <c r="F91" s="640"/>
      <c r="G91" s="640"/>
      <c r="H91" s="640"/>
      <c r="I91" s="640"/>
      <c r="J91" s="640"/>
      <c r="K91" s="665"/>
      <c r="L91" s="647" t="s">
        <v>151</v>
      </c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</row>
    <row r="92" spans="1:90" customFormat="1" ht="21" x14ac:dyDescent="0.25">
      <c r="A92" s="864"/>
      <c r="B92" s="648"/>
      <c r="C92" s="865"/>
      <c r="D92" s="147" t="s">
        <v>152</v>
      </c>
      <c r="E92" s="147" t="s">
        <v>153</v>
      </c>
      <c r="F92" s="148" t="s">
        <v>154</v>
      </c>
      <c r="G92" s="148" t="s">
        <v>155</v>
      </c>
      <c r="H92" s="148" t="s">
        <v>156</v>
      </c>
      <c r="I92" s="148" t="s">
        <v>157</v>
      </c>
      <c r="J92" s="148" t="s">
        <v>158</v>
      </c>
      <c r="K92" s="151" t="s">
        <v>159</v>
      </c>
      <c r="L92" s="648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</row>
    <row r="93" spans="1:90" customFormat="1" x14ac:dyDescent="0.25">
      <c r="A93" s="649" t="s">
        <v>160</v>
      </c>
      <c r="B93" s="650"/>
      <c r="C93" s="20">
        <f>SUM(D93:K93)</f>
        <v>104</v>
      </c>
      <c r="D93" s="189">
        <v>0</v>
      </c>
      <c r="E93" s="189">
        <v>0</v>
      </c>
      <c r="F93" s="196">
        <v>0</v>
      </c>
      <c r="G93" s="196">
        <v>1</v>
      </c>
      <c r="H93" s="196">
        <v>10</v>
      </c>
      <c r="I93" s="196">
        <v>17</v>
      </c>
      <c r="J93" s="196">
        <v>69</v>
      </c>
      <c r="K93" s="197">
        <v>7</v>
      </c>
      <c r="L93" s="198">
        <v>1</v>
      </c>
      <c r="M93" s="199" t="str">
        <f>CA93</f>
        <v/>
      </c>
      <c r="N93" s="200"/>
      <c r="O93" s="199"/>
      <c r="P93" s="201"/>
      <c r="Q93" s="201"/>
      <c r="R93" s="201"/>
      <c r="S93" s="202"/>
      <c r="T93" s="202"/>
      <c r="U93" s="202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4"/>
      <c r="CA93" s="205" t="str">
        <f>IF(AND($C93&lt;&gt;0,L93=""),"* No olvide ingresar la variable  "&amp;L$91&amp;""&amp;" . Si no tiene digite CERO.  ",IF(L93&gt;$C93,"* El Número de Anomalía Congenita no puede superar el Total. ",""))</f>
        <v/>
      </c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45">
        <f>IF(AND($C93&lt;&gt;0,L93=""),1,IF(L93&gt;$C93,1,0))</f>
        <v>0</v>
      </c>
    </row>
    <row r="94" spans="1:90" s="2" customFormat="1" ht="11.25" x14ac:dyDescent="0.15">
      <c r="A94" s="4" t="s">
        <v>161</v>
      </c>
      <c r="B94" s="4"/>
      <c r="C94" s="5"/>
      <c r="D94" s="5"/>
      <c r="E94" s="5"/>
      <c r="F94" s="5"/>
      <c r="G94" s="206"/>
      <c r="H94" s="5"/>
      <c r="I94" s="5"/>
      <c r="J94" s="5"/>
      <c r="K94" s="5"/>
      <c r="L94" s="207"/>
      <c r="M94" s="5"/>
    </row>
    <row r="95" spans="1:90" customFormat="1" ht="15" customHeight="1" x14ac:dyDescent="0.25">
      <c r="A95" s="651" t="s">
        <v>149</v>
      </c>
      <c r="B95" s="651"/>
      <c r="C95" s="652" t="s">
        <v>162</v>
      </c>
      <c r="D95" s="620"/>
      <c r="E95" s="639" t="s">
        <v>163</v>
      </c>
      <c r="F95" s="640"/>
      <c r="G95" s="640"/>
      <c r="H95" s="641"/>
      <c r="I95" s="653" t="s">
        <v>164</v>
      </c>
      <c r="J95" s="653"/>
      <c r="K95" s="642" t="s">
        <v>165</v>
      </c>
      <c r="L95" s="642" t="s">
        <v>166</v>
      </c>
      <c r="M95" s="629" t="s">
        <v>167</v>
      </c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</row>
    <row r="96" spans="1:90" customFormat="1" ht="31.5" x14ac:dyDescent="0.25">
      <c r="A96" s="651"/>
      <c r="B96" s="651"/>
      <c r="C96" s="549" t="s">
        <v>168</v>
      </c>
      <c r="D96" s="549" t="s">
        <v>169</v>
      </c>
      <c r="E96" s="549" t="s">
        <v>170</v>
      </c>
      <c r="F96" s="549" t="s">
        <v>171</v>
      </c>
      <c r="G96" s="549" t="s">
        <v>172</v>
      </c>
      <c r="H96" s="549" t="s">
        <v>173</v>
      </c>
      <c r="I96" s="550" t="s">
        <v>174</v>
      </c>
      <c r="J96" s="552" t="s">
        <v>175</v>
      </c>
      <c r="K96" s="863"/>
      <c r="L96" s="863"/>
      <c r="M96" s="86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</row>
    <row r="97" spans="1:95" customFormat="1" x14ac:dyDescent="0.25">
      <c r="A97" s="632" t="s">
        <v>160</v>
      </c>
      <c r="B97" s="633"/>
      <c r="C97" s="209">
        <v>102</v>
      </c>
      <c r="D97" s="209">
        <v>105</v>
      </c>
      <c r="E97" s="209">
        <v>0</v>
      </c>
      <c r="F97" s="209">
        <v>0</v>
      </c>
      <c r="G97" s="209">
        <v>0</v>
      </c>
      <c r="H97" s="209">
        <v>1</v>
      </c>
      <c r="I97" s="210">
        <v>1</v>
      </c>
      <c r="J97" s="209">
        <v>0</v>
      </c>
      <c r="K97" s="209">
        <v>12</v>
      </c>
      <c r="L97" s="209">
        <v>4</v>
      </c>
      <c r="M97" s="209">
        <v>0</v>
      </c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</row>
    <row r="98" spans="1:95" s="2" customFormat="1" ht="11.25" x14ac:dyDescent="0.15">
      <c r="A98" s="767" t="s">
        <v>176</v>
      </c>
      <c r="B98" s="635"/>
      <c r="C98" s="635"/>
      <c r="D98" s="635"/>
      <c r="E98" s="635"/>
      <c r="F98" s="635"/>
      <c r="G98" s="635"/>
      <c r="H98" s="5"/>
      <c r="I98" s="5"/>
      <c r="J98" s="5"/>
      <c r="K98" s="5"/>
      <c r="L98" s="5"/>
      <c r="M98" s="5"/>
      <c r="N98" s="5"/>
      <c r="O98" s="5"/>
    </row>
    <row r="99" spans="1:95" customFormat="1" ht="15" customHeight="1" x14ac:dyDescent="0.25">
      <c r="A99" s="629" t="s">
        <v>149</v>
      </c>
      <c r="B99" s="637" t="s">
        <v>4</v>
      </c>
      <c r="C99" s="639" t="s">
        <v>150</v>
      </c>
      <c r="D99" s="640"/>
      <c r="E99" s="640"/>
      <c r="F99" s="640"/>
      <c r="G99" s="640"/>
      <c r="H99" s="640"/>
      <c r="I99" s="640"/>
      <c r="J99" s="641"/>
      <c r="K99" s="642" t="s">
        <v>177</v>
      </c>
      <c r="L99" s="644" t="s">
        <v>178</v>
      </c>
      <c r="M99" s="645"/>
      <c r="N99" s="645"/>
      <c r="O99" s="646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</row>
    <row r="100" spans="1:95" customFormat="1" ht="42" x14ac:dyDescent="0.25">
      <c r="A100" s="766"/>
      <c r="B100" s="771"/>
      <c r="C100" s="147" t="s">
        <v>152</v>
      </c>
      <c r="D100" s="9" t="s">
        <v>153</v>
      </c>
      <c r="E100" s="148" t="s">
        <v>154</v>
      </c>
      <c r="F100" s="148" t="s">
        <v>155</v>
      </c>
      <c r="G100" s="148" t="s">
        <v>156</v>
      </c>
      <c r="H100" s="148" t="s">
        <v>157</v>
      </c>
      <c r="I100" s="148" t="s">
        <v>158</v>
      </c>
      <c r="J100" s="149" t="s">
        <v>159</v>
      </c>
      <c r="K100" s="768"/>
      <c r="L100" s="135" t="s">
        <v>179</v>
      </c>
      <c r="M100" s="553" t="s">
        <v>180</v>
      </c>
      <c r="N100" s="135" t="s">
        <v>181</v>
      </c>
      <c r="O100" s="554" t="s">
        <v>182</v>
      </c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</row>
    <row r="101" spans="1:95" customFormat="1" x14ac:dyDescent="0.25">
      <c r="A101" s="212" t="s">
        <v>183</v>
      </c>
      <c r="B101" s="213">
        <f>SUM(C101)</f>
        <v>22</v>
      </c>
      <c r="C101" s="164">
        <v>22</v>
      </c>
      <c r="D101" s="214"/>
      <c r="E101" s="214"/>
      <c r="F101" s="214"/>
      <c r="G101" s="214"/>
      <c r="H101" s="214"/>
      <c r="I101" s="214"/>
      <c r="J101" s="215"/>
      <c r="K101" s="104">
        <v>0</v>
      </c>
      <c r="L101" s="104">
        <v>22</v>
      </c>
      <c r="M101" s="104">
        <v>17</v>
      </c>
      <c r="N101" s="104">
        <v>21</v>
      </c>
      <c r="O101" s="104">
        <v>22</v>
      </c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</row>
    <row r="102" spans="1:95" customFormat="1" x14ac:dyDescent="0.25">
      <c r="A102" s="216" t="s">
        <v>184</v>
      </c>
      <c r="B102" s="217">
        <f>SUM(D102:J102)</f>
        <v>0</v>
      </c>
      <c r="C102" s="218"/>
      <c r="D102" s="166"/>
      <c r="E102" s="166"/>
      <c r="F102" s="166"/>
      <c r="G102" s="166"/>
      <c r="H102" s="166"/>
      <c r="I102" s="166"/>
      <c r="J102" s="169"/>
      <c r="K102" s="104"/>
      <c r="L102" s="104"/>
      <c r="M102" s="104"/>
      <c r="N102" s="104"/>
      <c r="O102" s="104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1:95" customFormat="1" x14ac:dyDescent="0.25">
      <c r="A103" s="219" t="s">
        <v>185</v>
      </c>
      <c r="B103" s="220">
        <f>SUM(D103:J103)</f>
        <v>0</v>
      </c>
      <c r="C103" s="173"/>
      <c r="D103" s="64"/>
      <c r="E103" s="64"/>
      <c r="F103" s="64"/>
      <c r="G103" s="64"/>
      <c r="H103" s="64"/>
      <c r="I103" s="64"/>
      <c r="J103" s="63"/>
      <c r="K103" s="63"/>
      <c r="L103" s="63"/>
      <c r="M103" s="63"/>
      <c r="N103" s="63"/>
      <c r="O103" s="65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1:95" s="2" customFormat="1" ht="11.25" x14ac:dyDescent="0.15">
      <c r="A104" s="221" t="s">
        <v>186</v>
      </c>
      <c r="B104" s="5"/>
      <c r="C104" s="5"/>
      <c r="D104" s="5"/>
      <c r="E104" s="5"/>
    </row>
    <row r="105" spans="1:95" customFormat="1" ht="21" x14ac:dyDescent="0.25">
      <c r="A105" s="556" t="s">
        <v>187</v>
      </c>
      <c r="B105" s="223" t="s">
        <v>188</v>
      </c>
      <c r="C105" s="224" t="s">
        <v>189</v>
      </c>
      <c r="D105" s="552" t="s">
        <v>190</v>
      </c>
      <c r="E105" s="563" t="s">
        <v>13</v>
      </c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1:95" customFormat="1" x14ac:dyDescent="0.25">
      <c r="A106" s="225" t="s">
        <v>191</v>
      </c>
      <c r="B106" s="226">
        <v>94</v>
      </c>
      <c r="C106" s="227">
        <v>21</v>
      </c>
      <c r="D106" s="228">
        <v>0</v>
      </c>
      <c r="E106" s="228">
        <v>0</v>
      </c>
      <c r="F106" s="40" t="str">
        <f>CA106&amp;CB106&amp;CC106&amp;CD106&amp;CE106</f>
        <v/>
      </c>
      <c r="CA106" s="44"/>
      <c r="CB106" s="44"/>
      <c r="CC106" s="229" t="str">
        <f>IF(AND(OR(B106&gt;0,C106&gt;0),D106="")," * No olvide digitar la variable Pueblos originarios. Digite cero si no tiene.",IF(D106&gt;(B106+C106)," * La variable pueblos originarios No puede ser mayor a los egresados en Maternidad y Neonatología..",""))</f>
        <v/>
      </c>
      <c r="CD106" s="229" t="str">
        <f>IF(AND(OR(B106&gt;0,C106&gt;0),E106="")," * No olvide digitar la variable Migrantes. Digite cero si no tiene.",IF(E106&gt;(B106+C106)," * La variable Migrantes No puede ser mayor a los egresados en Maternidad y Neonatología.",""))</f>
        <v/>
      </c>
      <c r="CE106" s="229"/>
      <c r="CF106" s="229"/>
      <c r="CG106" s="2"/>
      <c r="CH106" s="2"/>
      <c r="CI106" s="2"/>
      <c r="CJ106" s="2"/>
      <c r="CK106" s="2"/>
      <c r="CL106" s="2"/>
      <c r="CM106" s="2"/>
      <c r="CN106" s="230">
        <f>IF(AND(OR(B106&gt;0,C106&gt;0),D106=""),1,IF(D106&gt;(B106+C106),1,0))</f>
        <v>0</v>
      </c>
      <c r="CO106" s="230">
        <f>IF(AND(OR(B106&gt;0,C106&gt;0),E106=""),1,IF(E106&gt;(B106+C106),1,0))</f>
        <v>0</v>
      </c>
      <c r="CP106" s="230"/>
      <c r="CQ106" s="230"/>
    </row>
    <row r="107" spans="1:95" customFormat="1" ht="21" x14ac:dyDescent="0.25">
      <c r="A107" s="231" t="s">
        <v>192</v>
      </c>
      <c r="B107" s="232">
        <v>58</v>
      </c>
      <c r="C107" s="233"/>
      <c r="D107" s="234">
        <v>0</v>
      </c>
      <c r="E107" s="234">
        <v>0</v>
      </c>
      <c r="F107" s="40" t="str">
        <f t="shared" ref="F107:F111" si="21">CA107&amp;CB107&amp;CC107&amp;CD107&amp;CE107</f>
        <v/>
      </c>
      <c r="CA107" s="229" t="str">
        <f>IF(B107&gt;B111," * Los "&amp;A107&amp;" en Maternidad No pueden ser mayores que los "&amp;A111&amp;" en Maternidad.","")</f>
        <v/>
      </c>
      <c r="CB107" s="229" t="str">
        <f>IF(C107&gt;C111," * Los "&amp;A107&amp;" en Neonatología No pueden ser mayores que los "&amp;A111&amp;" en Neonatología.","")</f>
        <v/>
      </c>
      <c r="CC107" s="229" t="str">
        <f t="shared" ref="CC107:CC111" si="22">IF(AND(OR(B107&gt;0,C107&gt;0),D107="")," * No olvide digitar la variable Pueblos originarios. Digite cero si no tiene.",IF(D107&gt;(B107+C107)," * La variable pueblos originarios No puede ser mayor a los egresados en Maternidad y Neonatología..",""))</f>
        <v/>
      </c>
      <c r="CD107" s="229" t="str">
        <f t="shared" ref="CD107:CD111" si="23">IF(AND(OR(B107&gt;0,C107&gt;0),E107="")," * No olvide digitar la variable Migrantes. Digite cero si no tiene.",IF(E107&gt;(B107+C107)," * La variable Migrantes No puede ser mayor a los egresados en Maternidad y Neonatología.",""))</f>
        <v/>
      </c>
      <c r="CE107" s="229"/>
      <c r="CF107" s="229"/>
      <c r="CG107" s="2"/>
      <c r="CH107" s="2"/>
      <c r="CI107" s="2"/>
      <c r="CJ107" s="2"/>
      <c r="CK107" s="2"/>
      <c r="CL107" s="230">
        <f>IF(B107&gt;B111,1,0)</f>
        <v>0</v>
      </c>
      <c r="CM107" s="230">
        <f>IF(C107&gt;C111,1,0)</f>
        <v>0</v>
      </c>
      <c r="CN107" s="230">
        <f t="shared" ref="CN107:CN111" si="24">IF(AND(OR(B107&gt;0,C107&gt;0),D107=""),1,IF(D107&gt;(B107+C107),1,0))</f>
        <v>0</v>
      </c>
      <c r="CO107" s="230">
        <f t="shared" ref="CO107:CO111" si="25">IF(AND(OR(B107&gt;0,C107&gt;0),E107=""),1,IF(E107&gt;(B107+C107),1,0))</f>
        <v>0</v>
      </c>
      <c r="CP107" s="230"/>
      <c r="CQ107" s="230"/>
    </row>
    <row r="108" spans="1:95" customFormat="1" x14ac:dyDescent="0.25">
      <c r="A108" s="235" t="s">
        <v>193</v>
      </c>
      <c r="B108" s="236">
        <v>0</v>
      </c>
      <c r="C108" s="237"/>
      <c r="D108" s="238">
        <v>0</v>
      </c>
      <c r="E108" s="238">
        <v>0</v>
      </c>
      <c r="F108" s="40" t="str">
        <f t="shared" si="21"/>
        <v/>
      </c>
      <c r="CA108" s="44"/>
      <c r="CB108" s="44"/>
      <c r="CC108" s="229" t="str">
        <f t="shared" si="22"/>
        <v/>
      </c>
      <c r="CD108" s="229" t="str">
        <f t="shared" si="23"/>
        <v/>
      </c>
      <c r="CE108" s="229"/>
      <c r="CF108" s="229"/>
      <c r="CG108" s="2"/>
      <c r="CH108" s="2"/>
      <c r="CI108" s="2"/>
      <c r="CJ108" s="2"/>
      <c r="CK108" s="2"/>
      <c r="CL108" s="2"/>
      <c r="CM108" s="2"/>
      <c r="CN108" s="230">
        <f t="shared" si="24"/>
        <v>0</v>
      </c>
      <c r="CO108" s="230">
        <f t="shared" si="25"/>
        <v>0</v>
      </c>
      <c r="CP108" s="230"/>
      <c r="CQ108" s="230"/>
    </row>
    <row r="109" spans="1:95" customFormat="1" x14ac:dyDescent="0.25">
      <c r="A109" s="235" t="s">
        <v>194</v>
      </c>
      <c r="B109" s="236">
        <v>0</v>
      </c>
      <c r="C109" s="237"/>
      <c r="D109" s="238">
        <v>0</v>
      </c>
      <c r="E109" s="238">
        <v>0</v>
      </c>
      <c r="F109" s="40" t="str">
        <f t="shared" si="21"/>
        <v/>
      </c>
      <c r="CA109" s="44"/>
      <c r="CB109" s="44"/>
      <c r="CC109" s="229" t="str">
        <f t="shared" si="22"/>
        <v/>
      </c>
      <c r="CD109" s="229" t="str">
        <f t="shared" si="23"/>
        <v/>
      </c>
      <c r="CE109" s="229"/>
      <c r="CF109" s="229"/>
      <c r="CG109" s="2"/>
      <c r="CH109" s="2"/>
      <c r="CI109" s="2"/>
      <c r="CJ109" s="2"/>
      <c r="CK109" s="2"/>
      <c r="CL109" s="2"/>
      <c r="CM109" s="2"/>
      <c r="CN109" s="230">
        <f t="shared" si="24"/>
        <v>0</v>
      </c>
      <c r="CO109" s="230">
        <f t="shared" si="25"/>
        <v>0</v>
      </c>
      <c r="CP109" s="230"/>
      <c r="CQ109" s="230"/>
    </row>
    <row r="110" spans="1:95" customFormat="1" ht="22.5" x14ac:dyDescent="0.25">
      <c r="A110" s="235" t="s">
        <v>195</v>
      </c>
      <c r="B110" s="236">
        <v>0</v>
      </c>
      <c r="C110" s="237"/>
      <c r="D110" s="238">
        <v>0</v>
      </c>
      <c r="E110" s="238">
        <v>0</v>
      </c>
      <c r="F110" s="40" t="str">
        <f t="shared" si="21"/>
        <v/>
      </c>
      <c r="CA110" s="44"/>
      <c r="CB110" s="44"/>
      <c r="CC110" s="229" t="str">
        <f t="shared" si="22"/>
        <v/>
      </c>
      <c r="CD110" s="229" t="str">
        <f t="shared" si="23"/>
        <v/>
      </c>
      <c r="CE110" s="229"/>
      <c r="CF110" s="229"/>
      <c r="CG110" s="2"/>
      <c r="CH110" s="2"/>
      <c r="CI110" s="2"/>
      <c r="CJ110" s="2"/>
      <c r="CK110" s="2"/>
      <c r="CL110" s="2"/>
      <c r="CM110" s="2"/>
      <c r="CN110" s="230">
        <f t="shared" si="24"/>
        <v>0</v>
      </c>
      <c r="CO110" s="230">
        <f t="shared" si="25"/>
        <v>0</v>
      </c>
      <c r="CP110" s="230"/>
      <c r="CQ110" s="230"/>
    </row>
    <row r="111" spans="1:95" customFormat="1" x14ac:dyDescent="0.25">
      <c r="A111" s="239" t="s">
        <v>196</v>
      </c>
      <c r="B111" s="456">
        <v>81</v>
      </c>
      <c r="C111" s="599">
        <v>21</v>
      </c>
      <c r="D111" s="240">
        <v>0</v>
      </c>
      <c r="E111" s="240">
        <v>0</v>
      </c>
      <c r="F111" s="40" t="str">
        <f t="shared" si="21"/>
        <v/>
      </c>
      <c r="CA111" s="229" t="str">
        <f>IF(B111&gt;B106," * Los egresados con lactancia materna exclusiva no puede ser mayor que el Total de Egresos en Maternidad.","")</f>
        <v/>
      </c>
      <c r="CB111" s="229" t="str">
        <f>IF(C111&gt;C106," * Los egresados con lactancia materna exclusiva no puede ser mayor que el Total de Egresos en Neonatología","")</f>
        <v/>
      </c>
      <c r="CC111" s="229" t="str">
        <f t="shared" si="22"/>
        <v/>
      </c>
      <c r="CD111" s="229" t="str">
        <f t="shared" si="23"/>
        <v/>
      </c>
      <c r="CE111" s="229"/>
      <c r="CF111" s="229"/>
      <c r="CG111" s="2"/>
      <c r="CH111" s="2"/>
      <c r="CI111" s="2"/>
      <c r="CJ111" s="2"/>
      <c r="CK111" s="2"/>
      <c r="CL111" s="230">
        <f>IF(B111&gt;B106,1,0)</f>
        <v>0</v>
      </c>
      <c r="CM111" s="230">
        <f>IF(C111&gt;C106,1,0)</f>
        <v>0</v>
      </c>
      <c r="CN111" s="230">
        <f t="shared" si="24"/>
        <v>0</v>
      </c>
      <c r="CO111" s="230">
        <f t="shared" si="25"/>
        <v>0</v>
      </c>
      <c r="CP111" s="230"/>
      <c r="CQ111" s="230"/>
    </row>
    <row r="112" spans="1:95" customFormat="1" ht="15" customHeight="1" x14ac:dyDescent="0.25">
      <c r="A112" s="622" t="s">
        <v>197</v>
      </c>
      <c r="B112" s="62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1:91" s="2" customFormat="1" ht="11.25" x14ac:dyDescent="0.15">
      <c r="A113" s="195" t="s">
        <v>198</v>
      </c>
      <c r="B113" s="195"/>
      <c r="C113" s="195"/>
    </row>
    <row r="114" spans="1:91" customFormat="1" x14ac:dyDescent="0.25">
      <c r="A114" s="623" t="s">
        <v>199</v>
      </c>
      <c r="B114" s="623"/>
      <c r="C114" s="563" t="s">
        <v>4</v>
      </c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1:91" customFormat="1" ht="33" x14ac:dyDescent="0.25">
      <c r="A115" s="624" t="s">
        <v>200</v>
      </c>
      <c r="B115" s="241" t="s">
        <v>201</v>
      </c>
      <c r="C115" s="226">
        <v>108</v>
      </c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1:91" customFormat="1" ht="22.5" x14ac:dyDescent="0.25">
      <c r="A116" s="861"/>
      <c r="B116" s="600" t="s">
        <v>202</v>
      </c>
      <c r="C116" s="601">
        <v>9</v>
      </c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1:91" customFormat="1" x14ac:dyDescent="0.25">
      <c r="A117" s="624" t="s">
        <v>203</v>
      </c>
      <c r="B117" s="244" t="s">
        <v>204</v>
      </c>
      <c r="C117" s="32">
        <v>9</v>
      </c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1:91" customFormat="1" x14ac:dyDescent="0.25">
      <c r="A118" s="626"/>
      <c r="B118" s="245" t="s">
        <v>205</v>
      </c>
      <c r="C118" s="52">
        <v>108</v>
      </c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1:91" customFormat="1" x14ac:dyDescent="0.25">
      <c r="A119" s="626"/>
      <c r="B119" s="245" t="s">
        <v>206</v>
      </c>
      <c r="C119" s="52">
        <v>0</v>
      </c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1:91" customFormat="1" x14ac:dyDescent="0.25">
      <c r="A120" s="861"/>
      <c r="B120" s="602" t="s">
        <v>207</v>
      </c>
      <c r="C120" s="603">
        <v>108</v>
      </c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1:91" s="2" customFormat="1" ht="11.25" x14ac:dyDescent="0.15">
      <c r="A121" s="248" t="s">
        <v>208</v>
      </c>
      <c r="B121" s="249"/>
      <c r="C121" s="249"/>
      <c r="D121" s="221"/>
      <c r="E121" s="5"/>
      <c r="F121" s="5"/>
      <c r="G121" s="5"/>
      <c r="H121" s="5"/>
      <c r="I121" s="5"/>
      <c r="J121" s="5"/>
      <c r="K121" s="5"/>
      <c r="L121" s="5"/>
      <c r="M121" s="5"/>
    </row>
    <row r="122" spans="1:91" customFormat="1" ht="15" customHeight="1" x14ac:dyDescent="0.25">
      <c r="A122" s="627" t="s">
        <v>209</v>
      </c>
      <c r="B122" s="629" t="s">
        <v>4</v>
      </c>
      <c r="C122" s="611" t="s">
        <v>104</v>
      </c>
      <c r="D122" s="612"/>
      <c r="E122" s="612"/>
      <c r="F122" s="612"/>
      <c r="G122" s="612"/>
      <c r="H122" s="612"/>
      <c r="I122" s="612"/>
      <c r="J122" s="612"/>
      <c r="K122" s="613"/>
      <c r="L122" s="614" t="s">
        <v>12</v>
      </c>
      <c r="M122" s="616" t="s">
        <v>13</v>
      </c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1:91" customFormat="1" x14ac:dyDescent="0.25">
      <c r="A123" s="628"/>
      <c r="B123" s="770"/>
      <c r="C123" s="250" t="s">
        <v>210</v>
      </c>
      <c r="D123" s="251" t="s">
        <v>16</v>
      </c>
      <c r="E123" s="251" t="s">
        <v>110</v>
      </c>
      <c r="F123" s="251" t="s">
        <v>111</v>
      </c>
      <c r="G123" s="251" t="s">
        <v>112</v>
      </c>
      <c r="H123" s="251" t="s">
        <v>113</v>
      </c>
      <c r="I123" s="251" t="s">
        <v>114</v>
      </c>
      <c r="J123" s="251" t="s">
        <v>115</v>
      </c>
      <c r="K123" s="252" t="s">
        <v>211</v>
      </c>
      <c r="L123" s="615"/>
      <c r="M123" s="859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1:91" customFormat="1" ht="21" x14ac:dyDescent="0.25">
      <c r="A124" s="253" t="s">
        <v>212</v>
      </c>
      <c r="B124" s="254">
        <v>67</v>
      </c>
      <c r="C124" s="604"/>
      <c r="D124" s="256"/>
      <c r="E124" s="256"/>
      <c r="F124" s="256"/>
      <c r="G124" s="256"/>
      <c r="H124" s="256"/>
      <c r="I124" s="256"/>
      <c r="J124" s="256"/>
      <c r="K124" s="257"/>
      <c r="L124" s="258"/>
      <c r="M124" s="605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1:91" customFormat="1" ht="21" x14ac:dyDescent="0.25">
      <c r="A125" s="188" t="s">
        <v>213</v>
      </c>
      <c r="B125" s="260">
        <f>SUM(C125:K125)</f>
        <v>67</v>
      </c>
      <c r="C125" s="606"/>
      <c r="D125" s="75">
        <v>2</v>
      </c>
      <c r="E125" s="75">
        <v>25</v>
      </c>
      <c r="F125" s="75">
        <v>18</v>
      </c>
      <c r="G125" s="75">
        <v>12</v>
      </c>
      <c r="H125" s="75">
        <v>10</v>
      </c>
      <c r="I125" s="75"/>
      <c r="J125" s="75"/>
      <c r="K125" s="81"/>
      <c r="L125" s="254">
        <v>0</v>
      </c>
      <c r="M125" s="601">
        <v>0</v>
      </c>
      <c r="N125" s="40" t="str">
        <f>$CA125&amp;CB125</f>
        <v/>
      </c>
      <c r="CA125" s="229" t="str">
        <f>IF(AND($B125&lt;&gt;0,L125=""),"* No olvide ingresar la variable Pueblos Originarios. Si no tiene digite CERO.  ",IF(L125&gt;$B125,"* La variable Pueblos Originarios no puede superar el Total. ",""))</f>
        <v/>
      </c>
      <c r="CB125" s="229" t="str">
        <f>IF(AND($B125&lt;&gt;0,M125=""),"* No olvide ingresar la variable Migrantes. Si no tiene digite CERO. ",IF(M125&gt;$B125,"* La variable Migrantes no puede superar el Total. ",""))</f>
        <v/>
      </c>
      <c r="CC125" s="2"/>
      <c r="CD125" s="2"/>
      <c r="CE125" s="2"/>
      <c r="CF125" s="2"/>
      <c r="CG125" s="2"/>
      <c r="CH125" s="2"/>
      <c r="CI125" s="2"/>
      <c r="CJ125" s="2"/>
      <c r="CK125" s="2"/>
      <c r="CL125" s="230">
        <f>IF(AND($B125&lt;&gt;0,L125=""),1,IF(L125&gt;$B125,1,0))</f>
        <v>0</v>
      </c>
      <c r="CM125" s="230">
        <f>IF(AND($B125&lt;&gt;0,M125=""),1,IF(M125&gt;$B125,1,0))</f>
        <v>0</v>
      </c>
    </row>
    <row r="126" spans="1:91" s="2" customFormat="1" ht="11.25" x14ac:dyDescent="0.15">
      <c r="A126" s="195" t="s">
        <v>214</v>
      </c>
      <c r="B126" s="195"/>
      <c r="C126" s="5"/>
      <c r="D126" s="5"/>
      <c r="E126" s="5"/>
      <c r="F126" s="5"/>
    </row>
    <row r="127" spans="1:91" s="2" customFormat="1" ht="11.25" x14ac:dyDescent="0.15">
      <c r="A127" s="195" t="s">
        <v>215</v>
      </c>
      <c r="B127" s="195"/>
      <c r="C127" s="5"/>
      <c r="D127" s="5"/>
      <c r="E127" s="5"/>
      <c r="F127" s="5"/>
    </row>
    <row r="128" spans="1:91" customFormat="1" ht="21" customHeight="1" x14ac:dyDescent="0.25">
      <c r="A128" s="618" t="s">
        <v>216</v>
      </c>
      <c r="B128" s="620" t="s">
        <v>217</v>
      </c>
      <c r="C128" s="621"/>
      <c r="D128" s="621"/>
      <c r="E128" s="621"/>
      <c r="F128" s="549" t="s">
        <v>218</v>
      </c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1:100" ht="21" x14ac:dyDescent="0.25">
      <c r="A129" s="860"/>
      <c r="B129" s="9" t="s">
        <v>219</v>
      </c>
      <c r="C129" s="148" t="s">
        <v>220</v>
      </c>
      <c r="D129" s="9" t="s">
        <v>221</v>
      </c>
      <c r="E129" s="552" t="s">
        <v>222</v>
      </c>
      <c r="F129" s="549" t="s">
        <v>223</v>
      </c>
      <c r="CN129"/>
      <c r="CO129"/>
      <c r="CP129"/>
      <c r="CQ129"/>
      <c r="CR129"/>
      <c r="CS129"/>
      <c r="CT129"/>
      <c r="CU129"/>
      <c r="CV129"/>
    </row>
    <row r="130" spans="1:100" x14ac:dyDescent="0.25">
      <c r="A130" s="261" t="s">
        <v>224</v>
      </c>
      <c r="B130" s="262">
        <v>98</v>
      </c>
      <c r="C130" s="196">
        <v>3</v>
      </c>
      <c r="D130" s="262">
        <v>0</v>
      </c>
      <c r="E130" s="198">
        <v>0</v>
      </c>
      <c r="F130" s="136">
        <v>0</v>
      </c>
      <c r="CN130"/>
      <c r="CO130"/>
      <c r="CP130"/>
      <c r="CQ130"/>
      <c r="CR130"/>
      <c r="CS130"/>
      <c r="CT130"/>
      <c r="CU130"/>
      <c r="CV130"/>
    </row>
    <row r="131" spans="1:100" s="2" customFormat="1" ht="11.25" x14ac:dyDescent="0.15">
      <c r="A131" s="195" t="s">
        <v>225</v>
      </c>
      <c r="B131" s="5"/>
      <c r="C131" s="5"/>
      <c r="D131" s="5"/>
      <c r="E131" s="5"/>
    </row>
    <row r="132" spans="1:100" ht="21" x14ac:dyDescent="0.25">
      <c r="A132" s="556" t="s">
        <v>226</v>
      </c>
      <c r="B132" s="563" t="s">
        <v>227</v>
      </c>
      <c r="C132" s="563" t="s">
        <v>228</v>
      </c>
      <c r="D132" s="224" t="s">
        <v>229</v>
      </c>
      <c r="E132" s="552" t="s">
        <v>12</v>
      </c>
      <c r="CN132"/>
      <c r="CO132"/>
      <c r="CP132"/>
      <c r="CQ132"/>
      <c r="CR132"/>
      <c r="CS132"/>
      <c r="CT132"/>
      <c r="CU132"/>
      <c r="CV132"/>
    </row>
    <row r="133" spans="1:100" x14ac:dyDescent="0.25">
      <c r="A133" s="127" t="s">
        <v>230</v>
      </c>
      <c r="B133" s="226">
        <v>113</v>
      </c>
      <c r="C133" s="226"/>
      <c r="D133" s="227">
        <v>28</v>
      </c>
      <c r="E133" s="228">
        <v>0</v>
      </c>
      <c r="F133" s="40" t="str">
        <f>$CA133</f>
        <v/>
      </c>
      <c r="CA133" s="229" t="str">
        <f>IF(AND($B133&lt;&gt;0,E133=""),"* No olvide ingresar la variable Pueblos Originarios. Si no tiene digite CERO. ",IF(E133&gt;$B133,"* La variable Pueblos Originarios no puede superar el Total de Tamizaje. ",""))</f>
        <v/>
      </c>
      <c r="CB133" s="44"/>
      <c r="CL133" s="230">
        <f>IF(AND($B133&lt;&gt;0,E133=""),1,IF(E133&gt;$B133,1,0))</f>
        <v>0</v>
      </c>
      <c r="CM133" s="44"/>
      <c r="CN133"/>
      <c r="CO133"/>
      <c r="CP133"/>
      <c r="CQ133"/>
      <c r="CR133"/>
      <c r="CS133"/>
      <c r="CT133"/>
      <c r="CU133"/>
      <c r="CV133"/>
    </row>
    <row r="134" spans="1:100" x14ac:dyDescent="0.25">
      <c r="A134" s="263" t="s">
        <v>231</v>
      </c>
      <c r="B134" s="52">
        <v>110</v>
      </c>
      <c r="C134" s="52"/>
      <c r="D134" s="264">
        <v>25</v>
      </c>
      <c r="E134" s="50">
        <v>0</v>
      </c>
      <c r="F134" s="40" t="str">
        <f t="shared" ref="F134:F135" si="26">$CO134&amp;CA134</f>
        <v/>
      </c>
      <c r="CA134" s="229" t="str">
        <f t="shared" ref="CA134:CA135" si="27">IF(AND($B134&lt;&gt;0,E134=""),"* No olvide ingresar la variable Pueblos Originarios. Si no tiene digite CERO. ",IF(E134&gt;$B134,"* La variable Pueblos Originarios no puede superar el Total de Tamizaje. ",""))</f>
        <v/>
      </c>
      <c r="CB134" s="44"/>
      <c r="CL134" s="230">
        <f t="shared" ref="CL134:CL135" si="28">IF(AND($B134&lt;&gt;0,E134=""),1,IF(E134&gt;$B134,1,0))</f>
        <v>0</v>
      </c>
      <c r="CN134"/>
      <c r="CO134"/>
      <c r="CP134"/>
      <c r="CQ134"/>
      <c r="CR134"/>
      <c r="CS134"/>
      <c r="CT134"/>
      <c r="CU134"/>
      <c r="CV134"/>
    </row>
    <row r="135" spans="1:100" x14ac:dyDescent="0.25">
      <c r="A135" s="265" t="s">
        <v>232</v>
      </c>
      <c r="B135" s="266">
        <v>3</v>
      </c>
      <c r="C135" s="266"/>
      <c r="D135" s="267">
        <v>3</v>
      </c>
      <c r="E135" s="268">
        <v>0</v>
      </c>
      <c r="F135" s="40" t="str">
        <f t="shared" si="26"/>
        <v/>
      </c>
      <c r="CA135" s="229" t="str">
        <f t="shared" si="27"/>
        <v/>
      </c>
      <c r="CB135" s="44"/>
      <c r="CL135" s="230">
        <f t="shared" si="28"/>
        <v>0</v>
      </c>
      <c r="CN135"/>
      <c r="CO135"/>
      <c r="CP135"/>
      <c r="CQ135"/>
      <c r="CR135"/>
      <c r="CS135"/>
      <c r="CT135"/>
      <c r="CU135"/>
      <c r="CV135"/>
    </row>
    <row r="136" spans="1:100" ht="21" x14ac:dyDescent="0.25">
      <c r="A136" s="607" t="s">
        <v>233</v>
      </c>
      <c r="B136" s="608" t="s">
        <v>234</v>
      </c>
      <c r="C136" s="609" t="s">
        <v>235</v>
      </c>
      <c r="D136" s="555" t="s">
        <v>12</v>
      </c>
      <c r="E136" s="202"/>
      <c r="CN136"/>
      <c r="CO136"/>
      <c r="CP136"/>
      <c r="CQ136"/>
      <c r="CR136"/>
      <c r="CS136"/>
      <c r="CT136"/>
      <c r="CU136"/>
      <c r="CV136"/>
    </row>
    <row r="137" spans="1:100" x14ac:dyDescent="0.25">
      <c r="A137" s="127" t="s">
        <v>188</v>
      </c>
      <c r="B137" s="226">
        <v>26</v>
      </c>
      <c r="C137" s="227"/>
      <c r="D137" s="228">
        <v>0</v>
      </c>
      <c r="E137" s="40" t="str">
        <f>$CA137</f>
        <v/>
      </c>
      <c r="CA137" s="229" t="str">
        <f>IF(AND($B137&lt;&gt;0,D137=""),"* No olvide ingresar la variable Pueblos Originarios. Si no tiene digite CERO. ",IF(D137&gt;$B137,"* La variable Pueblos Originarios no puede superar el Total de EOA. ",""))</f>
        <v/>
      </c>
      <c r="CB137" s="44"/>
      <c r="CL137" s="230">
        <f>IF(AND($B137&lt;&gt;0,D137=""),1,IF(D137&gt;$B137,1,0))</f>
        <v>0</v>
      </c>
      <c r="CN137"/>
      <c r="CO137"/>
      <c r="CP137"/>
      <c r="CQ137"/>
      <c r="CR137"/>
      <c r="CS137"/>
      <c r="CT137"/>
      <c r="CU137"/>
      <c r="CV137"/>
    </row>
    <row r="138" spans="1:100" x14ac:dyDescent="0.25">
      <c r="A138" s="263" t="s">
        <v>189</v>
      </c>
      <c r="B138" s="52">
        <v>16</v>
      </c>
      <c r="C138" s="264"/>
      <c r="D138" s="50">
        <v>0</v>
      </c>
      <c r="E138" s="40" t="str">
        <f t="shared" ref="E138:E139" si="29">$CA138</f>
        <v/>
      </c>
      <c r="CA138" s="229" t="str">
        <f t="shared" ref="CA138:CA139" si="30">IF(AND($B138&lt;&gt;0,D138=""),"* No olvide ingresar la variable Pueblos Originarios. Si no tiene digite CERO. ",IF(D138&gt;$B138,"* La variable Pueblos Originarios no puede superar el Total de EOA. ",""))</f>
        <v/>
      </c>
      <c r="CB138" s="44"/>
      <c r="CL138" s="230">
        <f t="shared" ref="CL138:CL139" si="31">IF(AND($B138&lt;&gt;0,D138=""),1,IF(D138&gt;$B138,1,0))</f>
        <v>0</v>
      </c>
      <c r="CN138"/>
      <c r="CO138"/>
      <c r="CP138"/>
      <c r="CQ138"/>
      <c r="CR138"/>
      <c r="CS138"/>
      <c r="CT138"/>
      <c r="CU138"/>
      <c r="CV138"/>
    </row>
    <row r="139" spans="1:100" ht="21" x14ac:dyDescent="0.25">
      <c r="A139" s="265" t="s">
        <v>236</v>
      </c>
      <c r="B139" s="266">
        <v>71</v>
      </c>
      <c r="C139" s="267"/>
      <c r="D139" s="268">
        <v>0</v>
      </c>
      <c r="E139" s="40" t="str">
        <f t="shared" si="29"/>
        <v/>
      </c>
      <c r="CA139" s="229" t="str">
        <f t="shared" si="30"/>
        <v/>
      </c>
      <c r="CB139" s="44"/>
      <c r="CL139" s="230">
        <f t="shared" si="31"/>
        <v>0</v>
      </c>
      <c r="CN139"/>
      <c r="CO139"/>
      <c r="CP139"/>
      <c r="CQ139"/>
      <c r="CR139"/>
      <c r="CS139"/>
      <c r="CT139"/>
      <c r="CU139"/>
      <c r="CV139"/>
    </row>
    <row r="140" spans="1:100" x14ac:dyDescent="0.25">
      <c r="A140" s="195" t="s">
        <v>237</v>
      </c>
      <c r="B140" s="273"/>
      <c r="C140" s="202"/>
      <c r="CN140"/>
      <c r="CO140"/>
      <c r="CP140"/>
      <c r="CQ140"/>
      <c r="CR140"/>
      <c r="CS140"/>
      <c r="CT140"/>
      <c r="CU140"/>
      <c r="CV140"/>
    </row>
    <row r="141" spans="1:100" ht="31.5" x14ac:dyDescent="0.25">
      <c r="A141" s="561" t="s">
        <v>233</v>
      </c>
      <c r="B141" s="551" t="s">
        <v>238</v>
      </c>
      <c r="C141" s="550" t="s">
        <v>239</v>
      </c>
      <c r="CN141"/>
      <c r="CO141"/>
      <c r="CP141"/>
      <c r="CQ141"/>
      <c r="CR141"/>
      <c r="CS141"/>
      <c r="CT141"/>
      <c r="CU141"/>
      <c r="CV141"/>
    </row>
    <row r="142" spans="1:100" x14ac:dyDescent="0.25">
      <c r="A142" s="276" t="s">
        <v>188</v>
      </c>
      <c r="B142" s="226">
        <v>98</v>
      </c>
      <c r="C142" s="228">
        <v>3</v>
      </c>
      <c r="CN142"/>
      <c r="CO142"/>
      <c r="CP142"/>
      <c r="CQ142"/>
      <c r="CR142"/>
      <c r="CS142"/>
      <c r="CT142"/>
      <c r="CU142"/>
      <c r="CV142"/>
    </row>
    <row r="143" spans="1:100" x14ac:dyDescent="0.25">
      <c r="A143" s="610" t="s">
        <v>189</v>
      </c>
      <c r="B143" s="603">
        <v>21</v>
      </c>
      <c r="C143" s="240">
        <v>4</v>
      </c>
      <c r="CN143"/>
      <c r="CO143"/>
      <c r="CP143"/>
      <c r="CQ143"/>
      <c r="CR143"/>
      <c r="CS143"/>
      <c r="CT143"/>
      <c r="CU143"/>
      <c r="CV143"/>
    </row>
    <row r="160" spans="1:100" x14ac:dyDescent="0.25">
      <c r="A160" s="278">
        <f>SUM(C13:X22,C25:C35,C39:D51,C54:D65,B70:O72,C76:I87,C93,C97:J97,B101:B103,B106:C111,C115:C120,B124:B125,B130:F130,B133:D135,B137:C139)</f>
        <v>2763</v>
      </c>
      <c r="B160" s="278">
        <f>SUM(CL13:CQ139)</f>
        <v>0</v>
      </c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</row>
  </sheetData>
  <mergeCells count="121">
    <mergeCell ref="A6:L6"/>
    <mergeCell ref="A9:B11"/>
    <mergeCell ref="C9:C11"/>
    <mergeCell ref="D9:G9"/>
    <mergeCell ref="H9:K9"/>
    <mergeCell ref="L9:L11"/>
    <mergeCell ref="R10:R11"/>
    <mergeCell ref="S10:T10"/>
    <mergeCell ref="U10:V10"/>
    <mergeCell ref="A13:B13"/>
    <mergeCell ref="A14:B14"/>
    <mergeCell ref="A15:B15"/>
    <mergeCell ref="AA9:AB10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M9:R9"/>
    <mergeCell ref="S9:V9"/>
    <mergeCell ref="W9:W11"/>
    <mergeCell ref="X9:X11"/>
    <mergeCell ref="Y9:Y11"/>
    <mergeCell ref="Z9:Z11"/>
    <mergeCell ref="N10:N11"/>
    <mergeCell ref="O10:O11"/>
    <mergeCell ref="P10:P11"/>
    <mergeCell ref="Q10:Q11"/>
    <mergeCell ref="A24:B24"/>
    <mergeCell ref="A25:B25"/>
    <mergeCell ref="A26:A27"/>
    <mergeCell ref="A28:B28"/>
    <mergeCell ref="A29:B29"/>
    <mergeCell ref="A30:B30"/>
    <mergeCell ref="A16:B16"/>
    <mergeCell ref="A17:B17"/>
    <mergeCell ref="A18:B18"/>
    <mergeCell ref="A19:B19"/>
    <mergeCell ref="A20:B20"/>
    <mergeCell ref="A21:A22"/>
    <mergeCell ref="A42:B42"/>
    <mergeCell ref="A43:B43"/>
    <mergeCell ref="A44:A45"/>
    <mergeCell ref="A46:B46"/>
    <mergeCell ref="A47:B47"/>
    <mergeCell ref="A48:B48"/>
    <mergeCell ref="A31:A32"/>
    <mergeCell ref="A33:B33"/>
    <mergeCell ref="A34:A35"/>
    <mergeCell ref="A38:B38"/>
    <mergeCell ref="A39:B39"/>
    <mergeCell ref="A40:A41"/>
    <mergeCell ref="A60:B60"/>
    <mergeCell ref="A61:B61"/>
    <mergeCell ref="A62:B62"/>
    <mergeCell ref="A63:B63"/>
    <mergeCell ref="A64:B64"/>
    <mergeCell ref="A65:B65"/>
    <mergeCell ref="A49:B49"/>
    <mergeCell ref="A50:B50"/>
    <mergeCell ref="A51:B51"/>
    <mergeCell ref="A53:B53"/>
    <mergeCell ref="A54:A58"/>
    <mergeCell ref="A59:B59"/>
    <mergeCell ref="R67:R68"/>
    <mergeCell ref="S67:T67"/>
    <mergeCell ref="A74:B75"/>
    <mergeCell ref="C74:C75"/>
    <mergeCell ref="D74:D75"/>
    <mergeCell ref="E74:E75"/>
    <mergeCell ref="F74:F75"/>
    <mergeCell ref="G74:I74"/>
    <mergeCell ref="A67:A68"/>
    <mergeCell ref="B67:J67"/>
    <mergeCell ref="K67:M67"/>
    <mergeCell ref="N67:O67"/>
    <mergeCell ref="P67:P68"/>
    <mergeCell ref="Q67:Q68"/>
    <mergeCell ref="A88:B88"/>
    <mergeCell ref="A89:G89"/>
    <mergeCell ref="A90:G90"/>
    <mergeCell ref="A91:B92"/>
    <mergeCell ref="C91:C92"/>
    <mergeCell ref="D91:K91"/>
    <mergeCell ref="A76:B76"/>
    <mergeCell ref="A77:B77"/>
    <mergeCell ref="A78:A84"/>
    <mergeCell ref="A85:B85"/>
    <mergeCell ref="A86:B86"/>
    <mergeCell ref="A87:B87"/>
    <mergeCell ref="M95:M96"/>
    <mergeCell ref="A97:B97"/>
    <mergeCell ref="A98:G98"/>
    <mergeCell ref="A99:A100"/>
    <mergeCell ref="B99:B100"/>
    <mergeCell ref="C99:J99"/>
    <mergeCell ref="K99:K100"/>
    <mergeCell ref="L99:O99"/>
    <mergeCell ref="L91:L92"/>
    <mergeCell ref="A93:B93"/>
    <mergeCell ref="A95:B96"/>
    <mergeCell ref="C95:D95"/>
    <mergeCell ref="E95:H95"/>
    <mergeCell ref="I95:J95"/>
    <mergeCell ref="K95:K96"/>
    <mergeCell ref="L95:L96"/>
    <mergeCell ref="C122:K122"/>
    <mergeCell ref="L122:L123"/>
    <mergeCell ref="M122:M123"/>
    <mergeCell ref="A128:A129"/>
    <mergeCell ref="B128:E128"/>
    <mergeCell ref="A112:B112"/>
    <mergeCell ref="A114:B114"/>
    <mergeCell ref="A115:A116"/>
    <mergeCell ref="A117:A120"/>
    <mergeCell ref="A122:A123"/>
    <mergeCell ref="B122:B123"/>
  </mergeCells>
  <dataValidations count="2">
    <dataValidation type="whole" operator="greaterThanOrEqual" allowBlank="1" showInputMessage="1" showErrorMessage="1" error="Valor no Permitido" sqref="C13:AB22 D25:F35 C39:D51 C54:D65 B70:T72 C76:C87 D86 E76:I87 D93:L93 C97:M97 C101:O103 B106:E111 C115:C120 B124 C125:M125 B130:F130 B133:E135 B137:D139">
      <formula1>0</formula1>
    </dataValidation>
    <dataValidation allowBlank="1" showInputMessage="1" showErrorMessage="1" error="Valor no Permitido" sqref="A6:L6 C9:C10 T11:T12 A9:A10 A12:A21 S9:S10 U10 W9:W10 M9 M10:R10 H9 H10:K10 C129:E129 X9:AA9 A8:AB8 B125 V11:V12 C12:S12 U12 W12:AB12 F24 A26 B26:B27 A33:A34 A28:A31 B34:B35 A23:F23 A42:A44 A39:A40 B44:B45 A46:A54 A37:D37 C25:C35 B52 M93:BZ93 C66:S66 C68:J69 K67:S69 T66:T69 A76:A78 A85:A91 F74:G74 H75:I75 E88:I88 F73:I73 B73 A93:A99 B89:L90 L91 D91:K92 B94:M94 K95:M95 E95 I95:J96 M100:O100 L99:L100 B98:O98 K99 D87:D88 C99:J100 C73:E74 C104:E105 A102:A112 D76:D85 B99:B104 C88 D121:M121 A121:A124 C121:C124 D123:K123 L122:M122 C91:C93 B128:B129 A160:B160 A126:F127 C52:D53 B66:B69 F128:F129 D124:M124 B121:B123 A131:A139 B131:E132 B136:E136 A59:A67 A69:A74 A140:C140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60"/>
  <sheetViews>
    <sheetView tabSelected="1" workbookViewId="0">
      <selection sqref="A1:XFD1048576"/>
    </sheetView>
  </sheetViews>
  <sheetFormatPr baseColWidth="10" defaultRowHeight="15" x14ac:dyDescent="0.25"/>
  <cols>
    <col min="1" max="1" width="53.5703125" customWidth="1"/>
    <col min="2" max="2" width="23.42578125" bestFit="1" customWidth="1"/>
    <col min="3" max="7" width="14" customWidth="1"/>
    <col min="8" max="8" width="15" customWidth="1"/>
    <col min="9" max="13" width="14" customWidth="1"/>
    <col min="14" max="14" width="15.28515625" customWidth="1"/>
    <col min="15" max="15" width="13" customWidth="1"/>
    <col min="16" max="16" width="12" customWidth="1"/>
    <col min="17" max="18" width="13.42578125" customWidth="1"/>
    <col min="19" max="19" width="11.28515625" customWidth="1"/>
    <col min="20" max="20" width="12.42578125" customWidth="1"/>
    <col min="22" max="22" width="12.85546875" customWidth="1"/>
    <col min="23" max="28" width="11.28515625" customWidth="1"/>
    <col min="55" max="55" width="20.28515625" bestFit="1" customWidth="1"/>
    <col min="65" max="65" width="20.28515625" bestFit="1" customWidth="1"/>
    <col min="78" max="78" width="11.42578125" customWidth="1"/>
    <col min="79" max="80" width="11.85546875" style="2" hidden="1" customWidth="1"/>
    <col min="81" max="90" width="11.42578125" style="2" hidden="1" customWidth="1"/>
    <col min="91" max="91" width="20.28515625" style="2" hidden="1" customWidth="1"/>
    <col min="92" max="94" width="11.42578125" style="2" hidden="1" customWidth="1"/>
    <col min="95" max="95" width="20.28515625" style="2" hidden="1" customWidth="1"/>
    <col min="96" max="96" width="11.42578125" style="2" customWidth="1"/>
    <col min="97" max="100" width="11.42578125" style="2"/>
  </cols>
  <sheetData>
    <row r="1" spans="1:100" x14ac:dyDescent="0.25">
      <c r="A1" s="1" t="s">
        <v>0</v>
      </c>
    </row>
    <row r="2" spans="1:100" x14ac:dyDescent="0.25">
      <c r="A2" s="1" t="str">
        <f>CONCATENATE("COMUNA: ",[13]NOMBRE!B2," - ","( ",[13]NOMBRE!C2,[13]NOMBRE!D2,[13]NOMBRE!E2,[13]NOMBRE!F2,[13]NOMBRE!G2," )")</f>
        <v>COMUNA: LINARES - ( 07401 )</v>
      </c>
    </row>
    <row r="3" spans="1:100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100" x14ac:dyDescent="0.25">
      <c r="A4" s="1" t="str">
        <f>CONCATENATE("MES: ",[13]NOMBRE!B6," - ","( ",[13]NOMBRE!C6,[13]NOMBRE!D6," )")</f>
        <v>MES: DICIEMBRE - ( 12 )</v>
      </c>
    </row>
    <row r="5" spans="1:100" x14ac:dyDescent="0.25">
      <c r="A5" s="1" t="str">
        <f>CONCATENATE("AÑO: ",[13]NOMBRE!B7)</f>
        <v>AÑO: 2024</v>
      </c>
    </row>
    <row r="6" spans="1:100" ht="15" customHeight="1" x14ac:dyDescent="0.25">
      <c r="A6" s="735" t="s">
        <v>1</v>
      </c>
      <c r="B6" s="735"/>
      <c r="C6" s="735"/>
      <c r="D6" s="735"/>
      <c r="E6" s="735"/>
      <c r="F6" s="735"/>
      <c r="G6" s="735"/>
      <c r="H6" s="735"/>
      <c r="I6" s="735"/>
      <c r="J6" s="735"/>
      <c r="K6" s="735"/>
      <c r="L6" s="735"/>
    </row>
    <row r="8" spans="1:100" s="2" customFormat="1" ht="11.25" x14ac:dyDescent="0.15">
      <c r="A8" s="3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</row>
    <row r="9" spans="1:100" ht="15" customHeight="1" x14ac:dyDescent="0.25">
      <c r="A9" s="661" t="s">
        <v>3</v>
      </c>
      <c r="B9" s="647"/>
      <c r="C9" s="736" t="s">
        <v>4</v>
      </c>
      <c r="D9" s="652" t="s">
        <v>5</v>
      </c>
      <c r="E9" s="739"/>
      <c r="F9" s="739"/>
      <c r="G9" s="620"/>
      <c r="H9" s="639" t="s">
        <v>6</v>
      </c>
      <c r="I9" s="640"/>
      <c r="J9" s="640"/>
      <c r="K9" s="641"/>
      <c r="L9" s="740" t="s">
        <v>7</v>
      </c>
      <c r="M9" s="639" t="s">
        <v>8</v>
      </c>
      <c r="N9" s="640"/>
      <c r="O9" s="640"/>
      <c r="P9" s="640"/>
      <c r="Q9" s="640"/>
      <c r="R9" s="640"/>
      <c r="S9" s="724" t="s">
        <v>9</v>
      </c>
      <c r="T9" s="645"/>
      <c r="U9" s="645"/>
      <c r="V9" s="725"/>
      <c r="W9" s="647" t="s">
        <v>10</v>
      </c>
      <c r="X9" s="661" t="s">
        <v>11</v>
      </c>
      <c r="Y9" s="727" t="s">
        <v>12</v>
      </c>
      <c r="Z9" s="730" t="s">
        <v>13</v>
      </c>
      <c r="AA9" s="711" t="s">
        <v>14</v>
      </c>
      <c r="AB9" s="647"/>
    </row>
    <row r="10" spans="1:100" ht="15" customHeight="1" x14ac:dyDescent="0.25">
      <c r="A10" s="726"/>
      <c r="B10" s="713"/>
      <c r="C10" s="737"/>
      <c r="D10" s="714" t="s">
        <v>15</v>
      </c>
      <c r="E10" s="716" t="s">
        <v>16</v>
      </c>
      <c r="F10" s="716" t="s">
        <v>17</v>
      </c>
      <c r="G10" s="718" t="s">
        <v>18</v>
      </c>
      <c r="H10" s="720" t="s">
        <v>19</v>
      </c>
      <c r="I10" s="716" t="s">
        <v>20</v>
      </c>
      <c r="J10" s="716" t="s">
        <v>21</v>
      </c>
      <c r="K10" s="722" t="s">
        <v>22</v>
      </c>
      <c r="L10" s="740"/>
      <c r="M10" s="714" t="s">
        <v>23</v>
      </c>
      <c r="N10" s="733" t="s">
        <v>24</v>
      </c>
      <c r="O10" s="733" t="s">
        <v>25</v>
      </c>
      <c r="P10" s="733" t="s">
        <v>26</v>
      </c>
      <c r="Q10" s="733" t="s">
        <v>27</v>
      </c>
      <c r="R10" s="741" t="s">
        <v>28</v>
      </c>
      <c r="S10" s="724" t="s">
        <v>29</v>
      </c>
      <c r="T10" s="646"/>
      <c r="U10" s="645" t="s">
        <v>30</v>
      </c>
      <c r="V10" s="725"/>
      <c r="W10" s="713"/>
      <c r="X10" s="726"/>
      <c r="Y10" s="728"/>
      <c r="Z10" s="731"/>
      <c r="AA10" s="712"/>
      <c r="AB10" s="713"/>
    </row>
    <row r="11" spans="1:100" ht="42" x14ac:dyDescent="0.25">
      <c r="A11" s="770"/>
      <c r="B11" s="648"/>
      <c r="C11" s="848"/>
      <c r="D11" s="869"/>
      <c r="E11" s="717"/>
      <c r="F11" s="717"/>
      <c r="G11" s="719"/>
      <c r="H11" s="870"/>
      <c r="I11" s="717"/>
      <c r="J11" s="717"/>
      <c r="K11" s="723"/>
      <c r="L11" s="740"/>
      <c r="M11" s="869"/>
      <c r="N11" s="734"/>
      <c r="O11" s="734"/>
      <c r="P11" s="734"/>
      <c r="Q11" s="734"/>
      <c r="R11" s="742"/>
      <c r="S11" s="7" t="s">
        <v>31</v>
      </c>
      <c r="T11" s="582" t="s">
        <v>32</v>
      </c>
      <c r="U11" s="9" t="s">
        <v>31</v>
      </c>
      <c r="V11" s="590" t="s">
        <v>32</v>
      </c>
      <c r="W11" s="648"/>
      <c r="X11" s="770"/>
      <c r="Y11" s="729"/>
      <c r="Z11" s="871"/>
      <c r="AA11" s="9" t="s">
        <v>33</v>
      </c>
      <c r="AB11" s="582" t="s">
        <v>34</v>
      </c>
    </row>
    <row r="12" spans="1:100" s="26" customFormat="1" ht="11.25" x14ac:dyDescent="0.15">
      <c r="A12" s="11" t="s">
        <v>35</v>
      </c>
      <c r="B12" s="12"/>
      <c r="C12" s="13">
        <f>SUM(C13:C16)</f>
        <v>121</v>
      </c>
      <c r="D12" s="14">
        <f t="shared" ref="D12:Z12" si="0">SUM(D13:D16)</f>
        <v>0</v>
      </c>
      <c r="E12" s="15">
        <f t="shared" si="0"/>
        <v>4</v>
      </c>
      <c r="F12" s="16">
        <f t="shared" si="0"/>
        <v>90</v>
      </c>
      <c r="G12" s="17">
        <f t="shared" si="0"/>
        <v>27</v>
      </c>
      <c r="H12" s="14">
        <f t="shared" si="0"/>
        <v>0</v>
      </c>
      <c r="I12" s="15">
        <f t="shared" si="0"/>
        <v>0</v>
      </c>
      <c r="J12" s="18">
        <f t="shared" si="0"/>
        <v>0</v>
      </c>
      <c r="K12" s="19">
        <f t="shared" si="0"/>
        <v>13</v>
      </c>
      <c r="L12" s="20">
        <f t="shared" si="0"/>
        <v>97</v>
      </c>
      <c r="M12" s="14">
        <f t="shared" si="0"/>
        <v>105</v>
      </c>
      <c r="N12" s="15">
        <f t="shared" si="0"/>
        <v>0</v>
      </c>
      <c r="O12" s="18">
        <f t="shared" si="0"/>
        <v>0</v>
      </c>
      <c r="P12" s="15">
        <f t="shared" si="0"/>
        <v>1</v>
      </c>
      <c r="Q12" s="18">
        <f t="shared" si="0"/>
        <v>5</v>
      </c>
      <c r="R12" s="18">
        <f t="shared" si="0"/>
        <v>10</v>
      </c>
      <c r="S12" s="21">
        <f t="shared" si="0"/>
        <v>3</v>
      </c>
      <c r="T12" s="17">
        <f t="shared" si="0"/>
        <v>105</v>
      </c>
      <c r="U12" s="14">
        <f t="shared" si="0"/>
        <v>4</v>
      </c>
      <c r="V12" s="22">
        <f t="shared" si="0"/>
        <v>101</v>
      </c>
      <c r="W12" s="17">
        <f t="shared" si="0"/>
        <v>31</v>
      </c>
      <c r="X12" s="13">
        <f t="shared" si="0"/>
        <v>0</v>
      </c>
      <c r="Y12" s="23">
        <f t="shared" si="0"/>
        <v>0</v>
      </c>
      <c r="Z12" s="24">
        <f t="shared" si="0"/>
        <v>4</v>
      </c>
      <c r="AA12" s="16">
        <f>SUM(AA13:AA16)</f>
        <v>0</v>
      </c>
      <c r="AB12" s="25">
        <f>SUM(AB13:AB16)</f>
        <v>0</v>
      </c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</row>
    <row r="13" spans="1:100" s="26" customFormat="1" x14ac:dyDescent="0.25">
      <c r="A13" s="666" t="s">
        <v>36</v>
      </c>
      <c r="B13" s="667"/>
      <c r="C13" s="27">
        <v>37</v>
      </c>
      <c r="D13" s="28">
        <v>0</v>
      </c>
      <c r="E13" s="29">
        <v>4</v>
      </c>
      <c r="F13" s="29">
        <v>30</v>
      </c>
      <c r="G13" s="30">
        <v>3</v>
      </c>
      <c r="H13" s="28">
        <v>0</v>
      </c>
      <c r="I13" s="31">
        <v>0</v>
      </c>
      <c r="J13" s="31">
        <v>0</v>
      </c>
      <c r="K13" s="30">
        <v>6</v>
      </c>
      <c r="L13" s="32">
        <v>37</v>
      </c>
      <c r="M13" s="31">
        <v>22</v>
      </c>
      <c r="N13" s="31">
        <v>0</v>
      </c>
      <c r="O13" s="31">
        <v>0</v>
      </c>
      <c r="P13" s="31">
        <v>0</v>
      </c>
      <c r="Q13" s="31">
        <v>5</v>
      </c>
      <c r="R13" s="33">
        <v>10</v>
      </c>
      <c r="S13" s="34">
        <v>3</v>
      </c>
      <c r="T13" s="35">
        <v>33</v>
      </c>
      <c r="U13" s="29">
        <v>1</v>
      </c>
      <c r="V13" s="36">
        <v>29</v>
      </c>
      <c r="W13" s="30">
        <v>31</v>
      </c>
      <c r="X13" s="33">
        <v>0</v>
      </c>
      <c r="Y13" s="37">
        <v>0</v>
      </c>
      <c r="Z13" s="38">
        <v>4</v>
      </c>
      <c r="AA13" s="29">
        <v>0</v>
      </c>
      <c r="AB13" s="39"/>
      <c r="AC13" s="40" t="str">
        <f>$CA13&amp;CB13&amp;CC13&amp;CD13&amp;CE13&amp;CF13</f>
        <v/>
      </c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 s="41" t="str">
        <f>IF(AND(C13&gt;0,Y13="")," * No olvide digitar la variable Pueblos originarios. Digite Cero si no tiene.",IF(Y13&gt;C13," * La variable Pueblos originarios no puede ser mayor al Total.",""))</f>
        <v/>
      </c>
      <c r="CB13" s="41" t="str">
        <f>IF(AND(C13&gt;0,Z13="")," * No olvide digitar la variable Migrantes. Digite Cero si no tiene.",IF(Z13&gt;C13," * La variable Migrantes no puede ser mayor al Total.",""))</f>
        <v/>
      </c>
      <c r="CC13" s="41" t="str">
        <f>IF(AND(C13&gt;0,OR(AA13=""))," * No olvide digitar la variable Trans Masculino . Digite Cero si no tiene.",IF(OR(AA13&gt;C13)," * La variable Trans Masculino no puede ser mayor al Total.",""))</f>
        <v/>
      </c>
      <c r="CD13" s="42"/>
      <c r="CE13" s="43"/>
      <c r="CF13" s="42"/>
      <c r="CG13" s="44"/>
      <c r="CH13" s="44"/>
      <c r="CI13" s="44"/>
      <c r="CJ13" s="44"/>
      <c r="CK13" s="44"/>
      <c r="CL13" s="45">
        <f>IF(AND(C13&gt;0,Y13=""),1,IF(Y13&gt;C13,1,0))</f>
        <v>0</v>
      </c>
      <c r="CM13" s="45">
        <f>IF(AND(C13&gt;0,Z13=""),1,IF(Z13&gt;C13,1,0))</f>
        <v>0</v>
      </c>
      <c r="CN13" s="45">
        <f>IF(AND(C13&gt;0,OR(AA13="")),1,IF(OR(AA13&gt;C13),1,0))</f>
        <v>0</v>
      </c>
      <c r="CO13"/>
      <c r="CP13" s="46"/>
      <c r="CQ13" s="2"/>
      <c r="CR13" s="2"/>
      <c r="CS13" s="2"/>
      <c r="CT13" s="2"/>
      <c r="CU13" s="2"/>
      <c r="CV13" s="2"/>
    </row>
    <row r="14" spans="1:100" s="26" customFormat="1" x14ac:dyDescent="0.25">
      <c r="A14" s="683" t="s">
        <v>37</v>
      </c>
      <c r="B14" s="684"/>
      <c r="C14" s="47">
        <v>0</v>
      </c>
      <c r="D14" s="48">
        <v>0</v>
      </c>
      <c r="E14" s="49">
        <v>0</v>
      </c>
      <c r="F14" s="49">
        <v>0</v>
      </c>
      <c r="G14" s="50">
        <v>0</v>
      </c>
      <c r="H14" s="48">
        <v>0</v>
      </c>
      <c r="I14" s="51">
        <v>0</v>
      </c>
      <c r="J14" s="51">
        <v>0</v>
      </c>
      <c r="K14" s="50">
        <v>0</v>
      </c>
      <c r="L14" s="52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3">
        <v>0</v>
      </c>
      <c r="S14" s="54">
        <v>0</v>
      </c>
      <c r="T14" s="55">
        <v>0</v>
      </c>
      <c r="U14" s="49">
        <v>0</v>
      </c>
      <c r="V14" s="56">
        <v>0</v>
      </c>
      <c r="W14" s="50">
        <v>0</v>
      </c>
      <c r="X14" s="53">
        <v>0</v>
      </c>
      <c r="Y14" s="57">
        <v>0</v>
      </c>
      <c r="Z14" s="58">
        <v>0</v>
      </c>
      <c r="AA14" s="49">
        <v>0</v>
      </c>
      <c r="AB14" s="59"/>
      <c r="AC14" s="40" t="str">
        <f t="shared" ref="AC14:AC22" si="1">$CA14&amp;CB14&amp;CC14&amp;CD14&amp;CE14&amp;CF14</f>
        <v/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 s="41" t="str">
        <f t="shared" ref="CA14:CA22" si="2">IF(AND(C14&gt;0,Y14="")," * No olvide digitar la variable Pueblos originarios. Digite Cero si no tiene.",IF(Y14&gt;C14," * La variable Pueblos originarios no puede ser mayor al Total.",""))</f>
        <v/>
      </c>
      <c r="CB14" s="41" t="str">
        <f>IF(AND(C14&gt;0,Z14="")," * No olvide digitar la variable Migrantes. Digite Cero si no tiene.",IF(Z14&gt;C14," * La variable Migrantes no puede ser mayor al Total.",""))</f>
        <v/>
      </c>
      <c r="CC14" s="41" t="str">
        <f t="shared" ref="CC14:CC22" si="3">IF(AND(C14&gt;0,OR(AA14=""))," * No olvide digitar la variable Trans Masculino . Digite Cero si no tiene.",IF(OR(AA14&gt;C14)," * La variable Trans Masculino no puede ser mayor al Total.",""))</f>
        <v/>
      </c>
      <c r="CD14" s="42"/>
      <c r="CE14" s="43"/>
      <c r="CF14" s="42"/>
      <c r="CG14" s="44"/>
      <c r="CH14" s="44"/>
      <c r="CI14" s="44"/>
      <c r="CJ14" s="44"/>
      <c r="CK14" s="44"/>
      <c r="CL14" s="45">
        <f t="shared" ref="CL14:CL22" si="4">IF(AND(C14&gt;0,Y14=""),1,IF(Y14&gt;C14,1,0))</f>
        <v>0</v>
      </c>
      <c r="CM14" s="45">
        <f>IF(AND(C14&gt;0,Z14=""),1,IF(Z14&gt;C14,1,0))</f>
        <v>0</v>
      </c>
      <c r="CN14" s="45">
        <f t="shared" ref="CN14:CN22" si="5">IF(AND(C14&gt;0,OR(AA14="")),1,IF(OR(AA14&gt;C14),1,0))</f>
        <v>0</v>
      </c>
      <c r="CO14"/>
      <c r="CP14" s="46"/>
      <c r="CQ14" s="2"/>
      <c r="CR14" s="2"/>
      <c r="CS14" s="2"/>
      <c r="CT14" s="2"/>
      <c r="CU14" s="2"/>
      <c r="CV14" s="2"/>
    </row>
    <row r="15" spans="1:100" s="26" customFormat="1" x14ac:dyDescent="0.25">
      <c r="A15" s="683" t="s">
        <v>38</v>
      </c>
      <c r="B15" s="684"/>
      <c r="C15" s="47">
        <v>59</v>
      </c>
      <c r="D15" s="48">
        <v>0</v>
      </c>
      <c r="E15" s="49">
        <v>0</v>
      </c>
      <c r="F15" s="49">
        <v>45</v>
      </c>
      <c r="G15" s="50">
        <v>14</v>
      </c>
      <c r="H15" s="48">
        <v>0</v>
      </c>
      <c r="I15" s="51">
        <v>0</v>
      </c>
      <c r="J15" s="51">
        <v>0</v>
      </c>
      <c r="K15" s="50">
        <v>3</v>
      </c>
      <c r="L15" s="52">
        <v>60</v>
      </c>
      <c r="M15" s="51">
        <v>59</v>
      </c>
      <c r="N15" s="51">
        <v>0</v>
      </c>
      <c r="O15" s="51">
        <v>0</v>
      </c>
      <c r="P15" s="51">
        <v>0</v>
      </c>
      <c r="Q15" s="51">
        <v>0</v>
      </c>
      <c r="R15" s="53">
        <v>0</v>
      </c>
      <c r="S15" s="54">
        <v>0</v>
      </c>
      <c r="T15" s="55">
        <v>60</v>
      </c>
      <c r="U15" s="49">
        <v>0</v>
      </c>
      <c r="V15" s="56">
        <v>55</v>
      </c>
      <c r="W15" s="50">
        <v>0</v>
      </c>
      <c r="X15" s="53">
        <v>0</v>
      </c>
      <c r="Y15" s="57">
        <v>0</v>
      </c>
      <c r="Z15" s="58">
        <v>0</v>
      </c>
      <c r="AA15" s="49">
        <v>0</v>
      </c>
      <c r="AB15" s="59"/>
      <c r="AC15" s="40" t="str">
        <f t="shared" si="1"/>
        <v/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 s="41" t="str">
        <f t="shared" si="2"/>
        <v/>
      </c>
      <c r="CB15" s="41" t="str">
        <f>IF(AND(C15&gt;0,Z15="")," * No olvide digitar la variable Migrantes. Digite Cero si no tiene.",IF(Z15&gt;C15," * La variable Migrantes no puede ser mayor al Total.",""))</f>
        <v/>
      </c>
      <c r="CC15" s="41" t="str">
        <f t="shared" si="3"/>
        <v/>
      </c>
      <c r="CD15" s="42"/>
      <c r="CE15" s="43"/>
      <c r="CF15" s="42"/>
      <c r="CG15" s="44"/>
      <c r="CH15" s="44"/>
      <c r="CI15" s="44"/>
      <c r="CJ15" s="44"/>
      <c r="CK15" s="44"/>
      <c r="CL15" s="45">
        <f t="shared" si="4"/>
        <v>0</v>
      </c>
      <c r="CM15" s="45">
        <f>IF(AND(C15&gt;0,Z15=""),1,IF(Z15&gt;C15,1,0))</f>
        <v>0</v>
      </c>
      <c r="CN15" s="45">
        <f t="shared" si="5"/>
        <v>0</v>
      </c>
      <c r="CO15"/>
      <c r="CP15" s="46"/>
      <c r="CQ15" s="2"/>
      <c r="CR15" s="2"/>
      <c r="CS15" s="2"/>
      <c r="CT15" s="2"/>
      <c r="CU15" s="2"/>
      <c r="CV15" s="2"/>
    </row>
    <row r="16" spans="1:100" s="26" customFormat="1" x14ac:dyDescent="0.25">
      <c r="A16" s="689" t="s">
        <v>39</v>
      </c>
      <c r="B16" s="690"/>
      <c r="C16" s="60">
        <v>25</v>
      </c>
      <c r="D16" s="61">
        <v>0</v>
      </c>
      <c r="E16" s="62">
        <v>0</v>
      </c>
      <c r="F16" s="62">
        <v>15</v>
      </c>
      <c r="G16" s="63">
        <v>10</v>
      </c>
      <c r="H16" s="61">
        <v>0</v>
      </c>
      <c r="I16" s="64">
        <v>0</v>
      </c>
      <c r="J16" s="64">
        <v>0</v>
      </c>
      <c r="K16" s="63">
        <v>4</v>
      </c>
      <c r="L16" s="65">
        <v>0</v>
      </c>
      <c r="M16" s="64">
        <v>24</v>
      </c>
      <c r="N16" s="64">
        <v>0</v>
      </c>
      <c r="O16" s="64">
        <v>0</v>
      </c>
      <c r="P16" s="64">
        <v>1</v>
      </c>
      <c r="Q16" s="64">
        <v>0</v>
      </c>
      <c r="R16" s="66">
        <v>0</v>
      </c>
      <c r="S16" s="67">
        <v>0</v>
      </c>
      <c r="T16" s="68">
        <v>12</v>
      </c>
      <c r="U16" s="62">
        <v>3</v>
      </c>
      <c r="V16" s="69">
        <v>17</v>
      </c>
      <c r="W16" s="63">
        <v>0</v>
      </c>
      <c r="X16" s="66">
        <v>0</v>
      </c>
      <c r="Y16" s="70">
        <v>0</v>
      </c>
      <c r="Z16" s="71">
        <v>0</v>
      </c>
      <c r="AA16" s="62">
        <v>0</v>
      </c>
      <c r="AB16" s="72"/>
      <c r="AC16" s="40" t="str">
        <f t="shared" si="1"/>
        <v/>
      </c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 s="41" t="str">
        <f t="shared" si="2"/>
        <v/>
      </c>
      <c r="CB16" s="41" t="str">
        <f t="shared" ref="CB16:CB22" si="6">IF(AND(C16&gt;0,Z16="")," * No olvide digitar la variable Migrantes. Digite Cero si no tiene.",IF(Z16&gt;C16," * La variable Migrantes no puede ser mayor al Total.",""))</f>
        <v/>
      </c>
      <c r="CC16" s="41" t="str">
        <f t="shared" si="3"/>
        <v/>
      </c>
      <c r="CD16" s="42"/>
      <c r="CE16" s="43"/>
      <c r="CF16" s="42"/>
      <c r="CG16" s="44"/>
      <c r="CH16" s="44"/>
      <c r="CI16" s="44"/>
      <c r="CJ16" s="44"/>
      <c r="CK16" s="44"/>
      <c r="CL16" s="45">
        <f t="shared" si="4"/>
        <v>0</v>
      </c>
      <c r="CM16" s="45">
        <f t="shared" ref="CM16:CM22" si="7">IF(AND(C16&gt;0,Z16=""),1,IF(Z16&gt;C16,1,0))</f>
        <v>0</v>
      </c>
      <c r="CN16" s="45">
        <f t="shared" si="5"/>
        <v>0</v>
      </c>
      <c r="CO16"/>
      <c r="CP16" s="46"/>
      <c r="CQ16" s="2"/>
      <c r="CR16" s="2"/>
      <c r="CS16" s="2"/>
      <c r="CT16" s="2"/>
      <c r="CU16" s="2"/>
      <c r="CV16" s="2"/>
    </row>
    <row r="17" spans="1:100" s="26" customFormat="1" ht="15" customHeight="1" x14ac:dyDescent="0.25">
      <c r="A17" s="706" t="s">
        <v>40</v>
      </c>
      <c r="B17" s="707"/>
      <c r="C17" s="27">
        <v>0</v>
      </c>
      <c r="D17" s="28">
        <v>0</v>
      </c>
      <c r="E17" s="29">
        <v>0</v>
      </c>
      <c r="F17" s="29">
        <v>0</v>
      </c>
      <c r="G17" s="30">
        <v>0</v>
      </c>
      <c r="H17" s="28">
        <v>0</v>
      </c>
      <c r="I17" s="31">
        <v>0</v>
      </c>
      <c r="J17" s="31">
        <v>0</v>
      </c>
      <c r="K17" s="30">
        <v>0</v>
      </c>
      <c r="L17" s="32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3">
        <v>0</v>
      </c>
      <c r="S17" s="34"/>
      <c r="T17" s="35"/>
      <c r="U17" s="29"/>
      <c r="V17" s="36"/>
      <c r="W17" s="30"/>
      <c r="X17" s="33"/>
      <c r="Y17" s="37"/>
      <c r="Z17" s="38"/>
      <c r="AA17" s="29"/>
      <c r="AB17" s="39"/>
      <c r="AC17" s="40" t="str">
        <f t="shared" si="1"/>
        <v/>
      </c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 s="41" t="str">
        <f t="shared" si="2"/>
        <v/>
      </c>
      <c r="CB17" s="41" t="str">
        <f t="shared" si="6"/>
        <v/>
      </c>
      <c r="CC17" s="41" t="str">
        <f t="shared" si="3"/>
        <v/>
      </c>
      <c r="CD17" s="42"/>
      <c r="CE17" s="43"/>
      <c r="CF17" s="42"/>
      <c r="CG17" s="44"/>
      <c r="CH17" s="44"/>
      <c r="CI17" s="44"/>
      <c r="CJ17" s="44"/>
      <c r="CK17" s="44"/>
      <c r="CL17" s="45">
        <f t="shared" si="4"/>
        <v>0</v>
      </c>
      <c r="CM17" s="45">
        <f t="shared" si="7"/>
        <v>0</v>
      </c>
      <c r="CN17" s="45">
        <f t="shared" si="5"/>
        <v>0</v>
      </c>
      <c r="CO17"/>
      <c r="CP17" s="46"/>
      <c r="CQ17" s="2"/>
      <c r="CR17" s="2"/>
      <c r="CS17" s="2"/>
      <c r="CT17" s="2"/>
      <c r="CU17" s="2"/>
      <c r="CV17" s="2"/>
    </row>
    <row r="18" spans="1:100" s="26" customFormat="1" x14ac:dyDescent="0.25">
      <c r="A18" s="708" t="s">
        <v>41</v>
      </c>
      <c r="B18" s="709"/>
      <c r="C18" s="534">
        <v>0</v>
      </c>
      <c r="D18" s="606">
        <v>0</v>
      </c>
      <c r="E18" s="73">
        <v>0</v>
      </c>
      <c r="F18" s="73">
        <v>0</v>
      </c>
      <c r="G18" s="74">
        <v>0</v>
      </c>
      <c r="H18" s="606">
        <v>0</v>
      </c>
      <c r="I18" s="75">
        <v>0</v>
      </c>
      <c r="J18" s="75">
        <v>0</v>
      </c>
      <c r="K18" s="74">
        <v>0</v>
      </c>
      <c r="L18" s="454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6">
        <v>0</v>
      </c>
      <c r="S18" s="77"/>
      <c r="T18" s="78"/>
      <c r="U18" s="73"/>
      <c r="V18" s="79"/>
      <c r="W18" s="74"/>
      <c r="X18" s="76"/>
      <c r="Y18" s="80"/>
      <c r="Z18" s="81"/>
      <c r="AA18" s="73"/>
      <c r="AB18" s="82"/>
      <c r="AC18" s="40" t="str">
        <f t="shared" si="1"/>
        <v/>
      </c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 s="41" t="str">
        <f t="shared" si="2"/>
        <v/>
      </c>
      <c r="CB18" s="41" t="str">
        <f t="shared" si="6"/>
        <v/>
      </c>
      <c r="CC18" s="41" t="str">
        <f t="shared" si="3"/>
        <v/>
      </c>
      <c r="CD18" s="42"/>
      <c r="CE18" s="43"/>
      <c r="CF18" s="42"/>
      <c r="CG18" s="44"/>
      <c r="CH18" s="44"/>
      <c r="CI18" s="44"/>
      <c r="CJ18" s="44"/>
      <c r="CK18" s="44"/>
      <c r="CL18" s="45">
        <f t="shared" si="4"/>
        <v>0</v>
      </c>
      <c r="CM18" s="45">
        <f t="shared" si="7"/>
        <v>0</v>
      </c>
      <c r="CN18" s="45">
        <f t="shared" si="5"/>
        <v>0</v>
      </c>
      <c r="CO18"/>
      <c r="CP18" s="46"/>
      <c r="CQ18" s="2"/>
      <c r="CR18" s="2"/>
      <c r="CS18" s="2"/>
      <c r="CT18" s="2"/>
      <c r="CU18" s="2"/>
      <c r="CV18" s="2"/>
    </row>
    <row r="19" spans="1:100" s="26" customFormat="1" x14ac:dyDescent="0.25">
      <c r="A19" s="666" t="s">
        <v>42</v>
      </c>
      <c r="B19" s="667"/>
      <c r="C19" s="27">
        <v>0</v>
      </c>
      <c r="D19" s="28">
        <v>0</v>
      </c>
      <c r="E19" s="31">
        <v>0</v>
      </c>
      <c r="F19" s="31">
        <v>0</v>
      </c>
      <c r="G19" s="35">
        <v>0</v>
      </c>
      <c r="H19" s="83">
        <v>0</v>
      </c>
      <c r="I19" s="84">
        <v>0</v>
      </c>
      <c r="J19" s="84">
        <v>0</v>
      </c>
      <c r="K19" s="85">
        <v>0</v>
      </c>
      <c r="L19" s="86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7">
        <v>0</v>
      </c>
      <c r="S19" s="88"/>
      <c r="T19" s="89"/>
      <c r="U19" s="90"/>
      <c r="V19" s="91"/>
      <c r="W19" s="85"/>
      <c r="X19" s="87"/>
      <c r="Y19" s="92"/>
      <c r="Z19" s="93"/>
      <c r="AA19" s="90"/>
      <c r="AB19" s="94"/>
      <c r="AC19" s="40" t="str">
        <f t="shared" si="1"/>
        <v/>
      </c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 s="41" t="str">
        <f t="shared" si="2"/>
        <v/>
      </c>
      <c r="CB19" s="41" t="str">
        <f t="shared" si="6"/>
        <v/>
      </c>
      <c r="CC19" s="41" t="str">
        <f t="shared" si="3"/>
        <v/>
      </c>
      <c r="CD19" s="42"/>
      <c r="CE19" s="43"/>
      <c r="CF19" s="42"/>
      <c r="CG19" s="44"/>
      <c r="CH19" s="44"/>
      <c r="CI19" s="44"/>
      <c r="CJ19" s="44"/>
      <c r="CK19" s="44"/>
      <c r="CL19" s="45">
        <f t="shared" si="4"/>
        <v>0</v>
      </c>
      <c r="CM19" s="45">
        <f t="shared" si="7"/>
        <v>0</v>
      </c>
      <c r="CN19" s="45">
        <f t="shared" si="5"/>
        <v>0</v>
      </c>
      <c r="CO19"/>
      <c r="CP19" s="46"/>
      <c r="CQ19" s="2"/>
      <c r="CR19" s="2"/>
      <c r="CS19" s="2"/>
      <c r="CT19" s="2"/>
      <c r="CU19" s="2"/>
      <c r="CV19" s="2"/>
    </row>
    <row r="20" spans="1:100" s="26" customFormat="1" x14ac:dyDescent="0.25">
      <c r="A20" s="689" t="s">
        <v>43</v>
      </c>
      <c r="B20" s="690"/>
      <c r="C20" s="60">
        <v>0</v>
      </c>
      <c r="D20" s="61">
        <v>0</v>
      </c>
      <c r="E20" s="64">
        <v>0</v>
      </c>
      <c r="F20" s="64">
        <v>0</v>
      </c>
      <c r="G20" s="68">
        <v>0</v>
      </c>
      <c r="H20" s="61">
        <v>0</v>
      </c>
      <c r="I20" s="64">
        <v>0</v>
      </c>
      <c r="J20" s="64">
        <v>0</v>
      </c>
      <c r="K20" s="63">
        <v>0</v>
      </c>
      <c r="L20" s="65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6">
        <v>0</v>
      </c>
      <c r="S20" s="67"/>
      <c r="T20" s="68"/>
      <c r="U20" s="62"/>
      <c r="V20" s="69"/>
      <c r="W20" s="63"/>
      <c r="X20" s="66"/>
      <c r="Y20" s="70"/>
      <c r="Z20" s="71"/>
      <c r="AA20" s="62"/>
      <c r="AB20" s="72"/>
      <c r="AC20" s="40" t="str">
        <f t="shared" si="1"/>
        <v/>
      </c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 s="41" t="str">
        <f t="shared" si="2"/>
        <v/>
      </c>
      <c r="CB20" s="41" t="str">
        <f t="shared" si="6"/>
        <v/>
      </c>
      <c r="CC20" s="41" t="str">
        <f t="shared" si="3"/>
        <v/>
      </c>
      <c r="CD20" s="42"/>
      <c r="CE20" s="43"/>
      <c r="CF20" s="42"/>
      <c r="CG20" s="44"/>
      <c r="CH20" s="44"/>
      <c r="CI20" s="44"/>
      <c r="CJ20" s="44"/>
      <c r="CK20" s="44"/>
      <c r="CL20" s="45">
        <f t="shared" si="4"/>
        <v>0</v>
      </c>
      <c r="CM20" s="45">
        <f t="shared" si="7"/>
        <v>0</v>
      </c>
      <c r="CN20" s="45">
        <f t="shared" si="5"/>
        <v>0</v>
      </c>
      <c r="CO20"/>
      <c r="CP20" s="46"/>
      <c r="CQ20" s="2"/>
      <c r="CR20" s="2"/>
      <c r="CS20" s="2"/>
      <c r="CT20" s="2"/>
      <c r="CU20" s="2"/>
      <c r="CV20" s="2"/>
    </row>
    <row r="21" spans="1:100" s="26" customFormat="1" x14ac:dyDescent="0.25">
      <c r="A21" s="710" t="s">
        <v>44</v>
      </c>
      <c r="B21" s="95" t="s">
        <v>45</v>
      </c>
      <c r="C21" s="96">
        <v>0</v>
      </c>
      <c r="D21" s="97">
        <v>0</v>
      </c>
      <c r="E21" s="98">
        <v>0</v>
      </c>
      <c r="F21" s="98">
        <v>0</v>
      </c>
      <c r="G21" s="99">
        <v>0</v>
      </c>
      <c r="H21" s="97">
        <v>0</v>
      </c>
      <c r="I21" s="100">
        <v>0</v>
      </c>
      <c r="J21" s="100">
        <v>0</v>
      </c>
      <c r="K21" s="99">
        <v>0</v>
      </c>
      <c r="L21" s="101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2">
        <v>0</v>
      </c>
      <c r="S21" s="103"/>
      <c r="T21" s="104"/>
      <c r="U21" s="98"/>
      <c r="V21" s="105"/>
      <c r="W21" s="99"/>
      <c r="X21" s="102"/>
      <c r="Y21" s="106"/>
      <c r="Z21" s="107"/>
      <c r="AA21" s="98"/>
      <c r="AB21" s="108"/>
      <c r="AC21" s="40" t="str">
        <f t="shared" si="1"/>
        <v/>
      </c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 s="41" t="str">
        <f t="shared" si="2"/>
        <v/>
      </c>
      <c r="CB21" s="41" t="str">
        <f t="shared" si="6"/>
        <v/>
      </c>
      <c r="CC21" s="41" t="str">
        <f t="shared" si="3"/>
        <v/>
      </c>
      <c r="CD21" s="42"/>
      <c r="CE21" s="43"/>
      <c r="CF21" s="42"/>
      <c r="CG21" s="44"/>
      <c r="CH21" s="44"/>
      <c r="CI21" s="44"/>
      <c r="CJ21" s="44"/>
      <c r="CK21" s="44"/>
      <c r="CL21" s="45">
        <f t="shared" si="4"/>
        <v>0</v>
      </c>
      <c r="CM21" s="45">
        <f t="shared" si="7"/>
        <v>0</v>
      </c>
      <c r="CN21" s="45">
        <f t="shared" si="5"/>
        <v>0</v>
      </c>
      <c r="CO21"/>
      <c r="CP21" s="46"/>
      <c r="CQ21" s="2"/>
      <c r="CR21" s="2"/>
      <c r="CS21" s="2"/>
      <c r="CT21" s="2"/>
      <c r="CU21" s="2"/>
      <c r="CV21" s="2"/>
    </row>
    <row r="22" spans="1:100" s="26" customFormat="1" x14ac:dyDescent="0.25">
      <c r="A22" s="794"/>
      <c r="B22" s="109" t="s">
        <v>46</v>
      </c>
      <c r="C22" s="60">
        <v>0</v>
      </c>
      <c r="D22" s="60">
        <v>0</v>
      </c>
      <c r="E22" s="64">
        <v>0</v>
      </c>
      <c r="F22" s="64">
        <v>0</v>
      </c>
      <c r="G22" s="63">
        <v>0</v>
      </c>
      <c r="H22" s="61">
        <v>0</v>
      </c>
      <c r="I22" s="64">
        <v>0</v>
      </c>
      <c r="J22" s="64">
        <v>0</v>
      </c>
      <c r="K22" s="63">
        <v>0</v>
      </c>
      <c r="L22" s="65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6">
        <v>0</v>
      </c>
      <c r="S22" s="67"/>
      <c r="T22" s="68"/>
      <c r="U22" s="62"/>
      <c r="V22" s="69"/>
      <c r="W22" s="63"/>
      <c r="X22" s="66"/>
      <c r="Y22" s="70"/>
      <c r="Z22" s="71"/>
      <c r="AA22" s="62"/>
      <c r="AB22" s="72"/>
      <c r="AC22" s="40" t="str">
        <f t="shared" si="1"/>
        <v/>
      </c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 s="41" t="str">
        <f t="shared" si="2"/>
        <v/>
      </c>
      <c r="CB22" s="41" t="str">
        <f t="shared" si="6"/>
        <v/>
      </c>
      <c r="CC22" s="41" t="str">
        <f t="shared" si="3"/>
        <v/>
      </c>
      <c r="CD22" s="42"/>
      <c r="CE22" s="43"/>
      <c r="CF22" s="42"/>
      <c r="CG22" s="44"/>
      <c r="CH22" s="44"/>
      <c r="CI22" s="44"/>
      <c r="CJ22" s="44"/>
      <c r="CK22" s="44"/>
      <c r="CL22" s="45">
        <f t="shared" si="4"/>
        <v>0</v>
      </c>
      <c r="CM22" s="45">
        <f t="shared" si="7"/>
        <v>0</v>
      </c>
      <c r="CN22" s="45">
        <f t="shared" si="5"/>
        <v>0</v>
      </c>
      <c r="CO22"/>
      <c r="CP22" s="46"/>
      <c r="CQ22" s="2"/>
      <c r="CR22" s="2"/>
      <c r="CS22" s="2"/>
      <c r="CT22" s="2"/>
      <c r="CU22" s="2"/>
      <c r="CV22" s="2"/>
    </row>
    <row r="23" spans="1:100" s="2" customFormat="1" ht="11.25" x14ac:dyDescent="0.15">
      <c r="A23" s="4" t="s">
        <v>47</v>
      </c>
      <c r="B23" s="4"/>
      <c r="C23" s="110"/>
      <c r="D23" s="111"/>
      <c r="E23" s="111"/>
      <c r="F23" s="112"/>
    </row>
    <row r="24" spans="1:100" s="26" customFormat="1" ht="21" x14ac:dyDescent="0.15">
      <c r="A24" s="680" t="s">
        <v>48</v>
      </c>
      <c r="B24" s="703"/>
      <c r="C24" s="593" t="s">
        <v>4</v>
      </c>
      <c r="D24" s="594" t="s">
        <v>49</v>
      </c>
      <c r="E24" s="594" t="s">
        <v>50</v>
      </c>
      <c r="F24" s="594" t="s">
        <v>51</v>
      </c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spans="1:100" s="26" customFormat="1" ht="11.25" x14ac:dyDescent="0.15">
      <c r="A25" s="704" t="s">
        <v>52</v>
      </c>
      <c r="B25" s="705"/>
      <c r="C25" s="115">
        <f t="shared" ref="C25:C35" si="8">SUM(D25:F25)</f>
        <v>8</v>
      </c>
      <c r="D25" s="116">
        <v>0</v>
      </c>
      <c r="E25" s="116">
        <v>4</v>
      </c>
      <c r="F25" s="116">
        <v>4</v>
      </c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spans="1:100" s="26" customFormat="1" ht="11.25" x14ac:dyDescent="0.15">
      <c r="A26" s="695" t="s">
        <v>53</v>
      </c>
      <c r="B26" s="117" t="s">
        <v>54</v>
      </c>
      <c r="C26" s="118">
        <f t="shared" si="8"/>
        <v>0</v>
      </c>
      <c r="D26" s="119">
        <v>0</v>
      </c>
      <c r="E26" s="119">
        <v>0</v>
      </c>
      <c r="F26" s="119">
        <v>0</v>
      </c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spans="1:100" s="26" customFormat="1" ht="11.25" x14ac:dyDescent="0.15">
      <c r="A27" s="793"/>
      <c r="B27" s="597" t="s">
        <v>55</v>
      </c>
      <c r="C27" s="121">
        <f t="shared" si="8"/>
        <v>12</v>
      </c>
      <c r="D27" s="465">
        <v>0</v>
      </c>
      <c r="E27" s="465">
        <v>2</v>
      </c>
      <c r="F27" s="465">
        <v>10</v>
      </c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spans="1:100" s="26" customFormat="1" ht="11.25" x14ac:dyDescent="0.15">
      <c r="A28" s="666" t="s">
        <v>56</v>
      </c>
      <c r="B28" s="667"/>
      <c r="C28" s="118">
        <f t="shared" si="8"/>
        <v>17</v>
      </c>
      <c r="D28" s="119">
        <v>0</v>
      </c>
      <c r="E28" s="119">
        <v>5</v>
      </c>
      <c r="F28" s="119">
        <v>12</v>
      </c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spans="1:100" s="26" customFormat="1" ht="11.25" x14ac:dyDescent="0.15">
      <c r="A29" s="683" t="s">
        <v>57</v>
      </c>
      <c r="B29" s="684"/>
      <c r="C29" s="122">
        <f t="shared" si="8"/>
        <v>37</v>
      </c>
      <c r="D29" s="123">
        <v>0</v>
      </c>
      <c r="E29" s="123">
        <v>11</v>
      </c>
      <c r="F29" s="123">
        <v>26</v>
      </c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spans="1:100" s="26" customFormat="1" ht="11.25" x14ac:dyDescent="0.15">
      <c r="A30" s="689" t="s">
        <v>58</v>
      </c>
      <c r="B30" s="690"/>
      <c r="C30" s="121">
        <f t="shared" si="8"/>
        <v>37</v>
      </c>
      <c r="D30" s="465">
        <v>0</v>
      </c>
      <c r="E30" s="465">
        <v>11</v>
      </c>
      <c r="F30" s="465">
        <v>26</v>
      </c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spans="1:100" s="26" customFormat="1" ht="11.25" x14ac:dyDescent="0.15">
      <c r="A31" s="699" t="s">
        <v>59</v>
      </c>
      <c r="B31" s="124" t="s">
        <v>60</v>
      </c>
      <c r="C31" s="118">
        <f t="shared" si="8"/>
        <v>37</v>
      </c>
      <c r="D31" s="119">
        <v>0</v>
      </c>
      <c r="E31" s="119">
        <v>11</v>
      </c>
      <c r="F31" s="119">
        <v>26</v>
      </c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spans="1:100" s="26" customFormat="1" ht="11.25" x14ac:dyDescent="0.15">
      <c r="A32" s="794"/>
      <c r="B32" s="591" t="s">
        <v>61</v>
      </c>
      <c r="C32" s="121">
        <f t="shared" si="8"/>
        <v>0</v>
      </c>
      <c r="D32" s="465">
        <v>0</v>
      </c>
      <c r="E32" s="465">
        <v>0</v>
      </c>
      <c r="F32" s="465">
        <v>0</v>
      </c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spans="1:100" s="26" customFormat="1" ht="11.25" x14ac:dyDescent="0.15">
      <c r="A33" s="701" t="s">
        <v>62</v>
      </c>
      <c r="B33" s="702"/>
      <c r="C33" s="126">
        <f t="shared" si="8"/>
        <v>6</v>
      </c>
      <c r="D33" s="116">
        <v>0</v>
      </c>
      <c r="E33" s="116">
        <v>3</v>
      </c>
      <c r="F33" s="116">
        <v>3</v>
      </c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spans="1:100" s="26" customFormat="1" ht="21" x14ac:dyDescent="0.15">
      <c r="A34" s="699" t="s">
        <v>63</v>
      </c>
      <c r="B34" s="127" t="s">
        <v>64</v>
      </c>
      <c r="C34" s="128">
        <f t="shared" si="8"/>
        <v>31</v>
      </c>
      <c r="D34" s="119">
        <v>0</v>
      </c>
      <c r="E34" s="119">
        <v>25</v>
      </c>
      <c r="F34" s="119">
        <v>6</v>
      </c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spans="1:100" s="26" customFormat="1" ht="11.25" x14ac:dyDescent="0.15">
      <c r="A35" s="794"/>
      <c r="B35" s="597" t="s">
        <v>65</v>
      </c>
      <c r="C35" s="121">
        <f t="shared" si="8"/>
        <v>2</v>
      </c>
      <c r="D35" s="465">
        <v>0</v>
      </c>
      <c r="E35" s="465">
        <v>0</v>
      </c>
      <c r="F35" s="465">
        <v>2</v>
      </c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spans="1:100" s="130" customFormat="1" ht="12" x14ac:dyDescent="0.2">
      <c r="A36" s="129" t="s">
        <v>66</v>
      </c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spans="1:100" s="2" customFormat="1" ht="11.25" x14ac:dyDescent="0.15">
      <c r="A37" s="131" t="s">
        <v>67</v>
      </c>
      <c r="B37" s="132"/>
      <c r="C37" s="133"/>
      <c r="D37" s="134"/>
    </row>
    <row r="38" spans="1:100" x14ac:dyDescent="0.25">
      <c r="A38" s="693" t="s">
        <v>68</v>
      </c>
      <c r="B38" s="694"/>
      <c r="C38" s="135" t="s">
        <v>69</v>
      </c>
      <c r="D38" s="135" t="s">
        <v>70</v>
      </c>
    </row>
    <row r="39" spans="1:100" ht="15" customHeight="1" x14ac:dyDescent="0.25">
      <c r="A39" s="691" t="s">
        <v>71</v>
      </c>
      <c r="B39" s="692"/>
      <c r="C39" s="136">
        <v>11</v>
      </c>
      <c r="D39" s="136">
        <v>6</v>
      </c>
    </row>
    <row r="40" spans="1:100" ht="15" customHeight="1" x14ac:dyDescent="0.25">
      <c r="A40" s="624" t="s">
        <v>72</v>
      </c>
      <c r="B40" s="137" t="s">
        <v>73</v>
      </c>
      <c r="C40" s="104">
        <v>14</v>
      </c>
      <c r="D40" s="104">
        <v>8</v>
      </c>
    </row>
    <row r="41" spans="1:100" x14ac:dyDescent="0.25">
      <c r="A41" s="765"/>
      <c r="B41" s="138" t="s">
        <v>74</v>
      </c>
      <c r="C41" s="68"/>
      <c r="D41" s="68">
        <v>0</v>
      </c>
    </row>
    <row r="42" spans="1:100" ht="15" customHeight="1" x14ac:dyDescent="0.25">
      <c r="A42" s="691" t="s">
        <v>75</v>
      </c>
      <c r="B42" s="692"/>
      <c r="C42" s="136">
        <v>2</v>
      </c>
      <c r="D42" s="136">
        <v>0</v>
      </c>
    </row>
    <row r="43" spans="1:100" ht="15" customHeight="1" x14ac:dyDescent="0.25">
      <c r="A43" s="691" t="s">
        <v>76</v>
      </c>
      <c r="B43" s="692"/>
      <c r="C43" s="454">
        <v>4</v>
      </c>
      <c r="D43" s="78">
        <v>0</v>
      </c>
    </row>
    <row r="44" spans="1:100" ht="15" customHeight="1" x14ac:dyDescent="0.25">
      <c r="A44" s="624" t="s">
        <v>77</v>
      </c>
      <c r="B44" s="139" t="s">
        <v>78</v>
      </c>
      <c r="C44" s="104">
        <v>17</v>
      </c>
      <c r="D44" s="104">
        <v>6</v>
      </c>
    </row>
    <row r="45" spans="1:100" ht="21" x14ac:dyDescent="0.25">
      <c r="A45" s="765"/>
      <c r="B45" s="596" t="s">
        <v>79</v>
      </c>
      <c r="C45" s="65">
        <v>6</v>
      </c>
      <c r="D45" s="68">
        <v>4</v>
      </c>
    </row>
    <row r="46" spans="1:100" x14ac:dyDescent="0.25">
      <c r="A46" s="691" t="s">
        <v>80</v>
      </c>
      <c r="B46" s="692"/>
      <c r="C46" s="136">
        <v>4</v>
      </c>
      <c r="D46" s="136">
        <v>1</v>
      </c>
    </row>
    <row r="47" spans="1:100" ht="15" customHeight="1" x14ac:dyDescent="0.25">
      <c r="A47" s="691" t="s">
        <v>81</v>
      </c>
      <c r="B47" s="692"/>
      <c r="C47" s="136">
        <v>0</v>
      </c>
      <c r="D47" s="136">
        <v>0</v>
      </c>
    </row>
    <row r="48" spans="1:100" ht="15" customHeight="1" x14ac:dyDescent="0.25">
      <c r="A48" s="691" t="s">
        <v>82</v>
      </c>
      <c r="B48" s="692"/>
      <c r="C48" s="136">
        <v>0</v>
      </c>
      <c r="D48" s="136">
        <v>0</v>
      </c>
    </row>
    <row r="49" spans="1:4" customFormat="1" ht="15" customHeight="1" x14ac:dyDescent="0.25">
      <c r="A49" s="691" t="s">
        <v>83</v>
      </c>
      <c r="B49" s="692"/>
      <c r="C49" s="136">
        <v>1</v>
      </c>
      <c r="D49" s="136">
        <v>0</v>
      </c>
    </row>
    <row r="50" spans="1:4" customFormat="1" ht="15" customHeight="1" x14ac:dyDescent="0.25">
      <c r="A50" s="691" t="s">
        <v>84</v>
      </c>
      <c r="B50" s="692"/>
      <c r="C50" s="136">
        <v>0</v>
      </c>
      <c r="D50" s="136">
        <v>0</v>
      </c>
    </row>
    <row r="51" spans="1:4" customFormat="1" x14ac:dyDescent="0.25">
      <c r="A51" s="791" t="s">
        <v>85</v>
      </c>
      <c r="B51" s="791"/>
      <c r="C51" s="454">
        <v>58</v>
      </c>
      <c r="D51" s="78">
        <v>0</v>
      </c>
    </row>
    <row r="52" spans="1:4" s="2" customFormat="1" ht="11.25" x14ac:dyDescent="0.15">
      <c r="A52" s="131" t="s">
        <v>86</v>
      </c>
      <c r="B52" s="132"/>
      <c r="C52" s="133"/>
      <c r="D52" s="134"/>
    </row>
    <row r="53" spans="1:4" customFormat="1" ht="21" x14ac:dyDescent="0.25">
      <c r="A53" s="693" t="s">
        <v>87</v>
      </c>
      <c r="B53" s="694"/>
      <c r="C53" s="135" t="s">
        <v>88</v>
      </c>
      <c r="D53" s="584" t="s">
        <v>44</v>
      </c>
    </row>
    <row r="54" spans="1:4" customFormat="1" x14ac:dyDescent="0.25">
      <c r="A54" s="695" t="s">
        <v>89</v>
      </c>
      <c r="B54" s="142" t="s">
        <v>90</v>
      </c>
      <c r="C54" s="143">
        <v>0</v>
      </c>
      <c r="D54" s="143">
        <v>0</v>
      </c>
    </row>
    <row r="55" spans="1:4" customFormat="1" x14ac:dyDescent="0.25">
      <c r="A55" s="696"/>
      <c r="B55" s="144" t="s">
        <v>91</v>
      </c>
      <c r="C55" s="143">
        <v>0</v>
      </c>
      <c r="D55" s="143">
        <v>0</v>
      </c>
    </row>
    <row r="56" spans="1:4" customFormat="1" x14ac:dyDescent="0.25">
      <c r="A56" s="696"/>
      <c r="B56" s="144" t="s">
        <v>92</v>
      </c>
      <c r="C56" s="143">
        <v>0</v>
      </c>
      <c r="D56" s="143">
        <v>0</v>
      </c>
    </row>
    <row r="57" spans="1:4" customFormat="1" x14ac:dyDescent="0.25">
      <c r="A57" s="696"/>
      <c r="B57" s="144" t="s">
        <v>93</v>
      </c>
      <c r="C57" s="143">
        <v>0</v>
      </c>
      <c r="D57" s="143">
        <v>0</v>
      </c>
    </row>
    <row r="58" spans="1:4" customFormat="1" ht="21" x14ac:dyDescent="0.25">
      <c r="A58" s="793"/>
      <c r="B58" s="145" t="s">
        <v>94</v>
      </c>
      <c r="C58" s="454">
        <v>0</v>
      </c>
      <c r="D58" s="454">
        <v>0</v>
      </c>
    </row>
    <row r="59" spans="1:4" customFormat="1" x14ac:dyDescent="0.25">
      <c r="A59" s="666" t="s">
        <v>95</v>
      </c>
      <c r="B59" s="667"/>
      <c r="C59" s="143">
        <v>3</v>
      </c>
      <c r="D59" s="143">
        <v>0</v>
      </c>
    </row>
    <row r="60" spans="1:4" customFormat="1" x14ac:dyDescent="0.25">
      <c r="A60" s="683" t="s">
        <v>96</v>
      </c>
      <c r="B60" s="684"/>
      <c r="C60" s="143">
        <v>0</v>
      </c>
      <c r="D60" s="143">
        <v>0</v>
      </c>
    </row>
    <row r="61" spans="1:4" customFormat="1" x14ac:dyDescent="0.25">
      <c r="A61" s="683" t="s">
        <v>97</v>
      </c>
      <c r="B61" s="684"/>
      <c r="C61" s="143">
        <v>0</v>
      </c>
      <c r="D61" s="143">
        <v>0</v>
      </c>
    </row>
    <row r="62" spans="1:4" customFormat="1" x14ac:dyDescent="0.25">
      <c r="A62" s="685" t="s">
        <v>98</v>
      </c>
      <c r="B62" s="686"/>
      <c r="C62" s="65">
        <v>0</v>
      </c>
      <c r="D62" s="65">
        <v>0</v>
      </c>
    </row>
    <row r="63" spans="1:4" customFormat="1" x14ac:dyDescent="0.25">
      <c r="A63" s="687" t="s">
        <v>99</v>
      </c>
      <c r="B63" s="688"/>
      <c r="C63" s="143">
        <v>0</v>
      </c>
      <c r="D63" s="143">
        <v>0</v>
      </c>
    </row>
    <row r="64" spans="1:4" customFormat="1" x14ac:dyDescent="0.25">
      <c r="A64" s="683" t="s">
        <v>100</v>
      </c>
      <c r="B64" s="684"/>
      <c r="C64" s="143">
        <v>0</v>
      </c>
      <c r="D64" s="143">
        <v>0</v>
      </c>
    </row>
    <row r="65" spans="1:102" ht="15" customHeight="1" x14ac:dyDescent="0.25">
      <c r="A65" s="689" t="s">
        <v>101</v>
      </c>
      <c r="B65" s="690"/>
      <c r="C65" s="65">
        <v>0</v>
      </c>
      <c r="D65" s="65">
        <v>0</v>
      </c>
    </row>
    <row r="66" spans="1:102" s="2" customFormat="1" ht="18" customHeight="1" x14ac:dyDescent="0.15">
      <c r="A66" s="132" t="s">
        <v>102</v>
      </c>
      <c r="B66" s="110"/>
      <c r="C66" s="111"/>
      <c r="D66" s="111"/>
      <c r="E66" s="112"/>
      <c r="F66" s="111"/>
      <c r="G66" s="111"/>
      <c r="H66" s="111"/>
      <c r="I66" s="111"/>
      <c r="J66" s="112"/>
      <c r="K66" s="111"/>
      <c r="L66" s="111"/>
      <c r="M66" s="146"/>
      <c r="N66" s="5"/>
      <c r="O66" s="5"/>
      <c r="P66" s="5"/>
      <c r="Q66" s="5"/>
      <c r="R66" s="5"/>
      <c r="S66" s="5"/>
      <c r="T66" s="5"/>
    </row>
    <row r="67" spans="1:102" x14ac:dyDescent="0.25">
      <c r="A67" s="629" t="s">
        <v>103</v>
      </c>
      <c r="B67" s="680" t="s">
        <v>104</v>
      </c>
      <c r="C67" s="681"/>
      <c r="D67" s="681"/>
      <c r="E67" s="681"/>
      <c r="F67" s="681"/>
      <c r="G67" s="681"/>
      <c r="H67" s="681"/>
      <c r="I67" s="681"/>
      <c r="J67" s="682"/>
      <c r="K67" s="640" t="s">
        <v>105</v>
      </c>
      <c r="L67" s="640"/>
      <c r="M67" s="641"/>
      <c r="N67" s="639" t="s">
        <v>106</v>
      </c>
      <c r="O67" s="665"/>
      <c r="P67" s="647" t="s">
        <v>107</v>
      </c>
      <c r="Q67" s="629" t="s">
        <v>12</v>
      </c>
      <c r="R67" s="627" t="s">
        <v>13</v>
      </c>
      <c r="S67" s="639" t="s">
        <v>14</v>
      </c>
      <c r="T67" s="641" t="s">
        <v>14</v>
      </c>
    </row>
    <row r="68" spans="1:102" ht="42" x14ac:dyDescent="0.25">
      <c r="A68" s="766"/>
      <c r="B68" s="147" t="s">
        <v>108</v>
      </c>
      <c r="C68" s="148" t="s">
        <v>109</v>
      </c>
      <c r="D68" s="148" t="s">
        <v>110</v>
      </c>
      <c r="E68" s="9" t="s">
        <v>111</v>
      </c>
      <c r="F68" s="148" t="s">
        <v>112</v>
      </c>
      <c r="G68" s="148" t="s">
        <v>113</v>
      </c>
      <c r="H68" s="9" t="s">
        <v>114</v>
      </c>
      <c r="I68" s="148" t="s">
        <v>115</v>
      </c>
      <c r="J68" s="590" t="s">
        <v>116</v>
      </c>
      <c r="K68" s="9" t="s">
        <v>117</v>
      </c>
      <c r="L68" s="148" t="s">
        <v>118</v>
      </c>
      <c r="M68" s="149" t="s">
        <v>119</v>
      </c>
      <c r="N68" s="595" t="s">
        <v>120</v>
      </c>
      <c r="O68" s="151" t="s">
        <v>121</v>
      </c>
      <c r="P68" s="648"/>
      <c r="Q68" s="766"/>
      <c r="R68" s="673"/>
      <c r="S68" s="147" t="s">
        <v>33</v>
      </c>
      <c r="T68" s="582" t="s">
        <v>34</v>
      </c>
    </row>
    <row r="69" spans="1:102" x14ac:dyDescent="0.25">
      <c r="A69" s="583" t="s">
        <v>4</v>
      </c>
      <c r="B69" s="153">
        <f t="shared" ref="B69:L69" si="9">SUM(B70:B72)</f>
        <v>0</v>
      </c>
      <c r="C69" s="154">
        <f t="shared" si="9"/>
        <v>0</v>
      </c>
      <c r="D69" s="154">
        <f t="shared" si="9"/>
        <v>0</v>
      </c>
      <c r="E69" s="154">
        <f t="shared" si="9"/>
        <v>0</v>
      </c>
      <c r="F69" s="154">
        <f t="shared" si="9"/>
        <v>0</v>
      </c>
      <c r="G69" s="154">
        <f t="shared" si="9"/>
        <v>0</v>
      </c>
      <c r="H69" s="154">
        <f t="shared" si="9"/>
        <v>0</v>
      </c>
      <c r="I69" s="154">
        <f t="shared" si="9"/>
        <v>0</v>
      </c>
      <c r="J69" s="155">
        <f t="shared" si="9"/>
        <v>0</v>
      </c>
      <c r="K69" s="156">
        <f t="shared" si="9"/>
        <v>0</v>
      </c>
      <c r="L69" s="154">
        <f t="shared" si="9"/>
        <v>0</v>
      </c>
      <c r="M69" s="157">
        <f>SUM(M70:M71)</f>
        <v>0</v>
      </c>
      <c r="N69" s="158">
        <f>SUM(N70:N71)</f>
        <v>0</v>
      </c>
      <c r="O69" s="155">
        <f>SUM(O70:O71)</f>
        <v>0</v>
      </c>
      <c r="P69" s="159">
        <f t="shared" ref="P69:T69" si="10">SUM(P70:P72)</f>
        <v>0</v>
      </c>
      <c r="Q69" s="160">
        <f t="shared" si="10"/>
        <v>0</v>
      </c>
      <c r="R69" s="161">
        <f t="shared" si="10"/>
        <v>0</v>
      </c>
      <c r="S69" s="153">
        <f t="shared" si="10"/>
        <v>0</v>
      </c>
      <c r="T69" s="162">
        <f t="shared" si="10"/>
        <v>0</v>
      </c>
    </row>
    <row r="70" spans="1:102" ht="15" customHeight="1" x14ac:dyDescent="0.25">
      <c r="A70" s="117" t="s">
        <v>122</v>
      </c>
      <c r="B70" s="28"/>
      <c r="C70" s="29"/>
      <c r="D70" s="31"/>
      <c r="E70" s="29"/>
      <c r="F70" s="31"/>
      <c r="G70" s="31"/>
      <c r="H70" s="29"/>
      <c r="I70" s="31"/>
      <c r="J70" s="36"/>
      <c r="K70" s="29"/>
      <c r="L70" s="31"/>
      <c r="M70" s="35"/>
      <c r="N70" s="28"/>
      <c r="O70" s="38"/>
      <c r="P70" s="30"/>
      <c r="Q70" s="32"/>
      <c r="R70" s="30"/>
      <c r="S70" s="28"/>
      <c r="T70" s="39"/>
      <c r="U70" s="40" t="str">
        <f>$CA70&amp;CB70&amp;CC70&amp;CD70&amp;CE70</f>
        <v/>
      </c>
      <c r="CA70" s="41" t="str">
        <f>IF(AND(SUM(B70:J70)&gt;0,P70="")," * No olvide digitar la variable Beneficiarias. Digite cero si tiene.",IF(P70&gt;SUM(B70:J70)," * La variable Beneficiarias no puede ser mayor al total.",""))</f>
        <v/>
      </c>
      <c r="CB70" s="41" t="str">
        <f>IF(AND(SUM(B70:J70)&gt;0,Q70="")," * No olvide digitar la variable Pueblos originarios. Digite cero si tiene.",IF(Q70&gt;SUM(B70:J70)," * La variable Pueblos originarios no puede ser mayor al total.",""))</f>
        <v/>
      </c>
      <c r="CC70" s="41" t="str">
        <f>IF(AND(SUM(B70:J70)&gt;0,R70="")," * No olvide digitar la variable  Migrantes. Digite cero si tiene.",IF(R70&gt;SUM(B70:J70)," * La variable Migrantes no puede ser mayor al total.",""))</f>
        <v/>
      </c>
      <c r="CD70" s="41" t="str">
        <f>IF(AND(SUM(B70:J70)&gt;0,OR(S70=""))," * No olvide digitar la variable Trans Masculino . Digite Cero si no tiene.",IF(S70&gt;SUM(B70:J70)," * La variable Trans Masculino no puede ser mayor al Total por rango etario.",""))</f>
        <v/>
      </c>
      <c r="CE70" s="42"/>
      <c r="CF70" s="42"/>
      <c r="CG70" s="42"/>
      <c r="CH70" s="42"/>
      <c r="CI70" s="42"/>
      <c r="CJ70" s="44"/>
      <c r="CK70" s="44"/>
      <c r="CL70" s="45">
        <f>IF(AND(SUM(B70:J70)&gt;0,P70=""),1,IF(P70&gt;SUM(B70:J70),1,0))</f>
        <v>0</v>
      </c>
      <c r="CM70" s="45">
        <f>IF(AND(SUM(B70:J70)&gt;0,Q70=""),1,IF(Q70&gt;SUM(B70:J70),1,0))</f>
        <v>0</v>
      </c>
      <c r="CN70" s="45">
        <f>IF(AND(SUM(B70:J70)&gt;0,R70=""),1,IF(R70&gt;SUM(B70:J70),1,0))</f>
        <v>0</v>
      </c>
      <c r="CO70" s="45">
        <f>IF(AND(SUM(B70:J70)&gt;0,OR(S70="")),1,IF(S70&gt;SUM(B70:J70),1,0))</f>
        <v>0</v>
      </c>
      <c r="CP70"/>
      <c r="CW70" s="2"/>
      <c r="CX70" s="2"/>
    </row>
    <row r="71" spans="1:102" ht="15" customHeight="1" x14ac:dyDescent="0.25">
      <c r="A71" s="163" t="s">
        <v>123</v>
      </c>
      <c r="B71" s="164"/>
      <c r="C71" s="165"/>
      <c r="D71" s="166"/>
      <c r="E71" s="165"/>
      <c r="F71" s="166"/>
      <c r="G71" s="166"/>
      <c r="H71" s="165"/>
      <c r="I71" s="166"/>
      <c r="J71" s="167"/>
      <c r="K71" s="54"/>
      <c r="L71" s="166"/>
      <c r="M71" s="104"/>
      <c r="N71" s="164"/>
      <c r="O71" s="168"/>
      <c r="P71" s="169"/>
      <c r="Q71" s="143"/>
      <c r="R71" s="169"/>
      <c r="S71" s="164"/>
      <c r="T71" s="170"/>
      <c r="U71" s="40" t="str">
        <f t="shared" ref="U71:U72" si="11">$CA71&amp;CB71&amp;CC71&amp;CD71&amp;CE71</f>
        <v/>
      </c>
      <c r="CA71" s="41" t="str">
        <f t="shared" ref="CA71:CA72" si="12">IF(AND(SUM(B71:J71)&gt;0,P71="")," * No olvide digitar la variable Beneficiarias. Digite cero si tiene.",IF(P71&gt;SUM(B71:J71)," * La variable Beneficiarias no puede ser mayor al total.",""))</f>
        <v/>
      </c>
      <c r="CB71" s="41" t="str">
        <f t="shared" ref="CB71:CB72" si="13">IF(AND(SUM(B71:J71)&gt;0,Q71="")," * No olvide digitar la variable Pueblos originarios. Digite cero si tiene.",IF(Q71&gt;SUM(B71:J71)," * La variable Pueblos originarios no puede ser mayor al total.",""))</f>
        <v/>
      </c>
      <c r="CC71" s="41" t="str">
        <f t="shared" ref="CC71:CC72" si="14">IF(AND(SUM(B71:J71)&gt;0,R71="")," * No olvide digitar la variable  Migrantes. Digite cero si tiene.",IF(R71&gt;SUM(B71:J71)," * La variable Migrantes no puede ser mayor al total.",""))</f>
        <v/>
      </c>
      <c r="CD71" s="41" t="str">
        <f t="shared" ref="CD71:CD72" si="15">IF(AND(SUM(B71:J71)&gt;0,OR(S71=""))," * No olvide digitar la variable Trans Masculino . Digite Cero si no tiene.",IF(S71&gt;SUM(B71:J71)," * La variable Trans Masculino no puede ser mayor al Total por rango etario.",""))</f>
        <v/>
      </c>
      <c r="CE71" s="42"/>
      <c r="CF71" s="42"/>
      <c r="CG71" s="42"/>
      <c r="CH71" s="42"/>
      <c r="CI71" s="42"/>
      <c r="CJ71" s="44"/>
      <c r="CK71" s="44"/>
      <c r="CL71" s="45">
        <f t="shared" ref="CL71:CL72" si="16">IF(AND(SUM(B71:J71)&gt;0,P71=""),1,IF(P71&gt;SUM(B71:J71),1,0))</f>
        <v>0</v>
      </c>
      <c r="CM71" s="45">
        <f t="shared" ref="CM71:CM72" si="17">IF(AND(SUM(B71:J71)&gt;0,Q71=""),1,IF(Q71&gt;SUM(B71:J71),1,0))</f>
        <v>0</v>
      </c>
      <c r="CN71" s="45">
        <f t="shared" ref="CN71:CN72" si="18">IF(AND(SUM(B71:J71)&gt;0,R71=""),1,IF(R71&gt;SUM(B71:J71),1,0))</f>
        <v>0</v>
      </c>
      <c r="CO71" s="45">
        <f t="shared" ref="CO71:CO72" si="19">IF(AND(SUM(B71:J71)&gt;0,OR(S71="")),1,IF(S71&gt;SUM(B71:J71),1,0))</f>
        <v>0</v>
      </c>
      <c r="CP71"/>
    </row>
    <row r="72" spans="1:102" ht="15" customHeight="1" x14ac:dyDescent="0.25">
      <c r="A72" s="171" t="s">
        <v>124</v>
      </c>
      <c r="B72" s="606"/>
      <c r="C72" s="73"/>
      <c r="D72" s="75"/>
      <c r="E72" s="73"/>
      <c r="F72" s="75"/>
      <c r="G72" s="75"/>
      <c r="H72" s="73"/>
      <c r="I72" s="75"/>
      <c r="J72" s="79"/>
      <c r="K72" s="67"/>
      <c r="L72" s="64"/>
      <c r="M72" s="172"/>
      <c r="N72" s="173"/>
      <c r="O72" s="174"/>
      <c r="P72" s="63"/>
      <c r="Q72" s="65"/>
      <c r="R72" s="63"/>
      <c r="S72" s="61"/>
      <c r="T72" s="72"/>
      <c r="U72" s="40" t="str">
        <f t="shared" si="11"/>
        <v/>
      </c>
      <c r="CA72" s="41" t="str">
        <f t="shared" si="12"/>
        <v/>
      </c>
      <c r="CB72" s="41" t="str">
        <f t="shared" si="13"/>
        <v/>
      </c>
      <c r="CC72" s="41" t="str">
        <f t="shared" si="14"/>
        <v/>
      </c>
      <c r="CD72" s="41" t="str">
        <f t="shared" si="15"/>
        <v/>
      </c>
      <c r="CE72" s="42"/>
      <c r="CF72" s="42"/>
      <c r="CG72" s="42"/>
      <c r="CH72" s="42"/>
      <c r="CI72" s="42"/>
      <c r="CJ72" s="44"/>
      <c r="CK72" s="44"/>
      <c r="CL72" s="45">
        <f t="shared" si="16"/>
        <v>0</v>
      </c>
      <c r="CM72" s="45">
        <f t="shared" si="17"/>
        <v>0</v>
      </c>
      <c r="CN72" s="45">
        <f t="shared" si="18"/>
        <v>0</v>
      </c>
      <c r="CO72" s="45">
        <f t="shared" si="19"/>
        <v>0</v>
      </c>
      <c r="CP72"/>
    </row>
    <row r="73" spans="1:102" s="2" customFormat="1" ht="18" customHeight="1" x14ac:dyDescent="0.15">
      <c r="A73" s="131" t="s">
        <v>125</v>
      </c>
      <c r="B73" s="132"/>
      <c r="C73" s="6"/>
      <c r="D73" s="6"/>
      <c r="E73" s="6"/>
      <c r="F73" s="175"/>
      <c r="G73" s="176"/>
      <c r="H73" s="6"/>
      <c r="I73" s="177"/>
    </row>
    <row r="74" spans="1:102" ht="15" customHeight="1" x14ac:dyDescent="0.25">
      <c r="A74" s="674" t="s">
        <v>126</v>
      </c>
      <c r="B74" s="675"/>
      <c r="C74" s="678" t="s">
        <v>127</v>
      </c>
      <c r="D74" s="678" t="s">
        <v>128</v>
      </c>
      <c r="E74" s="678" t="s">
        <v>129</v>
      </c>
      <c r="F74" s="678" t="s">
        <v>130</v>
      </c>
      <c r="G74" s="644" t="s">
        <v>104</v>
      </c>
      <c r="H74" s="645"/>
      <c r="I74" s="646"/>
    </row>
    <row r="75" spans="1:102" ht="15" customHeight="1" x14ac:dyDescent="0.25">
      <c r="A75" s="844"/>
      <c r="B75" s="677"/>
      <c r="C75" s="792"/>
      <c r="D75" s="792"/>
      <c r="E75" s="792"/>
      <c r="F75" s="792"/>
      <c r="G75" s="587" t="s">
        <v>15</v>
      </c>
      <c r="H75" s="135" t="s">
        <v>131</v>
      </c>
      <c r="I75" s="135" t="s">
        <v>132</v>
      </c>
    </row>
    <row r="76" spans="1:102" ht="15" customHeight="1" x14ac:dyDescent="0.25">
      <c r="A76" s="666" t="s">
        <v>133</v>
      </c>
      <c r="B76" s="667"/>
      <c r="C76" s="27"/>
      <c r="D76" s="179"/>
      <c r="E76" s="28"/>
      <c r="F76" s="28"/>
      <c r="G76" s="28"/>
      <c r="H76" s="28"/>
      <c r="I76" s="32"/>
    </row>
    <row r="77" spans="1:102" ht="15" customHeight="1" x14ac:dyDescent="0.25">
      <c r="A77" s="843" t="s">
        <v>134</v>
      </c>
      <c r="B77" s="669"/>
      <c r="C77" s="534"/>
      <c r="D77" s="180"/>
      <c r="E77" s="606"/>
      <c r="F77" s="606"/>
      <c r="G77" s="606"/>
      <c r="H77" s="606"/>
      <c r="I77" s="454"/>
    </row>
    <row r="78" spans="1:102" ht="15" customHeight="1" x14ac:dyDescent="0.25">
      <c r="A78" s="670" t="s">
        <v>135</v>
      </c>
      <c r="B78" s="586" t="s">
        <v>136</v>
      </c>
      <c r="C78" s="182"/>
      <c r="D78" s="183"/>
      <c r="E78" s="164"/>
      <c r="F78" s="164"/>
      <c r="G78" s="164"/>
      <c r="H78" s="164"/>
      <c r="I78" s="143"/>
    </row>
    <row r="79" spans="1:102" ht="15" customHeight="1" x14ac:dyDescent="0.25">
      <c r="A79" s="671"/>
      <c r="B79" s="142" t="s">
        <v>137</v>
      </c>
      <c r="C79" s="47"/>
      <c r="D79" s="184"/>
      <c r="E79" s="48"/>
      <c r="F79" s="48"/>
      <c r="G79" s="48"/>
      <c r="H79" s="48"/>
      <c r="I79" s="52"/>
    </row>
    <row r="80" spans="1:102" ht="15" customHeight="1" x14ac:dyDescent="0.25">
      <c r="A80" s="671"/>
      <c r="B80" s="185" t="s">
        <v>138</v>
      </c>
      <c r="C80" s="47"/>
      <c r="D80" s="184"/>
      <c r="E80" s="48"/>
      <c r="F80" s="48"/>
      <c r="G80" s="48"/>
      <c r="H80" s="48"/>
      <c r="I80" s="52"/>
    </row>
    <row r="81" spans="1:90" customFormat="1" x14ac:dyDescent="0.25">
      <c r="A81" s="671"/>
      <c r="B81" s="186" t="s">
        <v>139</v>
      </c>
      <c r="C81" s="47"/>
      <c r="D81" s="184"/>
      <c r="E81" s="48"/>
      <c r="F81" s="48"/>
      <c r="G81" s="48"/>
      <c r="H81" s="48"/>
      <c r="I81" s="5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</row>
    <row r="82" spans="1:90" customFormat="1" ht="21" x14ac:dyDescent="0.25">
      <c r="A82" s="671"/>
      <c r="B82" s="187" t="s">
        <v>140</v>
      </c>
      <c r="C82" s="47"/>
      <c r="D82" s="184"/>
      <c r="E82" s="48">
        <v>1</v>
      </c>
      <c r="F82" s="48"/>
      <c r="G82" s="48"/>
      <c r="H82" s="48">
        <v>1</v>
      </c>
      <c r="I82" s="5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</row>
    <row r="83" spans="1:90" customFormat="1" ht="21" x14ac:dyDescent="0.25">
      <c r="A83" s="671"/>
      <c r="B83" s="187" t="s">
        <v>141</v>
      </c>
      <c r="C83" s="47"/>
      <c r="D83" s="184"/>
      <c r="E83" s="48"/>
      <c r="F83" s="48"/>
      <c r="G83" s="48"/>
      <c r="H83" s="48"/>
      <c r="I83" s="5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</row>
    <row r="84" spans="1:90" customFormat="1" x14ac:dyDescent="0.25">
      <c r="A84" s="791"/>
      <c r="B84" s="188" t="s">
        <v>142</v>
      </c>
      <c r="C84" s="60"/>
      <c r="D84" s="180"/>
      <c r="E84" s="61"/>
      <c r="F84" s="61"/>
      <c r="G84" s="61"/>
      <c r="H84" s="61"/>
      <c r="I84" s="65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</row>
    <row r="85" spans="1:90" customFormat="1" x14ac:dyDescent="0.25">
      <c r="A85" s="843" t="s">
        <v>143</v>
      </c>
      <c r="B85" s="669"/>
      <c r="C85" s="534"/>
      <c r="D85" s="467"/>
      <c r="E85" s="606"/>
      <c r="F85" s="606"/>
      <c r="G85" s="606"/>
      <c r="H85" s="606"/>
      <c r="I85" s="454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</row>
    <row r="86" spans="1:90" customFormat="1" x14ac:dyDescent="0.25">
      <c r="A86" s="655" t="s">
        <v>144</v>
      </c>
      <c r="B86" s="656"/>
      <c r="C86" s="164"/>
      <c r="D86" s="164">
        <v>30</v>
      </c>
      <c r="E86" s="164"/>
      <c r="F86" s="164"/>
      <c r="G86" s="164"/>
      <c r="H86" s="164"/>
      <c r="I86" s="143">
        <v>30</v>
      </c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</row>
    <row r="87" spans="1:90" customFormat="1" x14ac:dyDescent="0.25">
      <c r="A87" s="655" t="s">
        <v>145</v>
      </c>
      <c r="B87" s="656"/>
      <c r="C87" s="189"/>
      <c r="D87" s="190"/>
      <c r="E87" s="189">
        <v>78</v>
      </c>
      <c r="F87" s="189"/>
      <c r="G87" s="189"/>
      <c r="H87" s="189">
        <v>3</v>
      </c>
      <c r="I87" s="191">
        <v>75</v>
      </c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</row>
    <row r="88" spans="1:90" customFormat="1" x14ac:dyDescent="0.25">
      <c r="A88" s="655" t="s">
        <v>146</v>
      </c>
      <c r="B88" s="656"/>
      <c r="C88" s="872">
        <f>SUM(C76:C87)</f>
        <v>0</v>
      </c>
      <c r="D88" s="872">
        <f>SUM(D86)</f>
        <v>30</v>
      </c>
      <c r="E88" s="872">
        <f t="shared" ref="E88:I88" si="20">SUM(E76:E87)</f>
        <v>79</v>
      </c>
      <c r="F88" s="872">
        <f t="shared" si="20"/>
        <v>0</v>
      </c>
      <c r="G88" s="872">
        <f t="shared" si="20"/>
        <v>0</v>
      </c>
      <c r="H88" s="872">
        <f t="shared" si="20"/>
        <v>4</v>
      </c>
      <c r="I88" s="193">
        <f t="shared" si="20"/>
        <v>105</v>
      </c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</row>
    <row r="89" spans="1:90" s="2" customFormat="1" ht="11.25" x14ac:dyDescent="0.15">
      <c r="A89" s="657" t="s">
        <v>147</v>
      </c>
      <c r="B89" s="658"/>
      <c r="C89" s="658"/>
      <c r="D89" s="658"/>
      <c r="E89" s="658"/>
      <c r="F89" s="658"/>
      <c r="G89" s="658"/>
      <c r="H89" s="194"/>
      <c r="I89" s="194"/>
      <c r="J89" s="194"/>
      <c r="K89" s="194"/>
      <c r="L89" s="195"/>
    </row>
    <row r="90" spans="1:90" s="2" customFormat="1" ht="11.25" customHeight="1" x14ac:dyDescent="0.15">
      <c r="A90" s="769" t="s">
        <v>148</v>
      </c>
      <c r="B90" s="660"/>
      <c r="C90" s="660"/>
      <c r="D90" s="660"/>
      <c r="E90" s="660"/>
      <c r="F90" s="660"/>
      <c r="G90" s="660"/>
      <c r="H90" s="5"/>
      <c r="I90" s="5"/>
      <c r="J90" s="5"/>
      <c r="K90" s="5"/>
      <c r="L90" s="5"/>
    </row>
    <row r="91" spans="1:90" customFormat="1" ht="15" customHeight="1" x14ac:dyDescent="0.25">
      <c r="A91" s="661" t="s">
        <v>149</v>
      </c>
      <c r="B91" s="647"/>
      <c r="C91" s="663" t="s">
        <v>4</v>
      </c>
      <c r="D91" s="639" t="s">
        <v>150</v>
      </c>
      <c r="E91" s="640"/>
      <c r="F91" s="640"/>
      <c r="G91" s="640"/>
      <c r="H91" s="640"/>
      <c r="I91" s="640"/>
      <c r="J91" s="640"/>
      <c r="K91" s="665"/>
      <c r="L91" s="647" t="s">
        <v>151</v>
      </c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</row>
    <row r="92" spans="1:90" customFormat="1" ht="21" x14ac:dyDescent="0.25">
      <c r="A92" s="873"/>
      <c r="B92" s="648"/>
      <c r="C92" s="874"/>
      <c r="D92" s="147" t="s">
        <v>152</v>
      </c>
      <c r="E92" s="147" t="s">
        <v>153</v>
      </c>
      <c r="F92" s="148" t="s">
        <v>154</v>
      </c>
      <c r="G92" s="148" t="s">
        <v>155</v>
      </c>
      <c r="H92" s="148" t="s">
        <v>156</v>
      </c>
      <c r="I92" s="148" t="s">
        <v>157</v>
      </c>
      <c r="J92" s="148" t="s">
        <v>158</v>
      </c>
      <c r="K92" s="151" t="s">
        <v>159</v>
      </c>
      <c r="L92" s="648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</row>
    <row r="93" spans="1:90" customFormat="1" x14ac:dyDescent="0.25">
      <c r="A93" s="649" t="s">
        <v>160</v>
      </c>
      <c r="B93" s="650"/>
      <c r="C93" s="20">
        <f>SUM(D93:K93)</f>
        <v>122</v>
      </c>
      <c r="D93" s="189">
        <v>0</v>
      </c>
      <c r="E93" s="189">
        <v>0</v>
      </c>
      <c r="F93" s="196">
        <v>1</v>
      </c>
      <c r="G93" s="196">
        <v>1</v>
      </c>
      <c r="H93" s="196">
        <v>6</v>
      </c>
      <c r="I93" s="196">
        <v>29</v>
      </c>
      <c r="J93" s="196">
        <v>76</v>
      </c>
      <c r="K93" s="197">
        <v>9</v>
      </c>
      <c r="L93" s="198">
        <v>1</v>
      </c>
      <c r="M93" s="199" t="str">
        <f>CA93</f>
        <v/>
      </c>
      <c r="N93" s="200"/>
      <c r="O93" s="199"/>
      <c r="P93" s="201"/>
      <c r="Q93" s="201"/>
      <c r="R93" s="201"/>
      <c r="S93" s="202"/>
      <c r="T93" s="202"/>
      <c r="U93" s="202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4"/>
      <c r="CA93" s="205" t="str">
        <f>IF(AND($C93&lt;&gt;0,L93=""),"* No olvide ingresar la variable  "&amp;L$91&amp;""&amp;" . Si no tiene digite CERO.  ",IF(L93&gt;$C93,"* El Número de Anomalía Congenita no puede superar el Total. ",""))</f>
        <v/>
      </c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45">
        <f>IF(AND($C93&lt;&gt;0,L93=""),1,IF(L93&gt;$C93,1,0))</f>
        <v>0</v>
      </c>
    </row>
    <row r="94" spans="1:90" s="2" customFormat="1" ht="11.25" x14ac:dyDescent="0.15">
      <c r="A94" s="4" t="s">
        <v>161</v>
      </c>
      <c r="B94" s="4"/>
      <c r="C94" s="5"/>
      <c r="D94" s="5"/>
      <c r="E94" s="5"/>
      <c r="F94" s="5"/>
      <c r="G94" s="206"/>
      <c r="H94" s="5"/>
      <c r="I94" s="5"/>
      <c r="J94" s="5"/>
      <c r="K94" s="5"/>
      <c r="L94" s="207"/>
      <c r="M94" s="5"/>
    </row>
    <row r="95" spans="1:90" customFormat="1" ht="15" customHeight="1" x14ac:dyDescent="0.25">
      <c r="A95" s="651" t="s">
        <v>149</v>
      </c>
      <c r="B95" s="651"/>
      <c r="C95" s="652" t="s">
        <v>162</v>
      </c>
      <c r="D95" s="620"/>
      <c r="E95" s="639" t="s">
        <v>163</v>
      </c>
      <c r="F95" s="640"/>
      <c r="G95" s="640"/>
      <c r="H95" s="641"/>
      <c r="I95" s="653" t="s">
        <v>164</v>
      </c>
      <c r="J95" s="653"/>
      <c r="K95" s="642" t="s">
        <v>165</v>
      </c>
      <c r="L95" s="642" t="s">
        <v>166</v>
      </c>
      <c r="M95" s="629" t="s">
        <v>167</v>
      </c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</row>
    <row r="96" spans="1:90" customFormat="1" ht="31.5" x14ac:dyDescent="0.25">
      <c r="A96" s="651"/>
      <c r="B96" s="651"/>
      <c r="C96" s="594" t="s">
        <v>168</v>
      </c>
      <c r="D96" s="594" t="s">
        <v>169</v>
      </c>
      <c r="E96" s="594" t="s">
        <v>170</v>
      </c>
      <c r="F96" s="594" t="s">
        <v>171</v>
      </c>
      <c r="G96" s="594" t="s">
        <v>172</v>
      </c>
      <c r="H96" s="594" t="s">
        <v>173</v>
      </c>
      <c r="I96" s="589" t="s">
        <v>174</v>
      </c>
      <c r="J96" s="582" t="s">
        <v>175</v>
      </c>
      <c r="K96" s="875"/>
      <c r="L96" s="875"/>
      <c r="M96" s="876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</row>
    <row r="97" spans="1:95" customFormat="1" x14ac:dyDescent="0.25">
      <c r="A97" s="632" t="s">
        <v>160</v>
      </c>
      <c r="B97" s="633"/>
      <c r="C97" s="209">
        <v>116</v>
      </c>
      <c r="D97" s="209">
        <v>121</v>
      </c>
      <c r="E97" s="209">
        <v>0</v>
      </c>
      <c r="F97" s="209">
        <v>0</v>
      </c>
      <c r="G97" s="209">
        <v>0</v>
      </c>
      <c r="H97" s="209">
        <v>0</v>
      </c>
      <c r="I97" s="210">
        <v>1</v>
      </c>
      <c r="J97" s="209">
        <v>0</v>
      </c>
      <c r="K97" s="209">
        <v>6</v>
      </c>
      <c r="L97" s="209">
        <v>8</v>
      </c>
      <c r="M97" s="209">
        <v>0</v>
      </c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</row>
    <row r="98" spans="1:95" s="2" customFormat="1" ht="11.25" x14ac:dyDescent="0.15">
      <c r="A98" s="767" t="s">
        <v>176</v>
      </c>
      <c r="B98" s="635"/>
      <c r="C98" s="635"/>
      <c r="D98" s="635"/>
      <c r="E98" s="635"/>
      <c r="F98" s="635"/>
      <c r="G98" s="635"/>
      <c r="H98" s="5"/>
      <c r="I98" s="5"/>
      <c r="J98" s="5"/>
      <c r="K98" s="5"/>
      <c r="L98" s="5"/>
      <c r="M98" s="5"/>
      <c r="N98" s="5"/>
      <c r="O98" s="5"/>
    </row>
    <row r="99" spans="1:95" customFormat="1" ht="15" customHeight="1" x14ac:dyDescent="0.25">
      <c r="A99" s="629" t="s">
        <v>149</v>
      </c>
      <c r="B99" s="637" t="s">
        <v>4</v>
      </c>
      <c r="C99" s="639" t="s">
        <v>150</v>
      </c>
      <c r="D99" s="640"/>
      <c r="E99" s="640"/>
      <c r="F99" s="640"/>
      <c r="G99" s="640"/>
      <c r="H99" s="640"/>
      <c r="I99" s="640"/>
      <c r="J99" s="641"/>
      <c r="K99" s="642" t="s">
        <v>177</v>
      </c>
      <c r="L99" s="644" t="s">
        <v>178</v>
      </c>
      <c r="M99" s="645"/>
      <c r="N99" s="645"/>
      <c r="O99" s="646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</row>
    <row r="100" spans="1:95" customFormat="1" ht="42" x14ac:dyDescent="0.25">
      <c r="A100" s="766"/>
      <c r="B100" s="771"/>
      <c r="C100" s="147" t="s">
        <v>152</v>
      </c>
      <c r="D100" s="9" t="s">
        <v>153</v>
      </c>
      <c r="E100" s="148" t="s">
        <v>154</v>
      </c>
      <c r="F100" s="148" t="s">
        <v>155</v>
      </c>
      <c r="G100" s="148" t="s">
        <v>156</v>
      </c>
      <c r="H100" s="148" t="s">
        <v>157</v>
      </c>
      <c r="I100" s="148" t="s">
        <v>158</v>
      </c>
      <c r="J100" s="149" t="s">
        <v>159</v>
      </c>
      <c r="K100" s="768"/>
      <c r="L100" s="135" t="s">
        <v>179</v>
      </c>
      <c r="M100" s="585" t="s">
        <v>180</v>
      </c>
      <c r="N100" s="135" t="s">
        <v>181</v>
      </c>
      <c r="O100" s="584" t="s">
        <v>182</v>
      </c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</row>
    <row r="101" spans="1:95" customFormat="1" x14ac:dyDescent="0.25">
      <c r="A101" s="212" t="s">
        <v>183</v>
      </c>
      <c r="B101" s="213">
        <f>SUM(C101)</f>
        <v>18</v>
      </c>
      <c r="C101" s="164">
        <v>18</v>
      </c>
      <c r="D101" s="214"/>
      <c r="E101" s="214"/>
      <c r="F101" s="214"/>
      <c r="G101" s="214"/>
      <c r="H101" s="214"/>
      <c r="I101" s="214"/>
      <c r="J101" s="215"/>
      <c r="K101" s="104">
        <v>0</v>
      </c>
      <c r="L101" s="104">
        <v>12</v>
      </c>
      <c r="M101" s="104">
        <v>1</v>
      </c>
      <c r="N101" s="104">
        <v>1</v>
      </c>
      <c r="O101" s="104">
        <v>1</v>
      </c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</row>
    <row r="102" spans="1:95" customFormat="1" x14ac:dyDescent="0.25">
      <c r="A102" s="216" t="s">
        <v>184</v>
      </c>
      <c r="B102" s="217">
        <f>SUM(D102:J102)</f>
        <v>0</v>
      </c>
      <c r="C102" s="218"/>
      <c r="D102" s="166"/>
      <c r="E102" s="166"/>
      <c r="F102" s="166"/>
      <c r="G102" s="166"/>
      <c r="H102" s="166"/>
      <c r="I102" s="166"/>
      <c r="J102" s="169"/>
      <c r="K102" s="104"/>
      <c r="L102" s="104"/>
      <c r="M102" s="104"/>
      <c r="N102" s="104"/>
      <c r="O102" s="104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1:95" customFormat="1" x14ac:dyDescent="0.25">
      <c r="A103" s="219" t="s">
        <v>185</v>
      </c>
      <c r="B103" s="220">
        <f>SUM(D103:J103)</f>
        <v>0</v>
      </c>
      <c r="C103" s="173"/>
      <c r="D103" s="64"/>
      <c r="E103" s="64"/>
      <c r="F103" s="64"/>
      <c r="G103" s="64"/>
      <c r="H103" s="64"/>
      <c r="I103" s="64"/>
      <c r="J103" s="63"/>
      <c r="K103" s="63"/>
      <c r="L103" s="63"/>
      <c r="M103" s="63"/>
      <c r="N103" s="63"/>
      <c r="O103" s="65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1:95" s="2" customFormat="1" ht="11.25" x14ac:dyDescent="0.15">
      <c r="A104" s="221" t="s">
        <v>186</v>
      </c>
      <c r="B104" s="5"/>
      <c r="C104" s="5"/>
      <c r="D104" s="5"/>
      <c r="E104" s="5"/>
    </row>
    <row r="105" spans="1:95" customFormat="1" ht="21" x14ac:dyDescent="0.25">
      <c r="A105" s="592" t="s">
        <v>187</v>
      </c>
      <c r="B105" s="223" t="s">
        <v>188</v>
      </c>
      <c r="C105" s="224" t="s">
        <v>189</v>
      </c>
      <c r="D105" s="582" t="s">
        <v>190</v>
      </c>
      <c r="E105" s="583" t="s">
        <v>13</v>
      </c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1:95" customFormat="1" x14ac:dyDescent="0.25">
      <c r="A106" s="225" t="s">
        <v>191</v>
      </c>
      <c r="B106" s="226">
        <v>108</v>
      </c>
      <c r="C106" s="227">
        <v>36</v>
      </c>
      <c r="D106" s="228">
        <v>0</v>
      </c>
      <c r="E106" s="228">
        <v>3</v>
      </c>
      <c r="F106" s="40" t="str">
        <f>CA106&amp;CB106&amp;CC106&amp;CD106&amp;CE106</f>
        <v/>
      </c>
      <c r="CA106" s="44"/>
      <c r="CB106" s="44"/>
      <c r="CC106" s="229" t="str">
        <f>IF(AND(OR(B106&gt;0,C106&gt;0),D106="")," * No olvide digitar la variable Pueblos originarios. Digite cero si no tiene.",IF(D106&gt;(B106+C106)," * La variable pueblos originarios No puede ser mayor a los egresados en Maternidad y Neonatología..",""))</f>
        <v/>
      </c>
      <c r="CD106" s="229" t="str">
        <f>IF(AND(OR(B106&gt;0,C106&gt;0),E106="")," * No olvide digitar la variable Migrantes. Digite cero si no tiene.",IF(E106&gt;(B106+C106)," * La variable Migrantes No puede ser mayor a los egresados en Maternidad y Neonatología.",""))</f>
        <v/>
      </c>
      <c r="CE106" s="229"/>
      <c r="CF106" s="229"/>
      <c r="CG106" s="2"/>
      <c r="CH106" s="2"/>
      <c r="CI106" s="2"/>
      <c r="CJ106" s="2"/>
      <c r="CK106" s="2"/>
      <c r="CL106" s="2"/>
      <c r="CM106" s="2"/>
      <c r="CN106" s="230">
        <f>IF(AND(OR(B106&gt;0,C106&gt;0),D106=""),1,IF(D106&gt;(B106+C106),1,0))</f>
        <v>0</v>
      </c>
      <c r="CO106" s="230">
        <f>IF(AND(OR(B106&gt;0,C106&gt;0),E106=""),1,IF(E106&gt;(B106+C106),1,0))</f>
        <v>0</v>
      </c>
      <c r="CP106" s="230"/>
      <c r="CQ106" s="230"/>
    </row>
    <row r="107" spans="1:95" customFormat="1" ht="21" x14ac:dyDescent="0.25">
      <c r="A107" s="231" t="s">
        <v>192</v>
      </c>
      <c r="B107" s="232">
        <v>85</v>
      </c>
      <c r="C107" s="233">
        <v>0</v>
      </c>
      <c r="D107" s="234">
        <v>0</v>
      </c>
      <c r="E107" s="234">
        <v>0</v>
      </c>
      <c r="F107" s="40" t="str">
        <f t="shared" ref="F107:F111" si="21">CA107&amp;CB107&amp;CC107&amp;CD107&amp;CE107</f>
        <v/>
      </c>
      <c r="CA107" s="229" t="str">
        <f>IF(B107&gt;B111," * Los "&amp;A107&amp;" en Maternidad No pueden ser mayores que los "&amp;A111&amp;" en Maternidad.","")</f>
        <v/>
      </c>
      <c r="CB107" s="229" t="str">
        <f>IF(C107&gt;C111," * Los "&amp;A107&amp;" en Neonatología No pueden ser mayores que los "&amp;A111&amp;" en Neonatología.","")</f>
        <v/>
      </c>
      <c r="CC107" s="229" t="str">
        <f t="shared" ref="CC107:CC111" si="22">IF(AND(OR(B107&gt;0,C107&gt;0),D107="")," * No olvide digitar la variable Pueblos originarios. Digite cero si no tiene.",IF(D107&gt;(B107+C107)," * La variable pueblos originarios No puede ser mayor a los egresados en Maternidad y Neonatología..",""))</f>
        <v/>
      </c>
      <c r="CD107" s="229" t="str">
        <f t="shared" ref="CD107:CD111" si="23">IF(AND(OR(B107&gt;0,C107&gt;0),E107="")," * No olvide digitar la variable Migrantes. Digite cero si no tiene.",IF(E107&gt;(B107+C107)," * La variable Migrantes No puede ser mayor a los egresados en Maternidad y Neonatología.",""))</f>
        <v/>
      </c>
      <c r="CE107" s="229"/>
      <c r="CF107" s="229"/>
      <c r="CG107" s="2"/>
      <c r="CH107" s="2"/>
      <c r="CI107" s="2"/>
      <c r="CJ107" s="2"/>
      <c r="CK107" s="2"/>
      <c r="CL107" s="230">
        <f>IF(B107&gt;B111,1,0)</f>
        <v>0</v>
      </c>
      <c r="CM107" s="230">
        <f>IF(C107&gt;C111,1,0)</f>
        <v>0</v>
      </c>
      <c r="CN107" s="230">
        <f t="shared" ref="CN107:CN111" si="24">IF(AND(OR(B107&gt;0,C107&gt;0),D107=""),1,IF(D107&gt;(B107+C107),1,0))</f>
        <v>0</v>
      </c>
      <c r="CO107" s="230">
        <f t="shared" ref="CO107:CO111" si="25">IF(AND(OR(B107&gt;0,C107&gt;0),E107=""),1,IF(E107&gt;(B107+C107),1,0))</f>
        <v>0</v>
      </c>
      <c r="CP107" s="230"/>
      <c r="CQ107" s="230"/>
    </row>
    <row r="108" spans="1:95" customFormat="1" x14ac:dyDescent="0.25">
      <c r="A108" s="235" t="s">
        <v>193</v>
      </c>
      <c r="B108" s="236">
        <v>0</v>
      </c>
      <c r="C108" s="237"/>
      <c r="D108" s="238">
        <v>0</v>
      </c>
      <c r="E108" s="238">
        <v>0</v>
      </c>
      <c r="F108" s="40" t="str">
        <f t="shared" si="21"/>
        <v/>
      </c>
      <c r="CA108" s="44"/>
      <c r="CB108" s="44"/>
      <c r="CC108" s="229" t="str">
        <f t="shared" si="22"/>
        <v/>
      </c>
      <c r="CD108" s="229" t="str">
        <f t="shared" si="23"/>
        <v/>
      </c>
      <c r="CE108" s="229"/>
      <c r="CF108" s="229"/>
      <c r="CG108" s="2"/>
      <c r="CH108" s="2"/>
      <c r="CI108" s="2"/>
      <c r="CJ108" s="2"/>
      <c r="CK108" s="2"/>
      <c r="CL108" s="2"/>
      <c r="CM108" s="2"/>
      <c r="CN108" s="230">
        <f t="shared" si="24"/>
        <v>0</v>
      </c>
      <c r="CO108" s="230">
        <f t="shared" si="25"/>
        <v>0</v>
      </c>
      <c r="CP108" s="230"/>
      <c r="CQ108" s="230"/>
    </row>
    <row r="109" spans="1:95" customFormat="1" x14ac:dyDescent="0.25">
      <c r="A109" s="235" t="s">
        <v>194</v>
      </c>
      <c r="B109" s="236">
        <v>0</v>
      </c>
      <c r="C109" s="237"/>
      <c r="D109" s="238">
        <v>0</v>
      </c>
      <c r="E109" s="238">
        <v>0</v>
      </c>
      <c r="F109" s="40" t="str">
        <f t="shared" si="21"/>
        <v/>
      </c>
      <c r="CA109" s="44"/>
      <c r="CB109" s="44"/>
      <c r="CC109" s="229" t="str">
        <f t="shared" si="22"/>
        <v/>
      </c>
      <c r="CD109" s="229" t="str">
        <f t="shared" si="23"/>
        <v/>
      </c>
      <c r="CE109" s="229"/>
      <c r="CF109" s="229"/>
      <c r="CG109" s="2"/>
      <c r="CH109" s="2"/>
      <c r="CI109" s="2"/>
      <c r="CJ109" s="2"/>
      <c r="CK109" s="2"/>
      <c r="CL109" s="2"/>
      <c r="CM109" s="2"/>
      <c r="CN109" s="230">
        <f t="shared" si="24"/>
        <v>0</v>
      </c>
      <c r="CO109" s="230">
        <f t="shared" si="25"/>
        <v>0</v>
      </c>
      <c r="CP109" s="230"/>
      <c r="CQ109" s="230"/>
    </row>
    <row r="110" spans="1:95" customFormat="1" ht="22.5" x14ac:dyDescent="0.25">
      <c r="A110" s="235" t="s">
        <v>195</v>
      </c>
      <c r="B110" s="236">
        <v>0</v>
      </c>
      <c r="C110" s="237"/>
      <c r="D110" s="238">
        <v>0</v>
      </c>
      <c r="E110" s="238">
        <v>0</v>
      </c>
      <c r="F110" s="40" t="str">
        <f t="shared" si="21"/>
        <v/>
      </c>
      <c r="CA110" s="44"/>
      <c r="CB110" s="44"/>
      <c r="CC110" s="229" t="str">
        <f t="shared" si="22"/>
        <v/>
      </c>
      <c r="CD110" s="229" t="str">
        <f t="shared" si="23"/>
        <v/>
      </c>
      <c r="CE110" s="229"/>
      <c r="CF110" s="229"/>
      <c r="CG110" s="2"/>
      <c r="CH110" s="2"/>
      <c r="CI110" s="2"/>
      <c r="CJ110" s="2"/>
      <c r="CK110" s="2"/>
      <c r="CL110" s="2"/>
      <c r="CM110" s="2"/>
      <c r="CN110" s="230">
        <f t="shared" si="24"/>
        <v>0</v>
      </c>
      <c r="CO110" s="230">
        <f t="shared" si="25"/>
        <v>0</v>
      </c>
      <c r="CP110" s="230"/>
      <c r="CQ110" s="230"/>
    </row>
    <row r="111" spans="1:95" customFormat="1" x14ac:dyDescent="0.25">
      <c r="A111" s="239" t="s">
        <v>196</v>
      </c>
      <c r="B111" s="456">
        <v>102</v>
      </c>
      <c r="C111" s="877">
        <v>12</v>
      </c>
      <c r="D111" s="240">
        <v>0</v>
      </c>
      <c r="E111" s="240">
        <v>3</v>
      </c>
      <c r="F111" s="40" t="str">
        <f t="shared" si="21"/>
        <v/>
      </c>
      <c r="CA111" s="229" t="str">
        <f>IF(B111&gt;B106," * Los egresados con lactancia materna exclusiva no puede ser mayor que el Total de Egresos en Maternidad.","")</f>
        <v/>
      </c>
      <c r="CB111" s="229" t="str">
        <f>IF(C111&gt;C106," * Los egresados con lactancia materna exclusiva no puede ser mayor que el Total de Egresos en Neonatología","")</f>
        <v/>
      </c>
      <c r="CC111" s="229" t="str">
        <f t="shared" si="22"/>
        <v/>
      </c>
      <c r="CD111" s="229" t="str">
        <f t="shared" si="23"/>
        <v/>
      </c>
      <c r="CE111" s="229"/>
      <c r="CF111" s="229"/>
      <c r="CG111" s="2"/>
      <c r="CH111" s="2"/>
      <c r="CI111" s="2"/>
      <c r="CJ111" s="2"/>
      <c r="CK111" s="2"/>
      <c r="CL111" s="230">
        <f>IF(B111&gt;B106,1,0)</f>
        <v>0</v>
      </c>
      <c r="CM111" s="230">
        <f>IF(C111&gt;C106,1,0)</f>
        <v>0</v>
      </c>
      <c r="CN111" s="230">
        <f t="shared" si="24"/>
        <v>0</v>
      </c>
      <c r="CO111" s="230">
        <f t="shared" si="25"/>
        <v>0</v>
      </c>
      <c r="CP111" s="230"/>
      <c r="CQ111" s="230"/>
    </row>
    <row r="112" spans="1:95" customFormat="1" ht="15" customHeight="1" x14ac:dyDescent="0.25">
      <c r="A112" s="622" t="s">
        <v>197</v>
      </c>
      <c r="B112" s="62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1:91" s="2" customFormat="1" ht="11.25" x14ac:dyDescent="0.15">
      <c r="A113" s="195" t="s">
        <v>198</v>
      </c>
      <c r="B113" s="195"/>
      <c r="C113" s="195"/>
    </row>
    <row r="114" spans="1:91" customFormat="1" x14ac:dyDescent="0.25">
      <c r="A114" s="623" t="s">
        <v>199</v>
      </c>
      <c r="B114" s="623"/>
      <c r="C114" s="583" t="s">
        <v>4</v>
      </c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1:91" customFormat="1" ht="33" x14ac:dyDescent="0.25">
      <c r="A115" s="624" t="s">
        <v>200</v>
      </c>
      <c r="B115" s="241" t="s">
        <v>201</v>
      </c>
      <c r="C115" s="226">
        <v>108</v>
      </c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1:91" customFormat="1" ht="22.5" x14ac:dyDescent="0.25">
      <c r="A116" s="878"/>
      <c r="B116" s="879" t="s">
        <v>202</v>
      </c>
      <c r="C116" s="880">
        <v>13</v>
      </c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1:91" customFormat="1" x14ac:dyDescent="0.25">
      <c r="A117" s="624" t="s">
        <v>203</v>
      </c>
      <c r="B117" s="244" t="s">
        <v>204</v>
      </c>
      <c r="C117" s="32">
        <v>108</v>
      </c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1:91" customFormat="1" x14ac:dyDescent="0.25">
      <c r="A118" s="626"/>
      <c r="B118" s="245" t="s">
        <v>205</v>
      </c>
      <c r="C118" s="52">
        <v>108</v>
      </c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1:91" customFormat="1" x14ac:dyDescent="0.25">
      <c r="A119" s="626"/>
      <c r="B119" s="245" t="s">
        <v>206</v>
      </c>
      <c r="C119" s="52">
        <v>0</v>
      </c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1:91" customFormat="1" x14ac:dyDescent="0.25">
      <c r="A120" s="878"/>
      <c r="B120" s="881" t="s">
        <v>207</v>
      </c>
      <c r="C120" s="882">
        <v>108</v>
      </c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1:91" s="2" customFormat="1" ht="11.25" x14ac:dyDescent="0.15">
      <c r="A121" s="248" t="s">
        <v>208</v>
      </c>
      <c r="B121" s="249"/>
      <c r="C121" s="249"/>
      <c r="D121" s="221"/>
      <c r="E121" s="5"/>
      <c r="F121" s="5"/>
      <c r="G121" s="5"/>
      <c r="H121" s="5"/>
      <c r="I121" s="5"/>
      <c r="J121" s="5"/>
      <c r="K121" s="5"/>
      <c r="L121" s="5"/>
      <c r="M121" s="5"/>
    </row>
    <row r="122" spans="1:91" customFormat="1" ht="15" customHeight="1" x14ac:dyDescent="0.25">
      <c r="A122" s="627" t="s">
        <v>209</v>
      </c>
      <c r="B122" s="629" t="s">
        <v>4</v>
      </c>
      <c r="C122" s="611" t="s">
        <v>104</v>
      </c>
      <c r="D122" s="612"/>
      <c r="E122" s="612"/>
      <c r="F122" s="612"/>
      <c r="G122" s="612"/>
      <c r="H122" s="612"/>
      <c r="I122" s="612"/>
      <c r="J122" s="612"/>
      <c r="K122" s="613"/>
      <c r="L122" s="614" t="s">
        <v>12</v>
      </c>
      <c r="M122" s="616" t="s">
        <v>13</v>
      </c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1:91" customFormat="1" x14ac:dyDescent="0.25">
      <c r="A123" s="628"/>
      <c r="B123" s="770"/>
      <c r="C123" s="250" t="s">
        <v>210</v>
      </c>
      <c r="D123" s="251" t="s">
        <v>16</v>
      </c>
      <c r="E123" s="251" t="s">
        <v>110</v>
      </c>
      <c r="F123" s="251" t="s">
        <v>111</v>
      </c>
      <c r="G123" s="251" t="s">
        <v>112</v>
      </c>
      <c r="H123" s="251" t="s">
        <v>113</v>
      </c>
      <c r="I123" s="251" t="s">
        <v>114</v>
      </c>
      <c r="J123" s="251" t="s">
        <v>115</v>
      </c>
      <c r="K123" s="252" t="s">
        <v>211</v>
      </c>
      <c r="L123" s="615"/>
      <c r="M123" s="883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1:91" customFormat="1" ht="21" x14ac:dyDescent="0.25">
      <c r="A124" s="253" t="s">
        <v>212</v>
      </c>
      <c r="B124" s="254">
        <v>83</v>
      </c>
      <c r="C124" s="884"/>
      <c r="D124" s="256"/>
      <c r="E124" s="256"/>
      <c r="F124" s="256"/>
      <c r="G124" s="256"/>
      <c r="H124" s="256"/>
      <c r="I124" s="256"/>
      <c r="J124" s="256"/>
      <c r="K124" s="257"/>
      <c r="L124" s="258"/>
      <c r="M124" s="885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1:91" customFormat="1" ht="21" x14ac:dyDescent="0.25">
      <c r="A125" s="188" t="s">
        <v>213</v>
      </c>
      <c r="B125" s="260">
        <f>SUM(C125:K125)</f>
        <v>83</v>
      </c>
      <c r="C125" s="886"/>
      <c r="D125" s="75">
        <v>6</v>
      </c>
      <c r="E125" s="75">
        <v>23</v>
      </c>
      <c r="F125" s="75">
        <v>26</v>
      </c>
      <c r="G125" s="75">
        <v>18</v>
      </c>
      <c r="H125" s="75">
        <v>10</v>
      </c>
      <c r="I125" s="75"/>
      <c r="J125" s="75"/>
      <c r="K125" s="81"/>
      <c r="L125" s="254">
        <v>0</v>
      </c>
      <c r="M125" s="880">
        <v>0</v>
      </c>
      <c r="N125" s="40" t="str">
        <f>$CA125&amp;CB125</f>
        <v/>
      </c>
      <c r="CA125" s="229" t="str">
        <f>IF(AND($B125&lt;&gt;0,L125=""),"* No olvide ingresar la variable Pueblos Originarios. Si no tiene digite CERO.  ",IF(L125&gt;$B125,"* La variable Pueblos Originarios no puede superar el Total. ",""))</f>
        <v/>
      </c>
      <c r="CB125" s="229" t="str">
        <f>IF(AND($B125&lt;&gt;0,M125=""),"* No olvide ingresar la variable Migrantes. Si no tiene digite CERO. ",IF(M125&gt;$B125,"* La variable Migrantes no puede superar el Total. ",""))</f>
        <v/>
      </c>
      <c r="CC125" s="2"/>
      <c r="CD125" s="2"/>
      <c r="CE125" s="2"/>
      <c r="CF125" s="2"/>
      <c r="CG125" s="2"/>
      <c r="CH125" s="2"/>
      <c r="CI125" s="2"/>
      <c r="CJ125" s="2"/>
      <c r="CK125" s="2"/>
      <c r="CL125" s="230">
        <f>IF(AND($B125&lt;&gt;0,L125=""),1,IF(L125&gt;$B125,1,0))</f>
        <v>0</v>
      </c>
      <c r="CM125" s="230">
        <f>IF(AND($B125&lt;&gt;0,M125=""),1,IF(M125&gt;$B125,1,0))</f>
        <v>0</v>
      </c>
    </row>
    <row r="126" spans="1:91" s="2" customFormat="1" ht="11.25" x14ac:dyDescent="0.15">
      <c r="A126" s="195" t="s">
        <v>214</v>
      </c>
      <c r="B126" s="195"/>
      <c r="C126" s="5"/>
      <c r="D126" s="5"/>
      <c r="E126" s="5"/>
      <c r="F126" s="5"/>
    </row>
    <row r="127" spans="1:91" s="2" customFormat="1" ht="11.25" x14ac:dyDescent="0.15">
      <c r="A127" s="195" t="s">
        <v>215</v>
      </c>
      <c r="B127" s="195"/>
      <c r="C127" s="5"/>
      <c r="D127" s="5"/>
      <c r="E127" s="5"/>
      <c r="F127" s="5"/>
    </row>
    <row r="128" spans="1:91" customFormat="1" ht="21" customHeight="1" x14ac:dyDescent="0.25">
      <c r="A128" s="618" t="s">
        <v>216</v>
      </c>
      <c r="B128" s="620" t="s">
        <v>217</v>
      </c>
      <c r="C128" s="621"/>
      <c r="D128" s="621"/>
      <c r="E128" s="621"/>
      <c r="F128" s="594" t="s">
        <v>218</v>
      </c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1:100" ht="21" x14ac:dyDescent="0.25">
      <c r="A129" s="887"/>
      <c r="B129" s="9" t="s">
        <v>219</v>
      </c>
      <c r="C129" s="148" t="s">
        <v>220</v>
      </c>
      <c r="D129" s="9" t="s">
        <v>221</v>
      </c>
      <c r="E129" s="582" t="s">
        <v>222</v>
      </c>
      <c r="F129" s="594" t="s">
        <v>223</v>
      </c>
      <c r="CN129"/>
      <c r="CO129"/>
      <c r="CP129"/>
      <c r="CQ129"/>
      <c r="CR129"/>
      <c r="CS129"/>
      <c r="CT129"/>
      <c r="CU129"/>
      <c r="CV129"/>
    </row>
    <row r="130" spans="1:100" x14ac:dyDescent="0.25">
      <c r="A130" s="261" t="s">
        <v>224</v>
      </c>
      <c r="B130" s="262">
        <v>101</v>
      </c>
      <c r="C130" s="196">
        <v>1</v>
      </c>
      <c r="D130" s="262">
        <v>7</v>
      </c>
      <c r="E130" s="198">
        <v>1</v>
      </c>
      <c r="F130" s="136">
        <v>0</v>
      </c>
      <c r="CN130"/>
      <c r="CO130"/>
      <c r="CP130"/>
      <c r="CQ130"/>
      <c r="CR130"/>
      <c r="CS130"/>
      <c r="CT130"/>
      <c r="CU130"/>
      <c r="CV130"/>
    </row>
    <row r="131" spans="1:100" s="2" customFormat="1" ht="11.25" x14ac:dyDescent="0.15">
      <c r="A131" s="195" t="s">
        <v>225</v>
      </c>
      <c r="B131" s="5"/>
      <c r="C131" s="5"/>
      <c r="D131" s="5"/>
      <c r="E131" s="5"/>
    </row>
    <row r="132" spans="1:100" ht="21" x14ac:dyDescent="0.25">
      <c r="A132" s="592" t="s">
        <v>226</v>
      </c>
      <c r="B132" s="583" t="s">
        <v>227</v>
      </c>
      <c r="C132" s="583" t="s">
        <v>228</v>
      </c>
      <c r="D132" s="224" t="s">
        <v>229</v>
      </c>
      <c r="E132" s="582" t="s">
        <v>12</v>
      </c>
      <c r="CN132"/>
      <c r="CO132"/>
      <c r="CP132"/>
      <c r="CQ132"/>
      <c r="CR132"/>
      <c r="CS132"/>
      <c r="CT132"/>
      <c r="CU132"/>
      <c r="CV132"/>
    </row>
    <row r="133" spans="1:100" x14ac:dyDescent="0.25">
      <c r="A133" s="127" t="s">
        <v>230</v>
      </c>
      <c r="B133" s="226">
        <v>111</v>
      </c>
      <c r="C133" s="226"/>
      <c r="D133" s="227">
        <v>19</v>
      </c>
      <c r="E133" s="228">
        <v>0</v>
      </c>
      <c r="F133" s="40" t="str">
        <f>$CA133</f>
        <v/>
      </c>
      <c r="CA133" s="229" t="str">
        <f>IF(AND($B133&lt;&gt;0,E133=""),"* No olvide ingresar la variable Pueblos Originarios. Si no tiene digite CERO. ",IF(E133&gt;$B133,"* La variable Pueblos Originarios no puede superar el Total de Tamizaje. ",""))</f>
        <v/>
      </c>
      <c r="CB133" s="44"/>
      <c r="CL133" s="230">
        <f>IF(AND($B133&lt;&gt;0,E133=""),1,IF(E133&gt;$B133,1,0))</f>
        <v>0</v>
      </c>
      <c r="CM133" s="44"/>
      <c r="CN133"/>
      <c r="CO133"/>
      <c r="CP133"/>
      <c r="CQ133"/>
      <c r="CR133"/>
      <c r="CS133"/>
      <c r="CT133"/>
      <c r="CU133"/>
      <c r="CV133"/>
    </row>
    <row r="134" spans="1:100" x14ac:dyDescent="0.25">
      <c r="A134" s="263" t="s">
        <v>231</v>
      </c>
      <c r="B134" s="52">
        <v>105</v>
      </c>
      <c r="C134" s="52"/>
      <c r="D134" s="264">
        <v>18</v>
      </c>
      <c r="E134" s="50">
        <v>0</v>
      </c>
      <c r="F134" s="40" t="str">
        <f t="shared" ref="F134:F135" si="26">$CO134&amp;CA134</f>
        <v/>
      </c>
      <c r="CA134" s="229" t="str">
        <f t="shared" ref="CA134:CA135" si="27">IF(AND($B134&lt;&gt;0,E134=""),"* No olvide ingresar la variable Pueblos Originarios. Si no tiene digite CERO. ",IF(E134&gt;$B134,"* La variable Pueblos Originarios no puede superar el Total de Tamizaje. ",""))</f>
        <v/>
      </c>
      <c r="CB134" s="44"/>
      <c r="CL134" s="230">
        <f t="shared" ref="CL134:CL135" si="28">IF(AND($B134&lt;&gt;0,E134=""),1,IF(E134&gt;$B134,1,0))</f>
        <v>0</v>
      </c>
      <c r="CN134"/>
      <c r="CO134"/>
      <c r="CP134"/>
      <c r="CQ134"/>
      <c r="CR134"/>
      <c r="CS134"/>
      <c r="CT134"/>
      <c r="CU134"/>
      <c r="CV134"/>
    </row>
    <row r="135" spans="1:100" x14ac:dyDescent="0.25">
      <c r="A135" s="265" t="s">
        <v>232</v>
      </c>
      <c r="B135" s="266">
        <v>6</v>
      </c>
      <c r="C135" s="266"/>
      <c r="D135" s="267">
        <v>1</v>
      </c>
      <c r="E135" s="268">
        <v>0</v>
      </c>
      <c r="F135" s="40" t="str">
        <f t="shared" si="26"/>
        <v/>
      </c>
      <c r="CA135" s="229" t="str">
        <f t="shared" si="27"/>
        <v/>
      </c>
      <c r="CB135" s="44"/>
      <c r="CL135" s="230">
        <f t="shared" si="28"/>
        <v>0</v>
      </c>
      <c r="CN135"/>
      <c r="CO135"/>
      <c r="CP135"/>
      <c r="CQ135"/>
      <c r="CR135"/>
      <c r="CS135"/>
      <c r="CT135"/>
      <c r="CU135"/>
      <c r="CV135"/>
    </row>
    <row r="136" spans="1:100" ht="21" x14ac:dyDescent="0.25">
      <c r="A136" s="888" t="s">
        <v>233</v>
      </c>
      <c r="B136" s="889" t="s">
        <v>234</v>
      </c>
      <c r="C136" s="890" t="s">
        <v>235</v>
      </c>
      <c r="D136" s="580" t="s">
        <v>12</v>
      </c>
      <c r="E136" s="202"/>
      <c r="CN136"/>
      <c r="CO136"/>
      <c r="CP136"/>
      <c r="CQ136"/>
      <c r="CR136"/>
      <c r="CS136"/>
      <c r="CT136"/>
      <c r="CU136"/>
      <c r="CV136"/>
    </row>
    <row r="137" spans="1:100" x14ac:dyDescent="0.25">
      <c r="A137" s="127" t="s">
        <v>188</v>
      </c>
      <c r="B137" s="226">
        <v>32</v>
      </c>
      <c r="C137" s="227"/>
      <c r="D137" s="228">
        <v>0</v>
      </c>
      <c r="E137" s="40" t="str">
        <f>$CA137</f>
        <v/>
      </c>
      <c r="CA137" s="229" t="str">
        <f>IF(AND($B137&lt;&gt;0,D137=""),"* No olvide ingresar la variable Pueblos Originarios. Si no tiene digite CERO. ",IF(D137&gt;$B137,"* La variable Pueblos Originarios no puede superar el Total de EOA. ",""))</f>
        <v/>
      </c>
      <c r="CB137" s="44"/>
      <c r="CL137" s="230">
        <f>IF(AND($B137&lt;&gt;0,D137=""),1,IF(D137&gt;$B137,1,0))</f>
        <v>0</v>
      </c>
      <c r="CN137"/>
      <c r="CO137"/>
      <c r="CP137"/>
      <c r="CQ137"/>
      <c r="CR137"/>
      <c r="CS137"/>
      <c r="CT137"/>
      <c r="CU137"/>
      <c r="CV137"/>
    </row>
    <row r="138" spans="1:100" x14ac:dyDescent="0.25">
      <c r="A138" s="263" t="s">
        <v>189</v>
      </c>
      <c r="B138" s="52">
        <v>25</v>
      </c>
      <c r="C138" s="264"/>
      <c r="D138" s="50">
        <v>0</v>
      </c>
      <c r="E138" s="40" t="str">
        <f t="shared" ref="E138:E139" si="29">$CA138</f>
        <v/>
      </c>
      <c r="CA138" s="229" t="str">
        <f t="shared" ref="CA138:CA139" si="30">IF(AND($B138&lt;&gt;0,D138=""),"* No olvide ingresar la variable Pueblos Originarios. Si no tiene digite CERO. ",IF(D138&gt;$B138,"* La variable Pueblos Originarios no puede superar el Total de EOA. ",""))</f>
        <v/>
      </c>
      <c r="CB138" s="44"/>
      <c r="CL138" s="230">
        <f t="shared" ref="CL138:CL139" si="31">IF(AND($B138&lt;&gt;0,D138=""),1,IF(D138&gt;$B138,1,0))</f>
        <v>0</v>
      </c>
      <c r="CN138"/>
      <c r="CO138"/>
      <c r="CP138"/>
      <c r="CQ138"/>
      <c r="CR138"/>
      <c r="CS138"/>
      <c r="CT138"/>
      <c r="CU138"/>
      <c r="CV138"/>
    </row>
    <row r="139" spans="1:100" ht="21" x14ac:dyDescent="0.25">
      <c r="A139" s="265" t="s">
        <v>236</v>
      </c>
      <c r="B139" s="266">
        <v>54</v>
      </c>
      <c r="C139" s="267"/>
      <c r="D139" s="268">
        <v>0</v>
      </c>
      <c r="E139" s="40" t="str">
        <f t="shared" si="29"/>
        <v/>
      </c>
      <c r="CA139" s="229" t="str">
        <f t="shared" si="30"/>
        <v/>
      </c>
      <c r="CB139" s="44"/>
      <c r="CL139" s="230">
        <f t="shared" si="31"/>
        <v>0</v>
      </c>
      <c r="CN139"/>
      <c r="CO139"/>
      <c r="CP139"/>
      <c r="CQ139"/>
      <c r="CR139"/>
      <c r="CS139"/>
      <c r="CT139"/>
      <c r="CU139"/>
      <c r="CV139"/>
    </row>
    <row r="140" spans="1:100" x14ac:dyDescent="0.25">
      <c r="A140" s="195" t="s">
        <v>237</v>
      </c>
      <c r="B140" s="273"/>
      <c r="C140" s="202"/>
      <c r="CN140"/>
      <c r="CO140"/>
      <c r="CP140"/>
      <c r="CQ140"/>
      <c r="CR140"/>
      <c r="CS140"/>
      <c r="CT140"/>
      <c r="CU140"/>
      <c r="CV140"/>
    </row>
    <row r="141" spans="1:100" ht="31.5" x14ac:dyDescent="0.25">
      <c r="A141" s="588" t="s">
        <v>233</v>
      </c>
      <c r="B141" s="581" t="s">
        <v>238</v>
      </c>
      <c r="C141" s="589" t="s">
        <v>239</v>
      </c>
      <c r="CN141"/>
      <c r="CO141"/>
      <c r="CP141"/>
      <c r="CQ141"/>
      <c r="CR141"/>
      <c r="CS141"/>
      <c r="CT141"/>
      <c r="CU141"/>
      <c r="CV141"/>
    </row>
    <row r="142" spans="1:100" x14ac:dyDescent="0.25">
      <c r="A142" s="276" t="s">
        <v>188</v>
      </c>
      <c r="B142" s="226">
        <v>108</v>
      </c>
      <c r="C142" s="228">
        <v>0</v>
      </c>
      <c r="CN142"/>
      <c r="CO142"/>
      <c r="CP142"/>
      <c r="CQ142"/>
      <c r="CR142"/>
      <c r="CS142"/>
      <c r="CT142"/>
      <c r="CU142"/>
      <c r="CV142"/>
    </row>
    <row r="143" spans="1:100" x14ac:dyDescent="0.25">
      <c r="A143" s="891" t="s">
        <v>189</v>
      </c>
      <c r="B143" s="882">
        <v>36</v>
      </c>
      <c r="C143" s="240">
        <v>11</v>
      </c>
      <c r="CN143"/>
      <c r="CO143"/>
      <c r="CP143"/>
      <c r="CQ143"/>
      <c r="CR143"/>
      <c r="CS143"/>
      <c r="CT143"/>
      <c r="CU143"/>
      <c r="CV143"/>
    </row>
    <row r="160" spans="1:100" x14ac:dyDescent="0.25">
      <c r="A160" s="278">
        <f>SUM(C13:X22,C25:C35,C39:D51,C54:D65,B70:O72,C76:I87,C93,C97:J97,B101:B103,B106:C111,C115:C120,B124:B125,B130:F130,B133:D135,B137:C139)</f>
        <v>3080</v>
      </c>
      <c r="B160" s="278">
        <f>SUM(CL13:CQ139)</f>
        <v>0</v>
      </c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</row>
  </sheetData>
  <mergeCells count="121">
    <mergeCell ref="A6:L6"/>
    <mergeCell ref="A9:B11"/>
    <mergeCell ref="C9:C11"/>
    <mergeCell ref="D9:G9"/>
    <mergeCell ref="H9:K9"/>
    <mergeCell ref="L9:L11"/>
    <mergeCell ref="R10:R11"/>
    <mergeCell ref="S10:T10"/>
    <mergeCell ref="U10:V10"/>
    <mergeCell ref="A13:B13"/>
    <mergeCell ref="A14:B14"/>
    <mergeCell ref="A15:B15"/>
    <mergeCell ref="AA9:AB10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M9:R9"/>
    <mergeCell ref="S9:V9"/>
    <mergeCell ref="W9:W11"/>
    <mergeCell ref="X9:X11"/>
    <mergeCell ref="Y9:Y11"/>
    <mergeCell ref="Z9:Z11"/>
    <mergeCell ref="N10:N11"/>
    <mergeCell ref="O10:O11"/>
    <mergeCell ref="P10:P11"/>
    <mergeCell ref="Q10:Q11"/>
    <mergeCell ref="A24:B24"/>
    <mergeCell ref="A25:B25"/>
    <mergeCell ref="A26:A27"/>
    <mergeCell ref="A28:B28"/>
    <mergeCell ref="A29:B29"/>
    <mergeCell ref="A30:B30"/>
    <mergeCell ref="A16:B16"/>
    <mergeCell ref="A17:B17"/>
    <mergeCell ref="A18:B18"/>
    <mergeCell ref="A19:B19"/>
    <mergeCell ref="A20:B20"/>
    <mergeCell ref="A21:A22"/>
    <mergeCell ref="A42:B42"/>
    <mergeCell ref="A43:B43"/>
    <mergeCell ref="A44:A45"/>
    <mergeCell ref="A46:B46"/>
    <mergeCell ref="A47:B47"/>
    <mergeCell ref="A48:B48"/>
    <mergeCell ref="A31:A32"/>
    <mergeCell ref="A33:B33"/>
    <mergeCell ref="A34:A35"/>
    <mergeCell ref="A38:B38"/>
    <mergeCell ref="A39:B39"/>
    <mergeCell ref="A40:A41"/>
    <mergeCell ref="A60:B60"/>
    <mergeCell ref="A61:B61"/>
    <mergeCell ref="A62:B62"/>
    <mergeCell ref="A63:B63"/>
    <mergeCell ref="A64:B64"/>
    <mergeCell ref="A65:B65"/>
    <mergeCell ref="A49:B49"/>
    <mergeCell ref="A50:B50"/>
    <mergeCell ref="A51:B51"/>
    <mergeCell ref="A53:B53"/>
    <mergeCell ref="A54:A58"/>
    <mergeCell ref="A59:B59"/>
    <mergeCell ref="R67:R68"/>
    <mergeCell ref="S67:T67"/>
    <mergeCell ref="A74:B75"/>
    <mergeCell ref="C74:C75"/>
    <mergeCell ref="D74:D75"/>
    <mergeCell ref="E74:E75"/>
    <mergeCell ref="F74:F75"/>
    <mergeCell ref="G74:I74"/>
    <mergeCell ref="A67:A68"/>
    <mergeCell ref="B67:J67"/>
    <mergeCell ref="K67:M67"/>
    <mergeCell ref="N67:O67"/>
    <mergeCell ref="P67:P68"/>
    <mergeCell ref="Q67:Q68"/>
    <mergeCell ref="A88:B88"/>
    <mergeCell ref="A89:G89"/>
    <mergeCell ref="A90:G90"/>
    <mergeCell ref="A91:B92"/>
    <mergeCell ref="C91:C92"/>
    <mergeCell ref="D91:K91"/>
    <mergeCell ref="A76:B76"/>
    <mergeCell ref="A77:B77"/>
    <mergeCell ref="A78:A84"/>
    <mergeCell ref="A85:B85"/>
    <mergeCell ref="A86:B86"/>
    <mergeCell ref="A87:B87"/>
    <mergeCell ref="M95:M96"/>
    <mergeCell ref="A97:B97"/>
    <mergeCell ref="A98:G98"/>
    <mergeCell ref="A99:A100"/>
    <mergeCell ref="B99:B100"/>
    <mergeCell ref="C99:J99"/>
    <mergeCell ref="K99:K100"/>
    <mergeCell ref="L99:O99"/>
    <mergeCell ref="L91:L92"/>
    <mergeCell ref="A93:B93"/>
    <mergeCell ref="A95:B96"/>
    <mergeCell ref="C95:D95"/>
    <mergeCell ref="E95:H95"/>
    <mergeCell ref="I95:J95"/>
    <mergeCell ref="K95:K96"/>
    <mergeCell ref="L95:L96"/>
    <mergeCell ref="C122:K122"/>
    <mergeCell ref="L122:L123"/>
    <mergeCell ref="M122:M123"/>
    <mergeCell ref="A128:A129"/>
    <mergeCell ref="B128:E128"/>
    <mergeCell ref="A112:B112"/>
    <mergeCell ref="A114:B114"/>
    <mergeCell ref="A115:A116"/>
    <mergeCell ref="A117:A120"/>
    <mergeCell ref="A122:A123"/>
    <mergeCell ref="B122:B123"/>
  </mergeCells>
  <dataValidations count="2">
    <dataValidation type="whole" operator="greaterThanOrEqual" allowBlank="1" showInputMessage="1" showErrorMessage="1" error="Valor no Permitido" sqref="C13:AB22 D25:F35 C39:D51 C54:D65 B70:T72 C76:C87 D86 E76:I87 D93:L93 C97:M97 C101:O103 B106:E111 C115:C120 B124 C125:M125 B130:F130 B133:E135 B137:D139">
      <formula1>0</formula1>
    </dataValidation>
    <dataValidation allowBlank="1" showInputMessage="1" showErrorMessage="1" error="Valor no Permitido" sqref="A6:L6 C9:C10 T11:T12 A9:A10 A12:A21 S9:S10 U10 W9:W10 M9 M10:R10 H9 H10:K10 C129:E129 X9:AA9 A8:AB8 B125 V11:V12 C12:S12 U12 W12:AB12 F24 A26 B26:B27 A33:A34 A28:A31 B34:B35 A23:F23 A42:A44 A39:A40 B44:B45 A46:A54 A37:D37 C25:C35 B52 M93:BZ93 C66:S66 C68:J69 K67:S69 T66:T69 A76:A78 A85:A91 F74:G74 H75:I75 E88:I88 F73:I73 B73 A93:A99 B89:L90 L91 D91:K92 B94:M94 K95:M95 E95 I95:J96 M100:O100 L99:L100 B98:O98 K99 D87:D88 C99:J100 C73:E74 C104:E105 A102:A112 D76:D85 B99:B104 C88 D121:M121 A121:A124 C121:C124 D123:K123 L122:M122 C91:C93 B128:B129 A160:B160 A126:F127 C52:D53 B66:B69 F128:F129 D124:M124 B121:B123 A131:A139 B131:E132 B136:E136 A59:A67 A69:A74 A140:C14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2024-03-19T17:25:51Z</dcterms:created>
  <dcterms:modified xsi:type="dcterms:W3CDTF">2025-01-20T11:48:48Z</dcterms:modified>
</cp:coreProperties>
</file>