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240" windowWidth="11415" windowHeight="9615" tabRatio="713" firstSheet="9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D202" i="13" l="1"/>
  <c r="C202" i="13"/>
  <c r="B202" i="13" s="1"/>
  <c r="D201" i="13"/>
  <c r="C201" i="13"/>
  <c r="D200" i="13"/>
  <c r="B200" i="13" s="1"/>
  <c r="C200" i="13"/>
  <c r="D199" i="13"/>
  <c r="C199" i="13"/>
  <c r="B199" i="13" s="1"/>
  <c r="D198" i="13"/>
  <c r="C198" i="13"/>
  <c r="B198" i="13" s="1"/>
  <c r="BN198" i="13" s="1"/>
  <c r="O197" i="13"/>
  <c r="N197" i="13"/>
  <c r="M197" i="13"/>
  <c r="L197" i="13"/>
  <c r="K197" i="13"/>
  <c r="J197" i="13"/>
  <c r="I197" i="13"/>
  <c r="H197" i="13"/>
  <c r="G197" i="13"/>
  <c r="F197" i="13"/>
  <c r="E197" i="13"/>
  <c r="C197" i="13" s="1"/>
  <c r="D197" i="13"/>
  <c r="BN192" i="13"/>
  <c r="BK192" i="13"/>
  <c r="D192" i="13"/>
  <c r="BI192" i="13" s="1"/>
  <c r="C192" i="13"/>
  <c r="BQ192" i="13" s="1"/>
  <c r="B187" i="13"/>
  <c r="B186" i="13"/>
  <c r="E183" i="13"/>
  <c r="C183" i="13" s="1"/>
  <c r="D183" i="13"/>
  <c r="E182" i="13"/>
  <c r="D182" i="13"/>
  <c r="D177" i="13"/>
  <c r="C177" i="13"/>
  <c r="D176" i="13"/>
  <c r="C176" i="13"/>
  <c r="D175" i="13"/>
  <c r="C175" i="13"/>
  <c r="D174" i="13"/>
  <c r="C174" i="13"/>
  <c r="B174" i="13" s="1"/>
  <c r="C169" i="13"/>
  <c r="BN169" i="13" s="1"/>
  <c r="C168" i="13"/>
  <c r="BN168" i="13" s="1"/>
  <c r="BI167" i="13"/>
  <c r="I167" i="13" s="1"/>
  <c r="C167" i="13"/>
  <c r="BN167" i="13" s="1"/>
  <c r="C166" i="13"/>
  <c r="BN166" i="13" s="1"/>
  <c r="BI165" i="13"/>
  <c r="I165" i="13" s="1"/>
  <c r="C165" i="13"/>
  <c r="BN165" i="13" s="1"/>
  <c r="C164" i="13"/>
  <c r="BN164" i="13" s="1"/>
  <c r="BN160" i="13"/>
  <c r="BI160" i="13"/>
  <c r="G160" i="13" s="1"/>
  <c r="BN159" i="13"/>
  <c r="BI159" i="13"/>
  <c r="G159" i="13"/>
  <c r="BN158" i="13"/>
  <c r="BI158" i="13"/>
  <c r="G158" i="13" s="1"/>
  <c r="BN157" i="13"/>
  <c r="BI157" i="13"/>
  <c r="G157" i="13"/>
  <c r="BN156" i="13"/>
  <c r="BI156" i="13"/>
  <c r="G156" i="13" s="1"/>
  <c r="BN155" i="13"/>
  <c r="BI155" i="13"/>
  <c r="G155" i="13" s="1"/>
  <c r="C152" i="13"/>
  <c r="BN152" i="13" s="1"/>
  <c r="C151" i="13"/>
  <c r="BN151" i="13" s="1"/>
  <c r="B144" i="13"/>
  <c r="C129" i="13"/>
  <c r="BI129" i="13" s="1"/>
  <c r="BI128" i="13"/>
  <c r="C128" i="13"/>
  <c r="BN128" i="13" s="1"/>
  <c r="BV124" i="13"/>
  <c r="BU124" i="13"/>
  <c r="BT124" i="13"/>
  <c r="BS124" i="13"/>
  <c r="BR124" i="13"/>
  <c r="BO124" i="13"/>
  <c r="BM124" i="13"/>
  <c r="BL124" i="13"/>
  <c r="BK124" i="13"/>
  <c r="BJ124" i="13"/>
  <c r="BI124" i="13"/>
  <c r="Q124" i="13" s="1"/>
  <c r="BF124" i="13"/>
  <c r="BV123" i="13"/>
  <c r="BU123" i="13"/>
  <c r="BT123" i="13"/>
  <c r="BS123" i="13"/>
  <c r="BR123" i="13"/>
  <c r="BO123" i="13"/>
  <c r="BM123" i="13"/>
  <c r="BL123" i="13"/>
  <c r="BK123" i="13"/>
  <c r="BJ123" i="13"/>
  <c r="BI123" i="13"/>
  <c r="BF123" i="13"/>
  <c r="E119" i="13"/>
  <c r="D119" i="13"/>
  <c r="C119" i="13"/>
  <c r="E118" i="13"/>
  <c r="D118" i="13"/>
  <c r="E114" i="13"/>
  <c r="D114" i="13"/>
  <c r="E113" i="13"/>
  <c r="D113" i="13"/>
  <c r="C113" i="13" s="1"/>
  <c r="E112" i="13"/>
  <c r="D112" i="13"/>
  <c r="E102" i="13"/>
  <c r="D102" i="13"/>
  <c r="C102" i="13" s="1"/>
  <c r="BJ102" i="13" s="1"/>
  <c r="E101" i="13"/>
  <c r="D101" i="13"/>
  <c r="C101" i="13" s="1"/>
  <c r="BJ101" i="13" s="1"/>
  <c r="E100" i="13"/>
  <c r="D100" i="13"/>
  <c r="E99" i="13"/>
  <c r="D99" i="13"/>
  <c r="C99" i="13" s="1"/>
  <c r="BJ99" i="13" s="1"/>
  <c r="E98" i="13"/>
  <c r="D98" i="13"/>
  <c r="E97" i="13"/>
  <c r="D97" i="13"/>
  <c r="C97" i="13" s="1"/>
  <c r="BO97" i="13" s="1"/>
  <c r="E96" i="13"/>
  <c r="D96" i="13"/>
  <c r="AO95" i="13"/>
  <c r="AN95" i="13"/>
  <c r="AM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E90" i="13"/>
  <c r="D90" i="13"/>
  <c r="C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6" i="13"/>
  <c r="C66" i="13"/>
  <c r="B66" i="13" s="1"/>
  <c r="D65" i="13"/>
  <c r="C65" i="13"/>
  <c r="B65" i="13" s="1"/>
  <c r="D64" i="13"/>
  <c r="C64" i="13"/>
  <c r="B64" i="13"/>
  <c r="D63" i="13"/>
  <c r="C63" i="13"/>
  <c r="B63" i="13"/>
  <c r="D62" i="13"/>
  <c r="C62" i="13"/>
  <c r="B62" i="13" s="1"/>
  <c r="D61" i="13"/>
  <c r="D67" i="13" s="1"/>
  <c r="C61" i="13"/>
  <c r="C67" i="13" s="1"/>
  <c r="D56" i="13"/>
  <c r="C56" i="13"/>
  <c r="D55" i="13"/>
  <c r="B55" i="13" s="1"/>
  <c r="C55" i="13"/>
  <c r="D54" i="13"/>
  <c r="C54" i="13"/>
  <c r="B54" i="13" s="1"/>
  <c r="BI54" i="13" s="1"/>
  <c r="D53" i="13"/>
  <c r="C53" i="13"/>
  <c r="B53" i="13" s="1"/>
  <c r="D52" i="13"/>
  <c r="C52" i="13"/>
  <c r="D51" i="13"/>
  <c r="B51" i="13" s="1"/>
  <c r="C51" i="13"/>
  <c r="D46" i="13"/>
  <c r="C46" i="13"/>
  <c r="B46" i="13" s="1"/>
  <c r="BI46" i="13" s="1"/>
  <c r="D45" i="13"/>
  <c r="C45" i="13"/>
  <c r="B45" i="13"/>
  <c r="D44" i="13"/>
  <c r="B44" i="13" s="1"/>
  <c r="C44" i="13"/>
  <c r="D43" i="13"/>
  <c r="C43" i="13"/>
  <c r="D42" i="13"/>
  <c r="C42" i="13"/>
  <c r="B42" i="13"/>
  <c r="BI42" i="13" s="1"/>
  <c r="D41" i="13"/>
  <c r="C41" i="13"/>
  <c r="B41" i="13" s="1"/>
  <c r="D36" i="13"/>
  <c r="C36" i="13"/>
  <c r="B36" i="13" s="1"/>
  <c r="D35" i="13"/>
  <c r="C35" i="13"/>
  <c r="B35" i="13" s="1"/>
  <c r="D34" i="13"/>
  <c r="C34" i="13"/>
  <c r="B34" i="13"/>
  <c r="D33" i="13"/>
  <c r="C33" i="13"/>
  <c r="B33" i="13" s="1"/>
  <c r="D32" i="13"/>
  <c r="C32" i="13"/>
  <c r="B32" i="13" s="1"/>
  <c r="D31" i="13"/>
  <c r="C31" i="13"/>
  <c r="D26" i="13"/>
  <c r="C26" i="13"/>
  <c r="D25" i="13"/>
  <c r="C25" i="13"/>
  <c r="B25" i="13" s="1"/>
  <c r="BO24" i="13"/>
  <c r="D24" i="13"/>
  <c r="C24" i="13"/>
  <c r="B24" i="13" s="1"/>
  <c r="D23" i="13"/>
  <c r="C23" i="13"/>
  <c r="B23" i="13" s="1"/>
  <c r="BL22" i="13"/>
  <c r="D22" i="13"/>
  <c r="C22" i="13"/>
  <c r="B22" i="13"/>
  <c r="BP22" i="13" s="1"/>
  <c r="D21" i="13"/>
  <c r="C21" i="13"/>
  <c r="B21" i="13"/>
  <c r="BP21" i="13" s="1"/>
  <c r="D16" i="13"/>
  <c r="C16" i="13"/>
  <c r="B16" i="13" s="1"/>
  <c r="BI16" i="13" s="1"/>
  <c r="AT16" i="13" s="1"/>
  <c r="D15" i="13"/>
  <c r="C15" i="13"/>
  <c r="B15" i="13" s="1"/>
  <c r="BO15" i="13" s="1"/>
  <c r="D14" i="13"/>
  <c r="C14" i="13"/>
  <c r="B14" i="13" s="1"/>
  <c r="AM13" i="13"/>
  <c r="D13" i="13"/>
  <c r="C13" i="13"/>
  <c r="B13" i="13"/>
  <c r="A5" i="13"/>
  <c r="A4" i="13"/>
  <c r="A3" i="13"/>
  <c r="A2" i="13"/>
  <c r="BN199" i="13" l="1"/>
  <c r="BI199" i="13"/>
  <c r="BK23" i="13"/>
  <c r="BN23" i="13"/>
  <c r="BL21" i="13"/>
  <c r="B26" i="13"/>
  <c r="B52" i="13"/>
  <c r="B61" i="13"/>
  <c r="C98" i="13"/>
  <c r="C100" i="13"/>
  <c r="C112" i="13"/>
  <c r="BJ112" i="13" s="1"/>
  <c r="C114" i="13"/>
  <c r="BJ114" i="13" s="1"/>
  <c r="BO128" i="13"/>
  <c r="B201" i="13"/>
  <c r="BQ21" i="13"/>
  <c r="K129" i="13"/>
  <c r="B197" i="13"/>
  <c r="BQ22" i="13"/>
  <c r="BJ129" i="13"/>
  <c r="BI151" i="13"/>
  <c r="M151" i="13" s="1"/>
  <c r="B176" i="13"/>
  <c r="C182" i="13"/>
  <c r="B43" i="13"/>
  <c r="B56" i="13"/>
  <c r="B90" i="13"/>
  <c r="BJ97" i="13"/>
  <c r="C118" i="13"/>
  <c r="BJ128" i="13"/>
  <c r="K128" i="13" s="1"/>
  <c r="BO129" i="13"/>
  <c r="BI169" i="13"/>
  <c r="I169" i="13" s="1"/>
  <c r="B175" i="13"/>
  <c r="B177" i="13"/>
  <c r="BP192" i="13"/>
  <c r="BP13" i="13"/>
  <c r="BK13" i="13"/>
  <c r="BR13" i="13"/>
  <c r="BM13" i="13"/>
  <c r="BI13" i="13"/>
  <c r="BS13" i="13"/>
  <c r="BO13" i="13"/>
  <c r="BJ13" i="13"/>
  <c r="BR14" i="13"/>
  <c r="BM14" i="13"/>
  <c r="BI14" i="13"/>
  <c r="BK14" i="13"/>
  <c r="BQ14" i="13"/>
  <c r="BL14" i="13"/>
  <c r="BP14" i="13"/>
  <c r="BS14" i="13"/>
  <c r="BO26" i="13"/>
  <c r="BI26" i="13"/>
  <c r="BN26" i="13"/>
  <c r="BN33" i="13"/>
  <c r="BI33" i="13"/>
  <c r="AO33" i="13" s="1"/>
  <c r="BO41" i="13"/>
  <c r="BJ41" i="13"/>
  <c r="BI41" i="13"/>
  <c r="BO45" i="13"/>
  <c r="BJ45" i="13"/>
  <c r="BI45" i="13"/>
  <c r="AO45" i="13" s="1"/>
  <c r="BO53" i="13"/>
  <c r="BJ53" i="13"/>
  <c r="BI53" i="13"/>
  <c r="B67" i="13"/>
  <c r="BN61" i="13"/>
  <c r="BI61" i="13"/>
  <c r="AO61" i="13" s="1"/>
  <c r="BN65" i="13"/>
  <c r="BI65" i="13"/>
  <c r="AO65" i="13" s="1"/>
  <c r="BN98" i="13"/>
  <c r="BI98" i="13"/>
  <c r="BP98" i="13"/>
  <c r="BK98" i="13"/>
  <c r="BJ98" i="13"/>
  <c r="BL98" i="13"/>
  <c r="BQ98" i="13"/>
  <c r="BO98" i="13"/>
  <c r="BI100" i="13"/>
  <c r="AP100" i="13" s="1"/>
  <c r="BN100" i="13"/>
  <c r="BJ100" i="13"/>
  <c r="BO100" i="13"/>
  <c r="BO183" i="13"/>
  <c r="BJ183" i="13"/>
  <c r="BQ183" i="13"/>
  <c r="BL183" i="13"/>
  <c r="BN183" i="13"/>
  <c r="BI183" i="13"/>
  <c r="BK183" i="13"/>
  <c r="BP183" i="13"/>
  <c r="BJ201" i="13"/>
  <c r="BO201" i="13"/>
  <c r="BN201" i="13"/>
  <c r="BI201" i="13"/>
  <c r="BN24" i="13"/>
  <c r="BI24" i="13"/>
  <c r="BQ24" i="13"/>
  <c r="BL24" i="13"/>
  <c r="BP24" i="13"/>
  <c r="BK24" i="13"/>
  <c r="BI25" i="13"/>
  <c r="BN25" i="13"/>
  <c r="BO25" i="13"/>
  <c r="BN32" i="13"/>
  <c r="BI32" i="13"/>
  <c r="AO32" i="13" s="1"/>
  <c r="BN36" i="13"/>
  <c r="BI36" i="13"/>
  <c r="AO36" i="13" s="1"/>
  <c r="BO43" i="13"/>
  <c r="BJ43" i="13"/>
  <c r="BI43" i="13"/>
  <c r="BN43" i="13"/>
  <c r="BO51" i="13"/>
  <c r="BJ51" i="13"/>
  <c r="BN51" i="13"/>
  <c r="BI51" i="13"/>
  <c r="AO51" i="13" s="1"/>
  <c r="BO55" i="13"/>
  <c r="BJ55" i="13"/>
  <c r="BI55" i="13"/>
  <c r="BN55" i="13"/>
  <c r="BN64" i="13"/>
  <c r="BI64" i="13"/>
  <c r="AO64" i="13" s="1"/>
  <c r="BL13" i="13"/>
  <c r="BJ14" i="13"/>
  <c r="BJ26" i="13"/>
  <c r="BN35" i="13"/>
  <c r="BI35" i="13"/>
  <c r="AO35" i="13" s="1"/>
  <c r="BN63" i="13"/>
  <c r="BI63" i="13"/>
  <c r="AO63" i="13" s="1"/>
  <c r="BO182" i="13"/>
  <c r="BJ182" i="13"/>
  <c r="BQ182" i="13"/>
  <c r="BL182" i="13"/>
  <c r="BK182" i="13"/>
  <c r="BP182" i="13"/>
  <c r="BI182" i="13"/>
  <c r="BN182" i="13"/>
  <c r="BJ200" i="13"/>
  <c r="BO200" i="13"/>
  <c r="BI200" i="13"/>
  <c r="P200" i="13" s="1"/>
  <c r="BN200" i="13"/>
  <c r="BQ13" i="13"/>
  <c r="BO14" i="13"/>
  <c r="BO16" i="13"/>
  <c r="BJ24" i="13"/>
  <c r="BJ25" i="13"/>
  <c r="B31" i="13"/>
  <c r="BN34" i="13"/>
  <c r="BI34" i="13"/>
  <c r="AO34" i="13" s="1"/>
  <c r="BN41" i="13"/>
  <c r="BO44" i="13"/>
  <c r="BJ44" i="13"/>
  <c r="BN44" i="13"/>
  <c r="BI44" i="13"/>
  <c r="AO44" i="13" s="1"/>
  <c r="BN45" i="13"/>
  <c r="BO52" i="13"/>
  <c r="BJ52" i="13"/>
  <c r="BN52" i="13"/>
  <c r="BI52" i="13"/>
  <c r="BN53" i="13"/>
  <c r="BO56" i="13"/>
  <c r="BJ56" i="13"/>
  <c r="BN56" i="13"/>
  <c r="BI56" i="13"/>
  <c r="BN62" i="13"/>
  <c r="BI62" i="13"/>
  <c r="AO62" i="13" s="1"/>
  <c r="BI113" i="13"/>
  <c r="BN113" i="13"/>
  <c r="BO113" i="13"/>
  <c r="BJ198" i="13"/>
  <c r="BO198" i="13"/>
  <c r="BJ202" i="13"/>
  <c r="BO202" i="13"/>
  <c r="BN202" i="13"/>
  <c r="BI15" i="13"/>
  <c r="AT15" i="13" s="1"/>
  <c r="BN21" i="13"/>
  <c r="BI22" i="13"/>
  <c r="BO46" i="13"/>
  <c r="BJ46" i="13"/>
  <c r="AO46" i="13" s="1"/>
  <c r="BN46" i="13"/>
  <c r="BL97" i="13"/>
  <c r="BJ21" i="13"/>
  <c r="BO21" i="13"/>
  <c r="BJ22" i="13"/>
  <c r="BO22" i="13"/>
  <c r="BJ23" i="13"/>
  <c r="BP23" i="13"/>
  <c r="C96" i="13"/>
  <c r="D95" i="13"/>
  <c r="BI102" i="13"/>
  <c r="AP102" i="13" s="1"/>
  <c r="BN102" i="13"/>
  <c r="BO102" i="13"/>
  <c r="BI164" i="13"/>
  <c r="I164" i="13" s="1"/>
  <c r="BI166" i="13"/>
  <c r="I166" i="13" s="1"/>
  <c r="BI168" i="13"/>
  <c r="I168" i="13" s="1"/>
  <c r="BI21" i="13"/>
  <c r="BN22" i="13"/>
  <c r="BI23" i="13"/>
  <c r="AQ23" i="13" s="1"/>
  <c r="BO23" i="13"/>
  <c r="BO42" i="13"/>
  <c r="BJ42" i="13"/>
  <c r="AO42" i="13" s="1"/>
  <c r="BN42" i="13"/>
  <c r="BO54" i="13"/>
  <c r="BJ54" i="13"/>
  <c r="AO54" i="13" s="1"/>
  <c r="BN54" i="13"/>
  <c r="BN97" i="13"/>
  <c r="BI97" i="13"/>
  <c r="AP97" i="13" s="1"/>
  <c r="BP97" i="13"/>
  <c r="BK97" i="13"/>
  <c r="BI101" i="13"/>
  <c r="AP101" i="13" s="1"/>
  <c r="BN101" i="13"/>
  <c r="BO101" i="13"/>
  <c r="BI114" i="13"/>
  <c r="AO114" i="13" s="1"/>
  <c r="BN114" i="13"/>
  <c r="BO114" i="13"/>
  <c r="BI152" i="13"/>
  <c r="M152" i="13" s="1"/>
  <c r="BO192" i="13"/>
  <c r="BJ192" i="13"/>
  <c r="AO192" i="13" s="1"/>
  <c r="BJ199" i="13"/>
  <c r="P199" i="13" s="1"/>
  <c r="BO199" i="13"/>
  <c r="BK21" i="13"/>
  <c r="BK22" i="13"/>
  <c r="BQ97" i="13"/>
  <c r="BI99" i="13"/>
  <c r="AP99" i="13" s="1"/>
  <c r="BN99" i="13"/>
  <c r="BO99" i="13"/>
  <c r="BI112" i="13"/>
  <c r="AO112" i="13" s="1"/>
  <c r="BN112" i="13"/>
  <c r="BO112" i="13"/>
  <c r="BJ113" i="13"/>
  <c r="Q123" i="13"/>
  <c r="B192" i="13"/>
  <c r="BI198" i="13"/>
  <c r="P198" i="13" s="1"/>
  <c r="BI202" i="13"/>
  <c r="BN129" i="13"/>
  <c r="BL192" i="13"/>
  <c r="D202" i="12"/>
  <c r="C202" i="12"/>
  <c r="B202" i="12" s="1"/>
  <c r="BO202" i="12" s="1"/>
  <c r="D201" i="12"/>
  <c r="C201" i="12"/>
  <c r="B201" i="12"/>
  <c r="BO201" i="12" s="1"/>
  <c r="D200" i="12"/>
  <c r="C200" i="12"/>
  <c r="B200" i="12" s="1"/>
  <c r="D199" i="12"/>
  <c r="C199" i="12"/>
  <c r="B199" i="12" s="1"/>
  <c r="BO199" i="12" s="1"/>
  <c r="D198" i="12"/>
  <c r="C198" i="12"/>
  <c r="B198" i="12" s="1"/>
  <c r="O197" i="12"/>
  <c r="N197" i="12"/>
  <c r="M197" i="12"/>
  <c r="L197" i="12"/>
  <c r="K197" i="12"/>
  <c r="J197" i="12"/>
  <c r="I197" i="12"/>
  <c r="H197" i="12"/>
  <c r="G197" i="12"/>
  <c r="F197" i="12"/>
  <c r="E197" i="12"/>
  <c r="C197" i="12" s="1"/>
  <c r="D197" i="12"/>
  <c r="BK192" i="12"/>
  <c r="D192" i="12"/>
  <c r="BJ192" i="12" s="1"/>
  <c r="C192" i="12"/>
  <c r="B187" i="12"/>
  <c r="B186" i="12"/>
  <c r="E183" i="12"/>
  <c r="D183" i="12"/>
  <c r="C183" i="12" s="1"/>
  <c r="E182" i="12"/>
  <c r="D182" i="12"/>
  <c r="C182" i="12"/>
  <c r="BL182" i="12" s="1"/>
  <c r="D177" i="12"/>
  <c r="B177" i="12" s="1"/>
  <c r="C177" i="12"/>
  <c r="D176" i="12"/>
  <c r="C176" i="12"/>
  <c r="D175" i="12"/>
  <c r="C175" i="12"/>
  <c r="B175" i="12" s="1"/>
  <c r="D174" i="12"/>
  <c r="C174" i="12"/>
  <c r="B174" i="12" s="1"/>
  <c r="C169" i="12"/>
  <c r="BI169" i="12" s="1"/>
  <c r="I169" i="12" s="1"/>
  <c r="C168" i="12"/>
  <c r="BI168" i="12" s="1"/>
  <c r="I168" i="12" s="1"/>
  <c r="BN167" i="12"/>
  <c r="C167" i="12"/>
  <c r="BI167" i="12" s="1"/>
  <c r="I167" i="12" s="1"/>
  <c r="C166" i="12"/>
  <c r="BI166" i="12" s="1"/>
  <c r="I166" i="12" s="1"/>
  <c r="BN165" i="12"/>
  <c r="C165" i="12"/>
  <c r="BI165" i="12" s="1"/>
  <c r="I165" i="12" s="1"/>
  <c r="C164" i="12"/>
  <c r="BI164" i="12" s="1"/>
  <c r="I164" i="12" s="1"/>
  <c r="BN160" i="12"/>
  <c r="BI160" i="12"/>
  <c r="G160" i="12" s="1"/>
  <c r="BN159" i="12"/>
  <c r="BI159" i="12"/>
  <c r="G159" i="12" s="1"/>
  <c r="BN158" i="12"/>
  <c r="BI158" i="12"/>
  <c r="G158" i="12" s="1"/>
  <c r="BN157" i="12"/>
  <c r="BI157" i="12"/>
  <c r="G157" i="12" s="1"/>
  <c r="BN156" i="12"/>
  <c r="BI156" i="12"/>
  <c r="G156" i="12" s="1"/>
  <c r="BN155" i="12"/>
  <c r="BI155" i="12"/>
  <c r="G155" i="12" s="1"/>
  <c r="BN152" i="12"/>
  <c r="BI152" i="12"/>
  <c r="M152" i="12" s="1"/>
  <c r="C152" i="12"/>
  <c r="BN151" i="12"/>
  <c r="BI151" i="12"/>
  <c r="M151" i="12" s="1"/>
  <c r="C151" i="12"/>
  <c r="B144" i="12"/>
  <c r="C129" i="12"/>
  <c r="BO129" i="12" s="1"/>
  <c r="C128" i="12"/>
  <c r="BN128" i="12" s="1"/>
  <c r="BV124" i="12"/>
  <c r="BU124" i="12"/>
  <c r="BT124" i="12"/>
  <c r="BS124" i="12"/>
  <c r="BR124" i="12"/>
  <c r="BO124" i="12"/>
  <c r="BM124" i="12"/>
  <c r="BL124" i="12"/>
  <c r="BK124" i="12"/>
  <c r="BJ124" i="12"/>
  <c r="BI124" i="12"/>
  <c r="BF124" i="12"/>
  <c r="Q124" i="12" s="1"/>
  <c r="BV123" i="12"/>
  <c r="BU123" i="12"/>
  <c r="BT123" i="12"/>
  <c r="BS123" i="12"/>
  <c r="BR123" i="12"/>
  <c r="BO123" i="12"/>
  <c r="BM123" i="12"/>
  <c r="BL123" i="12"/>
  <c r="BK123" i="12"/>
  <c r="BJ123" i="12"/>
  <c r="BI123" i="12"/>
  <c r="BF123" i="12"/>
  <c r="Q123" i="12" s="1"/>
  <c r="E119" i="12"/>
  <c r="D119" i="12"/>
  <c r="C119" i="12"/>
  <c r="E118" i="12"/>
  <c r="C118" i="12" s="1"/>
  <c r="D118" i="12"/>
  <c r="E114" i="12"/>
  <c r="C114" i="12" s="1"/>
  <c r="BO114" i="12" s="1"/>
  <c r="D114" i="12"/>
  <c r="E113" i="12"/>
  <c r="D113" i="12"/>
  <c r="E112" i="12"/>
  <c r="C112" i="12" s="1"/>
  <c r="BO112" i="12" s="1"/>
  <c r="D112" i="12"/>
  <c r="BO102" i="12"/>
  <c r="BN102" i="12"/>
  <c r="E102" i="12"/>
  <c r="C102" i="12" s="1"/>
  <c r="D102" i="12"/>
  <c r="BO101" i="12"/>
  <c r="BN101" i="12"/>
  <c r="E101" i="12"/>
  <c r="C101" i="12" s="1"/>
  <c r="D101" i="12"/>
  <c r="E100" i="12"/>
  <c r="C100" i="12" s="1"/>
  <c r="BN100" i="12" s="1"/>
  <c r="D100" i="12"/>
  <c r="E99" i="12"/>
  <c r="D99" i="12"/>
  <c r="BL98" i="12"/>
  <c r="E98" i="12"/>
  <c r="C98" i="12" s="1"/>
  <c r="D98" i="12"/>
  <c r="BL97" i="12"/>
  <c r="BK97" i="12"/>
  <c r="E97" i="12"/>
  <c r="C97" i="12" s="1"/>
  <c r="BQ97" i="12" s="1"/>
  <c r="D97" i="12"/>
  <c r="E96" i="12"/>
  <c r="D96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D95" i="12"/>
  <c r="E90" i="12"/>
  <c r="D90" i="12"/>
  <c r="C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6" i="12"/>
  <c r="C66" i="12"/>
  <c r="D65" i="12"/>
  <c r="C65" i="12"/>
  <c r="D64" i="12"/>
  <c r="C64" i="12"/>
  <c r="B64" i="12" s="1"/>
  <c r="BN64" i="12" s="1"/>
  <c r="D63" i="12"/>
  <c r="C63" i="12"/>
  <c r="D62" i="12"/>
  <c r="C62" i="12"/>
  <c r="B62" i="12" s="1"/>
  <c r="D61" i="12"/>
  <c r="D67" i="12" s="1"/>
  <c r="C61" i="12"/>
  <c r="D56" i="12"/>
  <c r="C56" i="12"/>
  <c r="B56" i="12" s="1"/>
  <c r="BI56" i="12" s="1"/>
  <c r="D55" i="12"/>
  <c r="C55" i="12"/>
  <c r="D54" i="12"/>
  <c r="C54" i="12"/>
  <c r="D53" i="12"/>
  <c r="C53" i="12"/>
  <c r="D52" i="12"/>
  <c r="C52" i="12"/>
  <c r="D51" i="12"/>
  <c r="C51" i="12"/>
  <c r="D46" i="12"/>
  <c r="C46" i="12"/>
  <c r="B46" i="12" s="1"/>
  <c r="BI46" i="12" s="1"/>
  <c r="D45" i="12"/>
  <c r="C45" i="12"/>
  <c r="D44" i="12"/>
  <c r="C44" i="12"/>
  <c r="B44" i="12" s="1"/>
  <c r="BI44" i="12" s="1"/>
  <c r="D43" i="12"/>
  <c r="C43" i="12"/>
  <c r="D42" i="12"/>
  <c r="C42" i="12"/>
  <c r="D41" i="12"/>
  <c r="C41" i="12"/>
  <c r="D36" i="12"/>
  <c r="C36" i="12"/>
  <c r="B36" i="12" s="1"/>
  <c r="BN36" i="12" s="1"/>
  <c r="D35" i="12"/>
  <c r="C35" i="12"/>
  <c r="D34" i="12"/>
  <c r="C34" i="12"/>
  <c r="B34" i="12" s="1"/>
  <c r="D33" i="12"/>
  <c r="C33" i="12"/>
  <c r="D32" i="12"/>
  <c r="C32" i="12"/>
  <c r="B32" i="12"/>
  <c r="BN32" i="12" s="1"/>
  <c r="D31" i="12"/>
  <c r="C31" i="12"/>
  <c r="B31" i="12"/>
  <c r="BN31" i="12" s="1"/>
  <c r="D26" i="12"/>
  <c r="C26" i="12"/>
  <c r="B26" i="12" s="1"/>
  <c r="D25" i="12"/>
  <c r="C25" i="12"/>
  <c r="B25" i="12" s="1"/>
  <c r="BN25" i="12" s="1"/>
  <c r="D24" i="12"/>
  <c r="C24" i="12"/>
  <c r="B24" i="12" s="1"/>
  <c r="D23" i="12"/>
  <c r="C23" i="12"/>
  <c r="D22" i="12"/>
  <c r="C22" i="12"/>
  <c r="D21" i="12"/>
  <c r="C21" i="12"/>
  <c r="D16" i="12"/>
  <c r="C16" i="12"/>
  <c r="B16" i="12" s="1"/>
  <c r="BO16" i="12" s="1"/>
  <c r="D15" i="12"/>
  <c r="C15" i="12"/>
  <c r="D14" i="12"/>
  <c r="C14" i="12"/>
  <c r="B14" i="12"/>
  <c r="BK14" i="12" s="1"/>
  <c r="D13" i="12"/>
  <c r="B13" i="12" s="1"/>
  <c r="C13" i="12"/>
  <c r="A5" i="12"/>
  <c r="A4" i="12"/>
  <c r="A3" i="12"/>
  <c r="A2" i="12"/>
  <c r="BL24" i="12" l="1"/>
  <c r="BN24" i="12"/>
  <c r="BQ183" i="12"/>
  <c r="BN183" i="12"/>
  <c r="BL183" i="12"/>
  <c r="BO100" i="12"/>
  <c r="C113" i="12"/>
  <c r="BN114" i="12"/>
  <c r="BN182" i="12"/>
  <c r="B15" i="12"/>
  <c r="B21" i="12"/>
  <c r="BJ44" i="12"/>
  <c r="B52" i="12"/>
  <c r="BJ56" i="12"/>
  <c r="C96" i="12"/>
  <c r="C99" i="12"/>
  <c r="BO99" i="12" s="1"/>
  <c r="BI128" i="12"/>
  <c r="BN169" i="12"/>
  <c r="BQ182" i="12"/>
  <c r="BO192" i="12"/>
  <c r="B22" i="12"/>
  <c r="BO31" i="12"/>
  <c r="B35" i="12"/>
  <c r="B42" i="12"/>
  <c r="BJ46" i="12"/>
  <c r="AO46" i="12" s="1"/>
  <c r="B54" i="12"/>
  <c r="B63" i="12"/>
  <c r="B66" i="12"/>
  <c r="BJ128" i="12"/>
  <c r="AQ21" i="13"/>
  <c r="AO56" i="13"/>
  <c r="AL183" i="13"/>
  <c r="AO44" i="12"/>
  <c r="AO56" i="12"/>
  <c r="AL182" i="13"/>
  <c r="BN96" i="13"/>
  <c r="BI96" i="13"/>
  <c r="BP96" i="13"/>
  <c r="BK96" i="13"/>
  <c r="BO96" i="13"/>
  <c r="BL96" i="13"/>
  <c r="BJ96" i="13"/>
  <c r="C95" i="13"/>
  <c r="A248" i="13" s="1"/>
  <c r="BQ96" i="13"/>
  <c r="P202" i="13"/>
  <c r="AO113" i="13"/>
  <c r="AQ25" i="13"/>
  <c r="AT14" i="13"/>
  <c r="AQ22" i="13"/>
  <c r="AO52" i="13"/>
  <c r="AQ24" i="13"/>
  <c r="AO53" i="13"/>
  <c r="AQ26" i="13"/>
  <c r="AP98" i="13"/>
  <c r="BO31" i="13"/>
  <c r="BN31" i="13"/>
  <c r="BJ31" i="13"/>
  <c r="BI31" i="13"/>
  <c r="AO31" i="13" s="1"/>
  <c r="AO55" i="13"/>
  <c r="AO43" i="13"/>
  <c r="P201" i="13"/>
  <c r="AO41" i="13"/>
  <c r="AT13" i="13"/>
  <c r="BR13" i="12"/>
  <c r="BM13" i="12"/>
  <c r="BI13" i="12"/>
  <c r="BQ13" i="12"/>
  <c r="BL13" i="12"/>
  <c r="BP13" i="12"/>
  <c r="BS13" i="12"/>
  <c r="BO13" i="12"/>
  <c r="BJ13" i="12"/>
  <c r="BK13" i="12"/>
  <c r="BI15" i="12"/>
  <c r="AT15" i="12" s="1"/>
  <c r="BO15" i="12"/>
  <c r="BI34" i="12"/>
  <c r="AO34" i="12" s="1"/>
  <c r="BN34" i="12"/>
  <c r="BN62" i="12"/>
  <c r="BI62" i="12"/>
  <c r="AO62" i="12" s="1"/>
  <c r="BN21" i="12"/>
  <c r="BI21" i="12"/>
  <c r="BQ21" i="12"/>
  <c r="BL21" i="12"/>
  <c r="BK21" i="12"/>
  <c r="BO21" i="12"/>
  <c r="BJ21" i="12"/>
  <c r="BP21" i="12"/>
  <c r="BN26" i="12"/>
  <c r="BI26" i="12"/>
  <c r="BO26" i="12"/>
  <c r="BJ26" i="12"/>
  <c r="BM14" i="12"/>
  <c r="BR14" i="12"/>
  <c r="BI25" i="12"/>
  <c r="BJ198" i="12"/>
  <c r="BN198" i="12"/>
  <c r="BI198" i="12"/>
  <c r="BJ200" i="12"/>
  <c r="BN200" i="12"/>
  <c r="BI200" i="12"/>
  <c r="BI202" i="12"/>
  <c r="BJ25" i="12"/>
  <c r="BI32" i="12"/>
  <c r="AO32" i="12" s="1"/>
  <c r="BN42" i="12"/>
  <c r="BN52" i="12"/>
  <c r="BN56" i="12"/>
  <c r="B90" i="12"/>
  <c r="E95" i="12"/>
  <c r="BN98" i="12"/>
  <c r="BI98" i="12"/>
  <c r="BO98" i="12"/>
  <c r="BJ98" i="12"/>
  <c r="BP98" i="12"/>
  <c r="BQ192" i="12"/>
  <c r="BL192" i="12"/>
  <c r="B192" i="12"/>
  <c r="BO198" i="12"/>
  <c r="BO200" i="12"/>
  <c r="BP14" i="12"/>
  <c r="BN22" i="12"/>
  <c r="BI22" i="12"/>
  <c r="BK22" i="12"/>
  <c r="BQ22" i="12"/>
  <c r="BP24" i="12"/>
  <c r="BK24" i="12"/>
  <c r="BI24" i="12"/>
  <c r="BO24" i="12"/>
  <c r="BL14" i="12"/>
  <c r="BQ14" i="12"/>
  <c r="BL22" i="12"/>
  <c r="B23" i="12"/>
  <c r="BJ24" i="12"/>
  <c r="BQ24" i="12"/>
  <c r="BJ31" i="12"/>
  <c r="B33" i="12"/>
  <c r="B41" i="12"/>
  <c r="B43" i="12"/>
  <c r="B45" i="12"/>
  <c r="B51" i="12"/>
  <c r="B53" i="12"/>
  <c r="B55" i="12"/>
  <c r="B61" i="12"/>
  <c r="B65" i="12"/>
  <c r="C67" i="12"/>
  <c r="BN96" i="12"/>
  <c r="BI96" i="12"/>
  <c r="BO96" i="12"/>
  <c r="BJ96" i="12"/>
  <c r="C95" i="12"/>
  <c r="BP96" i="12"/>
  <c r="BK98" i="12"/>
  <c r="BI102" i="12"/>
  <c r="BJ102" i="12"/>
  <c r="B176" i="12"/>
  <c r="BO182" i="12"/>
  <c r="BJ182" i="12"/>
  <c r="BP182" i="12"/>
  <c r="BK182" i="12"/>
  <c r="BI182" i="12"/>
  <c r="AL182" i="12" s="1"/>
  <c r="BO183" i="12"/>
  <c r="BJ183" i="12"/>
  <c r="BP183" i="12"/>
  <c r="BK183" i="12"/>
  <c r="BI183" i="12"/>
  <c r="B197" i="12"/>
  <c r="BI14" i="12"/>
  <c r="AT14" i="12" s="1"/>
  <c r="BI16" i="12"/>
  <c r="AT16" i="12" s="1"/>
  <c r="BI99" i="12"/>
  <c r="BJ99" i="12"/>
  <c r="BI112" i="12"/>
  <c r="BJ112" i="12"/>
  <c r="BI129" i="12"/>
  <c r="BJ129" i="12"/>
  <c r="BJ202" i="12"/>
  <c r="BN202" i="12"/>
  <c r="BJ14" i="12"/>
  <c r="BO14" i="12"/>
  <c r="BS14" i="12"/>
  <c r="BI36" i="12"/>
  <c r="AO36" i="12" s="1"/>
  <c r="BN44" i="12"/>
  <c r="BN46" i="12"/>
  <c r="BN54" i="12"/>
  <c r="BI64" i="12"/>
  <c r="AO64" i="12" s="1"/>
  <c r="BI100" i="12"/>
  <c r="BJ100" i="12"/>
  <c r="BI113" i="12"/>
  <c r="BJ113" i="12"/>
  <c r="BO25" i="12"/>
  <c r="BI31" i="12"/>
  <c r="AO31" i="12" s="1"/>
  <c r="BO42" i="12"/>
  <c r="BO44" i="12"/>
  <c r="BO46" i="12"/>
  <c r="BO52" i="12"/>
  <c r="BO54" i="12"/>
  <c r="BO56" i="12"/>
  <c r="BN97" i="12"/>
  <c r="BI97" i="12"/>
  <c r="BO97" i="12"/>
  <c r="BJ97" i="12"/>
  <c r="BP97" i="12"/>
  <c r="BQ98" i="12"/>
  <c r="BN99" i="12"/>
  <c r="BI101" i="12"/>
  <c r="AP101" i="12" s="1"/>
  <c r="BJ101" i="12"/>
  <c r="BN112" i="12"/>
  <c r="BI114" i="12"/>
  <c r="BJ114" i="12"/>
  <c r="BN129" i="12"/>
  <c r="BN164" i="12"/>
  <c r="BN166" i="12"/>
  <c r="BN168" i="12"/>
  <c r="BN192" i="12"/>
  <c r="BI192" i="12"/>
  <c r="BP192" i="12"/>
  <c r="BJ199" i="12"/>
  <c r="BN199" i="12"/>
  <c r="BI199" i="12"/>
  <c r="BJ201" i="12"/>
  <c r="BN201" i="12"/>
  <c r="BI201" i="12"/>
  <c r="BO128" i="12"/>
  <c r="D202" i="11"/>
  <c r="C202" i="11"/>
  <c r="B202" i="11" s="1"/>
  <c r="BI202" i="11" s="1"/>
  <c r="D201" i="11"/>
  <c r="C201" i="11"/>
  <c r="D200" i="11"/>
  <c r="B200" i="11" s="1"/>
  <c r="C200" i="11"/>
  <c r="D199" i="11"/>
  <c r="C199" i="11"/>
  <c r="B199" i="11" s="1"/>
  <c r="BI199" i="11" s="1"/>
  <c r="D198" i="11"/>
  <c r="C198" i="11"/>
  <c r="B198" i="11"/>
  <c r="BI198" i="11" s="1"/>
  <c r="O197" i="11"/>
  <c r="N197" i="11"/>
  <c r="M197" i="11"/>
  <c r="L197" i="11"/>
  <c r="K197" i="11"/>
  <c r="J197" i="11"/>
  <c r="I197" i="11"/>
  <c r="H197" i="11"/>
  <c r="G197" i="11"/>
  <c r="F197" i="11"/>
  <c r="E197" i="11"/>
  <c r="C197" i="11" s="1"/>
  <c r="D197" i="11"/>
  <c r="BL192" i="11"/>
  <c r="BK192" i="11"/>
  <c r="D192" i="11"/>
  <c r="C192" i="11"/>
  <c r="BQ192" i="11" s="1"/>
  <c r="B187" i="11"/>
  <c r="B186" i="11"/>
  <c r="E183" i="11"/>
  <c r="D183" i="11"/>
  <c r="C183" i="11" s="1"/>
  <c r="E182" i="11"/>
  <c r="D182" i="11"/>
  <c r="D177" i="11"/>
  <c r="C177" i="11"/>
  <c r="D176" i="11"/>
  <c r="C176" i="11"/>
  <c r="B176" i="11"/>
  <c r="D175" i="11"/>
  <c r="C175" i="11"/>
  <c r="B175" i="11" s="1"/>
  <c r="D174" i="11"/>
  <c r="C174" i="11"/>
  <c r="B174" i="11" s="1"/>
  <c r="C169" i="11"/>
  <c r="BN169" i="11" s="1"/>
  <c r="C168" i="11"/>
  <c r="BN168" i="11" s="1"/>
  <c r="C167" i="11"/>
  <c r="BN167" i="11" s="1"/>
  <c r="C166" i="11"/>
  <c r="BN166" i="11" s="1"/>
  <c r="C165" i="11"/>
  <c r="BN165" i="11" s="1"/>
  <c r="C164" i="11"/>
  <c r="BN164" i="11" s="1"/>
  <c r="BN160" i="11"/>
  <c r="BI160" i="11"/>
  <c r="G160" i="11" s="1"/>
  <c r="BN159" i="11"/>
  <c r="BI159" i="11"/>
  <c r="G159" i="11"/>
  <c r="BN158" i="11"/>
  <c r="BI158" i="11"/>
  <c r="G158" i="11" s="1"/>
  <c r="BN157" i="11"/>
  <c r="BI157" i="11"/>
  <c r="G157" i="11" s="1"/>
  <c r="BN156" i="11"/>
  <c r="BI156" i="11"/>
  <c r="G156" i="11" s="1"/>
  <c r="BN155" i="11"/>
  <c r="BI155" i="11"/>
  <c r="G155" i="11" s="1"/>
  <c r="C152" i="11"/>
  <c r="BN152" i="11" s="1"/>
  <c r="BI151" i="11"/>
  <c r="M151" i="11" s="1"/>
  <c r="C151" i="11"/>
  <c r="BN151" i="11" s="1"/>
  <c r="B144" i="11"/>
  <c r="C129" i="11"/>
  <c r="BN129" i="11" s="1"/>
  <c r="BO128" i="11"/>
  <c r="C128" i="11"/>
  <c r="BN128" i="11" s="1"/>
  <c r="BV124" i="11"/>
  <c r="BU124" i="11"/>
  <c r="BT124" i="11"/>
  <c r="BS124" i="11"/>
  <c r="BR124" i="11"/>
  <c r="BO124" i="11"/>
  <c r="BM124" i="11"/>
  <c r="BL124" i="11"/>
  <c r="BK124" i="11"/>
  <c r="BJ124" i="11"/>
  <c r="BI124" i="11"/>
  <c r="BF124" i="11"/>
  <c r="BV123" i="11"/>
  <c r="BU123" i="11"/>
  <c r="BT123" i="11"/>
  <c r="BS123" i="11"/>
  <c r="BR123" i="11"/>
  <c r="BO123" i="11"/>
  <c r="BM123" i="11"/>
  <c r="BL123" i="11"/>
  <c r="BK123" i="11"/>
  <c r="BJ123" i="11"/>
  <c r="BI123" i="11"/>
  <c r="BF123" i="11"/>
  <c r="E119" i="11"/>
  <c r="C119" i="11" s="1"/>
  <c r="D119" i="11"/>
  <c r="E118" i="11"/>
  <c r="D118" i="11"/>
  <c r="C118" i="11" s="1"/>
  <c r="E114" i="11"/>
  <c r="D114" i="11"/>
  <c r="E113" i="11"/>
  <c r="D113" i="11"/>
  <c r="C113" i="11" s="1"/>
  <c r="BJ113" i="11" s="1"/>
  <c r="E112" i="11"/>
  <c r="D112" i="11"/>
  <c r="E102" i="11"/>
  <c r="D102" i="11"/>
  <c r="E101" i="11"/>
  <c r="D101" i="11"/>
  <c r="C101" i="11" s="1"/>
  <c r="BJ101" i="11" s="1"/>
  <c r="E100" i="11"/>
  <c r="D100" i="11"/>
  <c r="E99" i="11"/>
  <c r="D99" i="11"/>
  <c r="C99" i="11" s="1"/>
  <c r="E98" i="11"/>
  <c r="D98" i="11"/>
  <c r="E97" i="11"/>
  <c r="D97" i="11"/>
  <c r="C97" i="11" s="1"/>
  <c r="BJ97" i="11" s="1"/>
  <c r="E96" i="11"/>
  <c r="E95" i="11" s="1"/>
  <c r="D96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0" i="11"/>
  <c r="D90" i="11"/>
  <c r="C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6" i="11"/>
  <c r="C66" i="11"/>
  <c r="D65" i="11"/>
  <c r="C65" i="11"/>
  <c r="B65" i="11" s="1"/>
  <c r="BN65" i="11" s="1"/>
  <c r="D64" i="11"/>
  <c r="C64" i="11"/>
  <c r="C67" i="11" s="1"/>
  <c r="D63" i="11"/>
  <c r="C63" i="11"/>
  <c r="D62" i="11"/>
  <c r="D67" i="11" s="1"/>
  <c r="C62" i="11"/>
  <c r="D61" i="11"/>
  <c r="C61" i="11"/>
  <c r="B61" i="11"/>
  <c r="D56" i="11"/>
  <c r="B56" i="11" s="1"/>
  <c r="C56" i="11"/>
  <c r="D55" i="11"/>
  <c r="C55" i="11"/>
  <c r="D54" i="11"/>
  <c r="B54" i="11" s="1"/>
  <c r="BJ54" i="11" s="1"/>
  <c r="C54" i="11"/>
  <c r="D53" i="11"/>
  <c r="B53" i="11" s="1"/>
  <c r="C53" i="11"/>
  <c r="D52" i="11"/>
  <c r="B52" i="11" s="1"/>
  <c r="C52" i="11"/>
  <c r="D51" i="11"/>
  <c r="C51" i="11"/>
  <c r="D46" i="11"/>
  <c r="C46" i="11"/>
  <c r="B46" i="11" s="1"/>
  <c r="BJ46" i="11" s="1"/>
  <c r="D45" i="11"/>
  <c r="C45" i="11"/>
  <c r="B45" i="11" s="1"/>
  <c r="D44" i="11"/>
  <c r="C44" i="11"/>
  <c r="D43" i="11"/>
  <c r="B43" i="11" s="1"/>
  <c r="C43" i="11"/>
  <c r="D42" i="11"/>
  <c r="C42" i="11"/>
  <c r="B42" i="11" s="1"/>
  <c r="BJ42" i="11" s="1"/>
  <c r="D41" i="11"/>
  <c r="C41" i="11"/>
  <c r="B41" i="11" s="1"/>
  <c r="D36" i="11"/>
  <c r="C36" i="11"/>
  <c r="B36" i="11"/>
  <c r="BI36" i="11" s="1"/>
  <c r="AO36" i="11" s="1"/>
  <c r="D35" i="11"/>
  <c r="B35" i="11" s="1"/>
  <c r="C35" i="11"/>
  <c r="D34" i="11"/>
  <c r="C34" i="11"/>
  <c r="D33" i="11"/>
  <c r="B33" i="11" s="1"/>
  <c r="BN33" i="11" s="1"/>
  <c r="C33" i="11"/>
  <c r="D32" i="11"/>
  <c r="C32" i="11"/>
  <c r="B32" i="11" s="1"/>
  <c r="BI32" i="11" s="1"/>
  <c r="AO32" i="11" s="1"/>
  <c r="D31" i="11"/>
  <c r="C31" i="11"/>
  <c r="D26" i="11"/>
  <c r="B26" i="11" s="1"/>
  <c r="BO26" i="11" s="1"/>
  <c r="C26" i="11"/>
  <c r="D25" i="11"/>
  <c r="B25" i="11" s="1"/>
  <c r="C25" i="11"/>
  <c r="D24" i="11"/>
  <c r="C24" i="11"/>
  <c r="B24" i="11" s="1"/>
  <c r="D23" i="11"/>
  <c r="C23" i="11"/>
  <c r="B23" i="11"/>
  <c r="BN23" i="11" s="1"/>
  <c r="D22" i="11"/>
  <c r="B22" i="11" s="1"/>
  <c r="C22" i="11"/>
  <c r="BK21" i="11"/>
  <c r="D21" i="11"/>
  <c r="C21" i="11"/>
  <c r="B21" i="11"/>
  <c r="BL21" i="11" s="1"/>
  <c r="D16" i="11"/>
  <c r="B16" i="11" s="1"/>
  <c r="BO16" i="11" s="1"/>
  <c r="C16" i="11"/>
  <c r="D15" i="11"/>
  <c r="C15" i="11"/>
  <c r="D14" i="11"/>
  <c r="C14" i="11"/>
  <c r="B14" i="11"/>
  <c r="BM14" i="11" s="1"/>
  <c r="AS13" i="11"/>
  <c r="D13" i="11"/>
  <c r="C13" i="11"/>
  <c r="B13" i="11" s="1"/>
  <c r="BK13" i="11" s="1"/>
  <c r="A5" i="11"/>
  <c r="A4" i="11"/>
  <c r="A3" i="11"/>
  <c r="A2" i="11"/>
  <c r="BJ53" i="11" l="1"/>
  <c r="BN53" i="11"/>
  <c r="BP183" i="11"/>
  <c r="BN183" i="11"/>
  <c r="BI183" i="11"/>
  <c r="BJ41" i="11"/>
  <c r="BN41" i="11"/>
  <c r="BJ45" i="11"/>
  <c r="BN45" i="11"/>
  <c r="B15" i="11"/>
  <c r="BO129" i="11"/>
  <c r="BI63" i="12"/>
  <c r="AO63" i="12" s="1"/>
  <c r="BN63" i="12"/>
  <c r="BI35" i="12"/>
  <c r="AO35" i="12" s="1"/>
  <c r="BN35" i="12"/>
  <c r="BL96" i="12"/>
  <c r="AP96" i="12" s="1"/>
  <c r="BK96" i="12"/>
  <c r="BQ96" i="12"/>
  <c r="BN113" i="12"/>
  <c r="BO113" i="12"/>
  <c r="BN21" i="11"/>
  <c r="BO23" i="11"/>
  <c r="B31" i="11"/>
  <c r="B34" i="11"/>
  <c r="B44" i="11"/>
  <c r="B55" i="11"/>
  <c r="BI152" i="11"/>
  <c r="M152" i="11" s="1"/>
  <c r="B197" i="11"/>
  <c r="BI54" i="12"/>
  <c r="BJ54" i="12"/>
  <c r="BQ21" i="11"/>
  <c r="B51" i="11"/>
  <c r="B63" i="11"/>
  <c r="B66" i="11"/>
  <c r="C100" i="11"/>
  <c r="BJ100" i="11" s="1"/>
  <c r="C112" i="11"/>
  <c r="Q124" i="11"/>
  <c r="BJ128" i="11"/>
  <c r="BI129" i="11"/>
  <c r="K129" i="11" s="1"/>
  <c r="C182" i="11"/>
  <c r="BP192" i="11"/>
  <c r="B201" i="11"/>
  <c r="AQ22" i="12"/>
  <c r="BP22" i="12"/>
  <c r="BJ22" i="12"/>
  <c r="BO22" i="12"/>
  <c r="K128" i="12"/>
  <c r="BI52" i="12"/>
  <c r="BJ52" i="12"/>
  <c r="BK23" i="11"/>
  <c r="B64" i="11"/>
  <c r="BN64" i="11" s="1"/>
  <c r="B90" i="11"/>
  <c r="C98" i="11"/>
  <c r="C102" i="11"/>
  <c r="BJ102" i="11" s="1"/>
  <c r="C114" i="11"/>
  <c r="BJ114" i="11" s="1"/>
  <c r="BJ129" i="11"/>
  <c r="B177" i="11"/>
  <c r="B192" i="11"/>
  <c r="B248" i="13"/>
  <c r="BI42" i="12"/>
  <c r="BJ42" i="12"/>
  <c r="AP96" i="13"/>
  <c r="A248" i="12"/>
  <c r="BI65" i="12"/>
  <c r="AO65" i="12" s="1"/>
  <c r="BN65" i="12"/>
  <c r="BI51" i="12"/>
  <c r="BJ51" i="12"/>
  <c r="BO51" i="12"/>
  <c r="BN51" i="12"/>
  <c r="BI33" i="12"/>
  <c r="AO33" i="12" s="1"/>
  <c r="BN33" i="12"/>
  <c r="AO114" i="12"/>
  <c r="AO113" i="12"/>
  <c r="AO112" i="12"/>
  <c r="BI61" i="12"/>
  <c r="AO61" i="12" s="1"/>
  <c r="B67" i="12"/>
  <c r="BN61" i="12"/>
  <c r="BI45" i="12"/>
  <c r="BJ45" i="12"/>
  <c r="BN45" i="12"/>
  <c r="BO45" i="12"/>
  <c r="AQ24" i="12"/>
  <c r="AP98" i="12"/>
  <c r="AQ25" i="12"/>
  <c r="AT13" i="12"/>
  <c r="BO23" i="12"/>
  <c r="BI23" i="12"/>
  <c r="AQ23" i="12" s="1"/>
  <c r="BJ23" i="12"/>
  <c r="BN23" i="12"/>
  <c r="BK23" i="12"/>
  <c r="BP23" i="12"/>
  <c r="P199" i="12"/>
  <c r="AO192" i="12"/>
  <c r="AP97" i="12"/>
  <c r="BI55" i="12"/>
  <c r="BJ55" i="12"/>
  <c r="BN55" i="12"/>
  <c r="BO55" i="12"/>
  <c r="BI43" i="12"/>
  <c r="BJ43" i="12"/>
  <c r="BO43" i="12"/>
  <c r="BN43" i="12"/>
  <c r="P202" i="12"/>
  <c r="P198" i="12"/>
  <c r="AQ26" i="12"/>
  <c r="AQ21" i="12"/>
  <c r="P201" i="12"/>
  <c r="AP100" i="12"/>
  <c r="K129" i="12"/>
  <c r="AP99" i="12"/>
  <c r="AL183" i="12"/>
  <c r="AP102" i="12"/>
  <c r="BI53" i="12"/>
  <c r="BJ53" i="12"/>
  <c r="BN53" i="12"/>
  <c r="BO53" i="12"/>
  <c r="BI41" i="12"/>
  <c r="BJ41" i="12"/>
  <c r="BN41" i="12"/>
  <c r="BO41" i="12"/>
  <c r="P200" i="12"/>
  <c r="BS14" i="11"/>
  <c r="BO14" i="11"/>
  <c r="BJ14" i="11"/>
  <c r="BQ14" i="11"/>
  <c r="BL14" i="11"/>
  <c r="BP14" i="11"/>
  <c r="BK14" i="11"/>
  <c r="BQ24" i="11"/>
  <c r="BL24" i="11"/>
  <c r="BP24" i="11"/>
  <c r="BJ24" i="11"/>
  <c r="BO24" i="11"/>
  <c r="BI24" i="11"/>
  <c r="BN24" i="11"/>
  <c r="BK24" i="11"/>
  <c r="BO31" i="11"/>
  <c r="BI31" i="11"/>
  <c r="BN31" i="11"/>
  <c r="BJ31" i="11"/>
  <c r="BI34" i="11"/>
  <c r="AO34" i="11" s="1"/>
  <c r="BN34" i="11"/>
  <c r="BJ44" i="11"/>
  <c r="BO44" i="11"/>
  <c r="BN44" i="11"/>
  <c r="BI44" i="11"/>
  <c r="BJ55" i="11"/>
  <c r="BO55" i="11"/>
  <c r="BI55" i="11"/>
  <c r="BN55" i="11"/>
  <c r="BR14" i="11"/>
  <c r="BJ51" i="11"/>
  <c r="BO51" i="11"/>
  <c r="BI51" i="11"/>
  <c r="BN51" i="11"/>
  <c r="BN63" i="11"/>
  <c r="BI63" i="11"/>
  <c r="AO63" i="11" s="1"/>
  <c r="BO182" i="11"/>
  <c r="BJ182" i="11"/>
  <c r="BQ182" i="11"/>
  <c r="BL182" i="11"/>
  <c r="BI182" i="11"/>
  <c r="BP182" i="11"/>
  <c r="BN182" i="11"/>
  <c r="BK182" i="11"/>
  <c r="BJ201" i="11"/>
  <c r="BO201" i="11"/>
  <c r="BN201" i="11"/>
  <c r="BI201" i="11"/>
  <c r="BO22" i="11"/>
  <c r="BJ22" i="11"/>
  <c r="BL22" i="11"/>
  <c r="BQ22" i="11"/>
  <c r="BK22" i="11"/>
  <c r="BP22" i="11"/>
  <c r="BI22" i="11"/>
  <c r="BN22" i="11"/>
  <c r="BN35" i="11"/>
  <c r="BI35" i="11"/>
  <c r="AO35" i="11" s="1"/>
  <c r="BJ43" i="11"/>
  <c r="BO43" i="11"/>
  <c r="BI43" i="11"/>
  <c r="BN43" i="11"/>
  <c r="BJ56" i="11"/>
  <c r="BO56" i="11"/>
  <c r="BN56" i="11"/>
  <c r="BI56" i="11"/>
  <c r="BQ13" i="11"/>
  <c r="BL13" i="11"/>
  <c r="BS13" i="11"/>
  <c r="BO13" i="11"/>
  <c r="BJ13" i="11"/>
  <c r="BR13" i="11"/>
  <c r="BM13" i="11"/>
  <c r="BI13" i="11"/>
  <c r="AT13" i="11" s="1"/>
  <c r="BP13" i="11"/>
  <c r="BI14" i="11"/>
  <c r="BO15" i="11"/>
  <c r="BI15" i="11"/>
  <c r="AT15" i="11" s="1"/>
  <c r="BO25" i="11"/>
  <c r="BI25" i="11"/>
  <c r="BN25" i="11"/>
  <c r="BJ25" i="11"/>
  <c r="BJ52" i="11"/>
  <c r="BO52" i="11"/>
  <c r="BN52" i="11"/>
  <c r="BI52" i="11"/>
  <c r="AO52" i="11" s="1"/>
  <c r="BJ200" i="11"/>
  <c r="BO200" i="11"/>
  <c r="BI200" i="11"/>
  <c r="P200" i="11" s="1"/>
  <c r="BN200" i="11"/>
  <c r="BN32" i="11"/>
  <c r="BN36" i="11"/>
  <c r="BI42" i="11"/>
  <c r="AO42" i="11" s="1"/>
  <c r="BI46" i="11"/>
  <c r="AO46" i="11" s="1"/>
  <c r="BI54" i="11"/>
  <c r="AO54" i="11" s="1"/>
  <c r="BO42" i="11"/>
  <c r="BO46" i="11"/>
  <c r="BO54" i="11"/>
  <c r="B62" i="11"/>
  <c r="BQ97" i="11"/>
  <c r="BI99" i="11"/>
  <c r="BN99" i="11"/>
  <c r="BO99" i="11"/>
  <c r="BI112" i="11"/>
  <c r="BN112" i="11"/>
  <c r="BO112" i="11"/>
  <c r="Q123" i="11"/>
  <c r="BI16" i="11"/>
  <c r="AT16" i="11" s="1"/>
  <c r="BI26" i="11"/>
  <c r="AQ26" i="11" s="1"/>
  <c r="BO41" i="11"/>
  <c r="BO45" i="11"/>
  <c r="BO53" i="11"/>
  <c r="BI64" i="11"/>
  <c r="AO64" i="11" s="1"/>
  <c r="BN98" i="11"/>
  <c r="BI98" i="11"/>
  <c r="BP98" i="11"/>
  <c r="BK98" i="11"/>
  <c r="BL98" i="11"/>
  <c r="BI100" i="11"/>
  <c r="AP100" i="11" s="1"/>
  <c r="BN100" i="11"/>
  <c r="BO100" i="11"/>
  <c r="BI113" i="11"/>
  <c r="AO113" i="11" s="1"/>
  <c r="BN113" i="11"/>
  <c r="BO113" i="11"/>
  <c r="BI165" i="11"/>
  <c r="I165" i="11" s="1"/>
  <c r="BI167" i="11"/>
  <c r="I167" i="11" s="1"/>
  <c r="BI169" i="11"/>
  <c r="I169" i="11" s="1"/>
  <c r="BJ26" i="11"/>
  <c r="BN97" i="11"/>
  <c r="BI97" i="11"/>
  <c r="BP97" i="11"/>
  <c r="BK97" i="11"/>
  <c r="BL97" i="11"/>
  <c r="BI101" i="11"/>
  <c r="AP101" i="11" s="1"/>
  <c r="BN101" i="11"/>
  <c r="BO101" i="11"/>
  <c r="BI114" i="11"/>
  <c r="AO114" i="11" s="1"/>
  <c r="BN114" i="11"/>
  <c r="BO114" i="11"/>
  <c r="BO192" i="11"/>
  <c r="BJ192" i="11"/>
  <c r="BN192" i="11"/>
  <c r="BJ198" i="11"/>
  <c r="P198" i="11" s="1"/>
  <c r="BO198" i="11"/>
  <c r="BN198" i="11"/>
  <c r="BJ202" i="11"/>
  <c r="P202" i="11" s="1"/>
  <c r="BO202" i="11"/>
  <c r="BN202" i="11"/>
  <c r="BO21" i="11"/>
  <c r="BJ21" i="11"/>
  <c r="BI21" i="11"/>
  <c r="BP21" i="11"/>
  <c r="BP23" i="11"/>
  <c r="BJ23" i="11"/>
  <c r="BI23" i="11"/>
  <c r="BN26" i="11"/>
  <c r="BI33" i="11"/>
  <c r="AO33" i="11" s="1"/>
  <c r="BI41" i="11"/>
  <c r="AO41" i="11" s="1"/>
  <c r="BN42" i="11"/>
  <c r="BI45" i="11"/>
  <c r="AO45" i="11" s="1"/>
  <c r="BN46" i="11"/>
  <c r="BI53" i="11"/>
  <c r="AO53" i="11" s="1"/>
  <c r="BN54" i="11"/>
  <c r="B67" i="11"/>
  <c r="BN61" i="11"/>
  <c r="BI61" i="11"/>
  <c r="AO61" i="11" s="1"/>
  <c r="BI65" i="11"/>
  <c r="AO65" i="11" s="1"/>
  <c r="C96" i="11"/>
  <c r="D95" i="11"/>
  <c r="BO97" i="11"/>
  <c r="BJ99" i="11"/>
  <c r="BI102" i="11"/>
  <c r="AP102" i="11" s="1"/>
  <c r="BN102" i="11"/>
  <c r="BO102" i="11"/>
  <c r="BJ112" i="11"/>
  <c r="BI164" i="11"/>
  <c r="I164" i="11" s="1"/>
  <c r="BI166" i="11"/>
  <c r="I166" i="11" s="1"/>
  <c r="BI168" i="11"/>
  <c r="I168" i="11" s="1"/>
  <c r="BO183" i="11"/>
  <c r="BJ183" i="11"/>
  <c r="BQ183" i="11"/>
  <c r="BL183" i="11"/>
  <c r="BK183" i="11"/>
  <c r="BI192" i="11"/>
  <c r="BJ199" i="11"/>
  <c r="P199" i="11" s="1"/>
  <c r="BO199" i="11"/>
  <c r="BN199" i="11"/>
  <c r="BI128" i="11"/>
  <c r="K128" i="11" s="1"/>
  <c r="D202" i="10"/>
  <c r="C202" i="10"/>
  <c r="D201" i="10"/>
  <c r="C201" i="10"/>
  <c r="B201" i="10"/>
  <c r="BI201" i="10" s="1"/>
  <c r="D200" i="10"/>
  <c r="C200" i="10"/>
  <c r="B200" i="10"/>
  <c r="D199" i="10"/>
  <c r="B199" i="10" s="1"/>
  <c r="C199" i="10"/>
  <c r="D198" i="10"/>
  <c r="C198" i="10"/>
  <c r="O197" i="10"/>
  <c r="N197" i="10"/>
  <c r="M197" i="10"/>
  <c r="L197" i="10"/>
  <c r="K197" i="10"/>
  <c r="J197" i="10"/>
  <c r="I197" i="10"/>
  <c r="H197" i="10"/>
  <c r="G197" i="10"/>
  <c r="F197" i="10"/>
  <c r="E197" i="10"/>
  <c r="BQ192" i="10"/>
  <c r="BP192" i="10"/>
  <c r="D192" i="10"/>
  <c r="BI192" i="10" s="1"/>
  <c r="C192" i="10"/>
  <c r="BL192" i="10" s="1"/>
  <c r="B187" i="10"/>
  <c r="B186" i="10"/>
  <c r="E183" i="10"/>
  <c r="C183" i="10" s="1"/>
  <c r="D183" i="10"/>
  <c r="E182" i="10"/>
  <c r="D182" i="10"/>
  <c r="C182" i="10" s="1"/>
  <c r="D177" i="10"/>
  <c r="C177" i="10"/>
  <c r="B177" i="10" s="1"/>
  <c r="D176" i="10"/>
  <c r="B176" i="10" s="1"/>
  <c r="C176" i="10"/>
  <c r="D175" i="10"/>
  <c r="C175" i="10"/>
  <c r="B175" i="10" s="1"/>
  <c r="D174" i="10"/>
  <c r="B174" i="10" s="1"/>
  <c r="C174" i="10"/>
  <c r="C169" i="10"/>
  <c r="C168" i="10"/>
  <c r="BN168" i="10" s="1"/>
  <c r="C167" i="10"/>
  <c r="C166" i="10"/>
  <c r="BN166" i="10" s="1"/>
  <c r="C165" i="10"/>
  <c r="BI164" i="10"/>
  <c r="I164" i="10" s="1"/>
  <c r="C164" i="10"/>
  <c r="BN164" i="10" s="1"/>
  <c r="BN160" i="10"/>
  <c r="BI160" i="10"/>
  <c r="G160" i="10" s="1"/>
  <c r="BN159" i="10"/>
  <c r="BI159" i="10"/>
  <c r="G159" i="10"/>
  <c r="BN158" i="10"/>
  <c r="BI158" i="10"/>
  <c r="G158" i="10" s="1"/>
  <c r="BN157" i="10"/>
  <c r="BI157" i="10"/>
  <c r="G157" i="10"/>
  <c r="BN156" i="10"/>
  <c r="BI156" i="10"/>
  <c r="G156" i="10" s="1"/>
  <c r="BN155" i="10"/>
  <c r="BI155" i="10"/>
  <c r="G155" i="10" s="1"/>
  <c r="C152" i="10"/>
  <c r="BN152" i="10" s="1"/>
  <c r="C151" i="10"/>
  <c r="BN151" i="10" s="1"/>
  <c r="B144" i="10"/>
  <c r="C129" i="10"/>
  <c r="BI129" i="10" s="1"/>
  <c r="C128" i="10"/>
  <c r="BN128" i="10" s="1"/>
  <c r="BV124" i="10"/>
  <c r="BU124" i="10"/>
  <c r="BT124" i="10"/>
  <c r="BS124" i="10"/>
  <c r="BR124" i="10"/>
  <c r="BO124" i="10"/>
  <c r="BM124" i="10"/>
  <c r="BL124" i="10"/>
  <c r="BK124" i="10"/>
  <c r="BJ124" i="10"/>
  <c r="BI124" i="10"/>
  <c r="BF124" i="10"/>
  <c r="Q124" i="10" s="1"/>
  <c r="BV123" i="10"/>
  <c r="BU123" i="10"/>
  <c r="BT123" i="10"/>
  <c r="BS123" i="10"/>
  <c r="BR123" i="10"/>
  <c r="BO123" i="10"/>
  <c r="BM123" i="10"/>
  <c r="BL123" i="10"/>
  <c r="BK123" i="10"/>
  <c r="BJ123" i="10"/>
  <c r="BI123" i="10"/>
  <c r="BF123" i="10"/>
  <c r="E119" i="10"/>
  <c r="D119" i="10"/>
  <c r="C119" i="10"/>
  <c r="E118" i="10"/>
  <c r="D118" i="10"/>
  <c r="E114" i="10"/>
  <c r="D114" i="10"/>
  <c r="E113" i="10"/>
  <c r="D113" i="10"/>
  <c r="C113" i="10" s="1"/>
  <c r="BJ113" i="10" s="1"/>
  <c r="E112" i="10"/>
  <c r="D112" i="10"/>
  <c r="E102" i="10"/>
  <c r="D102" i="10"/>
  <c r="C102" i="10" s="1"/>
  <c r="BJ102" i="10" s="1"/>
  <c r="E101" i="10"/>
  <c r="D101" i="10"/>
  <c r="C101" i="10" s="1"/>
  <c r="BJ101" i="10" s="1"/>
  <c r="E100" i="10"/>
  <c r="D100" i="10"/>
  <c r="E99" i="10"/>
  <c r="D99" i="10"/>
  <c r="C99" i="10" s="1"/>
  <c r="E98" i="10"/>
  <c r="D98" i="10"/>
  <c r="C98" i="10" s="1"/>
  <c r="BJ98" i="10" s="1"/>
  <c r="BQ97" i="10"/>
  <c r="E97" i="10"/>
  <c r="D97" i="10"/>
  <c r="C97" i="10" s="1"/>
  <c r="BJ97" i="10" s="1"/>
  <c r="E96" i="10"/>
  <c r="E95" i="10" s="1"/>
  <c r="D96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0" i="10"/>
  <c r="D90" i="10"/>
  <c r="C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6" i="10"/>
  <c r="C66" i="10"/>
  <c r="B66" i="10" s="1"/>
  <c r="D65" i="10"/>
  <c r="C65" i="10"/>
  <c r="B65" i="10" s="1"/>
  <c r="D64" i="10"/>
  <c r="C64" i="10"/>
  <c r="B64" i="10" s="1"/>
  <c r="D63" i="10"/>
  <c r="C63" i="10"/>
  <c r="B63" i="10" s="1"/>
  <c r="D62" i="10"/>
  <c r="C62" i="10"/>
  <c r="B62" i="10" s="1"/>
  <c r="D61" i="10"/>
  <c r="D67" i="10" s="1"/>
  <c r="C61" i="10"/>
  <c r="B61" i="10" s="1"/>
  <c r="BI61" i="10" s="1"/>
  <c r="AO61" i="10" s="1"/>
  <c r="D56" i="10"/>
  <c r="C56" i="10"/>
  <c r="B56" i="10" s="1"/>
  <c r="BN56" i="10" s="1"/>
  <c r="D55" i="10"/>
  <c r="C55" i="10"/>
  <c r="D54" i="10"/>
  <c r="B54" i="10" s="1"/>
  <c r="C54" i="10"/>
  <c r="D53" i="10"/>
  <c r="C53" i="10"/>
  <c r="B53" i="10" s="1"/>
  <c r="BI53" i="10" s="1"/>
  <c r="D52" i="10"/>
  <c r="C52" i="10"/>
  <c r="B52" i="10" s="1"/>
  <c r="BN52" i="10" s="1"/>
  <c r="D51" i="10"/>
  <c r="C51" i="10"/>
  <c r="B51" i="10"/>
  <c r="BO51" i="10" s="1"/>
  <c r="D46" i="10"/>
  <c r="C46" i="10"/>
  <c r="D45" i="10"/>
  <c r="C45" i="10"/>
  <c r="B45" i="10" s="1"/>
  <c r="D44" i="10"/>
  <c r="C44" i="10"/>
  <c r="B44" i="10" s="1"/>
  <c r="D43" i="10"/>
  <c r="C43" i="10"/>
  <c r="B43" i="10"/>
  <c r="BO43" i="10" s="1"/>
  <c r="D42" i="10"/>
  <c r="C42" i="10"/>
  <c r="B42" i="10" s="1"/>
  <c r="BN42" i="10" s="1"/>
  <c r="BI41" i="10"/>
  <c r="D41" i="10"/>
  <c r="C41" i="10"/>
  <c r="B41" i="10"/>
  <c r="BO41" i="10" s="1"/>
  <c r="BI36" i="10"/>
  <c r="AO36" i="10" s="1"/>
  <c r="D36" i="10"/>
  <c r="C36" i="10"/>
  <c r="B36" i="10"/>
  <c r="BN36" i="10" s="1"/>
  <c r="D35" i="10"/>
  <c r="C35" i="10"/>
  <c r="D34" i="10"/>
  <c r="C34" i="10"/>
  <c r="BI33" i="10"/>
  <c r="AO33" i="10" s="1"/>
  <c r="D33" i="10"/>
  <c r="C33" i="10"/>
  <c r="B33" i="10"/>
  <c r="BN33" i="10" s="1"/>
  <c r="BI32" i="10"/>
  <c r="AO32" i="10" s="1"/>
  <c r="D32" i="10"/>
  <c r="C32" i="10"/>
  <c r="B32" i="10"/>
  <c r="BN32" i="10" s="1"/>
  <c r="D31" i="10"/>
  <c r="C31" i="10"/>
  <c r="B31" i="10" s="1"/>
  <c r="BJ31" i="10" s="1"/>
  <c r="D26" i="10"/>
  <c r="C26" i="10"/>
  <c r="D25" i="10"/>
  <c r="C25" i="10"/>
  <c r="D24" i="10"/>
  <c r="C24" i="10"/>
  <c r="B24" i="10" s="1"/>
  <c r="D23" i="10"/>
  <c r="C23" i="10"/>
  <c r="B23" i="10"/>
  <c r="BI23" i="10" s="1"/>
  <c r="D22" i="10"/>
  <c r="C22" i="10"/>
  <c r="B22" i="10"/>
  <c r="BI22" i="10" s="1"/>
  <c r="D21" i="10"/>
  <c r="C21" i="10"/>
  <c r="B21" i="10"/>
  <c r="BI21" i="10" s="1"/>
  <c r="D16" i="10"/>
  <c r="C16" i="10"/>
  <c r="D15" i="10"/>
  <c r="C15" i="10"/>
  <c r="B15" i="10" s="1"/>
  <c r="D14" i="10"/>
  <c r="C14" i="10"/>
  <c r="D13" i="10"/>
  <c r="C13" i="10"/>
  <c r="B13" i="10"/>
  <c r="BI13" i="10" s="1"/>
  <c r="A5" i="10"/>
  <c r="A4" i="10"/>
  <c r="A3" i="10"/>
  <c r="A2" i="10"/>
  <c r="BN62" i="10" l="1"/>
  <c r="BI62" i="10"/>
  <c r="AO62" i="10" s="1"/>
  <c r="BN64" i="10"/>
  <c r="BI64" i="10"/>
  <c r="AO64" i="10" s="1"/>
  <c r="BO15" i="10"/>
  <c r="BI15" i="10"/>
  <c r="AT15" i="10" s="1"/>
  <c r="BO45" i="10"/>
  <c r="BI45" i="10"/>
  <c r="BN63" i="10"/>
  <c r="BI63" i="10"/>
  <c r="AO63" i="10" s="1"/>
  <c r="BN65" i="10"/>
  <c r="BI65" i="10"/>
  <c r="AO65" i="10" s="1"/>
  <c r="BI128" i="10"/>
  <c r="BJ129" i="10"/>
  <c r="K129" i="10" s="1"/>
  <c r="BI151" i="10"/>
  <c r="M151" i="10" s="1"/>
  <c r="BI168" i="10"/>
  <c r="I168" i="10" s="1"/>
  <c r="B202" i="10"/>
  <c r="AO44" i="11"/>
  <c r="B25" i="10"/>
  <c r="BN25" i="10" s="1"/>
  <c r="B34" i="10"/>
  <c r="B46" i="10"/>
  <c r="B55" i="10"/>
  <c r="C67" i="10"/>
  <c r="C100" i="10"/>
  <c r="BJ100" i="10" s="1"/>
  <c r="C112" i="10"/>
  <c r="C118" i="10"/>
  <c r="BJ128" i="10"/>
  <c r="K128" i="10" s="1"/>
  <c r="BO129" i="10"/>
  <c r="BI166" i="10"/>
  <c r="I166" i="10" s="1"/>
  <c r="B192" i="10"/>
  <c r="BK192" i="10"/>
  <c r="C197" i="10"/>
  <c r="B198" i="10"/>
  <c r="AO192" i="11"/>
  <c r="P201" i="11"/>
  <c r="AO55" i="11"/>
  <c r="B248" i="12"/>
  <c r="BQ98" i="11"/>
  <c r="BO98" i="11"/>
  <c r="BJ98" i="11"/>
  <c r="AO54" i="12"/>
  <c r="B35" i="10"/>
  <c r="BI43" i="10"/>
  <c r="BI51" i="10"/>
  <c r="B90" i="10"/>
  <c r="C114" i="10"/>
  <c r="BJ114" i="10" s="1"/>
  <c r="Q123" i="10"/>
  <c r="BO128" i="10"/>
  <c r="D197" i="10"/>
  <c r="B197" i="10" s="1"/>
  <c r="AL183" i="11"/>
  <c r="AQ23" i="11"/>
  <c r="AQ21" i="11"/>
  <c r="AQ22" i="11"/>
  <c r="AO42" i="12"/>
  <c r="AO52" i="12"/>
  <c r="AO41" i="12"/>
  <c r="AO53" i="12"/>
  <c r="AO45" i="12"/>
  <c r="AO51" i="12"/>
  <c r="AO43" i="12"/>
  <c r="AO55" i="12"/>
  <c r="AO112" i="11"/>
  <c r="AP98" i="11"/>
  <c r="BI62" i="11"/>
  <c r="AO62" i="11" s="1"/>
  <c r="BN62" i="11"/>
  <c r="AQ25" i="11"/>
  <c r="AT14" i="11"/>
  <c r="AO56" i="11"/>
  <c r="AP99" i="11"/>
  <c r="BN96" i="11"/>
  <c r="BI96" i="11"/>
  <c r="BP96" i="11"/>
  <c r="BK96" i="11"/>
  <c r="BL96" i="11"/>
  <c r="BJ96" i="11"/>
  <c r="BQ96" i="11"/>
  <c r="C95" i="11"/>
  <c r="A248" i="11" s="1"/>
  <c r="BO96" i="11"/>
  <c r="AP97" i="11"/>
  <c r="AO43" i="11"/>
  <c r="AL182" i="11"/>
  <c r="AO51" i="11"/>
  <c r="AO31" i="11"/>
  <c r="AQ24" i="11"/>
  <c r="BO24" i="10"/>
  <c r="BJ24" i="10"/>
  <c r="BN24" i="10"/>
  <c r="BI24" i="10"/>
  <c r="BQ24" i="10"/>
  <c r="BL24" i="10"/>
  <c r="BN35" i="10"/>
  <c r="BI35" i="10"/>
  <c r="AO35" i="10" s="1"/>
  <c r="BO46" i="10"/>
  <c r="BJ46" i="10"/>
  <c r="BI46" i="10"/>
  <c r="BN167" i="10"/>
  <c r="BI167" i="10"/>
  <c r="I167" i="10" s="1"/>
  <c r="BO182" i="10"/>
  <c r="BJ182" i="10"/>
  <c r="BQ182" i="10"/>
  <c r="BL182" i="10"/>
  <c r="BI182" i="10"/>
  <c r="BP182" i="10"/>
  <c r="BN182" i="10"/>
  <c r="BJ200" i="10"/>
  <c r="BO200" i="10"/>
  <c r="BI200" i="10"/>
  <c r="BM13" i="10"/>
  <c r="BQ21" i="10"/>
  <c r="BL21" i="10"/>
  <c r="BP21" i="10"/>
  <c r="BK21" i="10"/>
  <c r="AQ21" i="10" s="1"/>
  <c r="BO21" i="10"/>
  <c r="BJ21" i="10"/>
  <c r="BN21" i="10"/>
  <c r="BO44" i="10"/>
  <c r="BJ44" i="10"/>
  <c r="BI44" i="10"/>
  <c r="BO55" i="10"/>
  <c r="BJ55" i="10"/>
  <c r="BN55" i="10"/>
  <c r="BI55" i="10"/>
  <c r="BI99" i="10"/>
  <c r="BN99" i="10"/>
  <c r="BJ99" i="10"/>
  <c r="BI112" i="10"/>
  <c r="BN112" i="10"/>
  <c r="BJ112" i="10"/>
  <c r="BN165" i="10"/>
  <c r="BI165" i="10"/>
  <c r="I165" i="10" s="1"/>
  <c r="BO183" i="10"/>
  <c r="BJ183" i="10"/>
  <c r="BQ183" i="10"/>
  <c r="BL183" i="10"/>
  <c r="BK183" i="10"/>
  <c r="BI183" i="10"/>
  <c r="BP183" i="10"/>
  <c r="BJ198" i="10"/>
  <c r="BO198" i="10"/>
  <c r="BN198" i="10"/>
  <c r="BI198" i="10"/>
  <c r="P198" i="10" s="1"/>
  <c r="BJ202" i="10"/>
  <c r="BO202" i="10"/>
  <c r="BN202" i="10"/>
  <c r="BI202" i="10"/>
  <c r="P202" i="10" s="1"/>
  <c r="BR13" i="10"/>
  <c r="BQ22" i="10"/>
  <c r="BL22" i="10"/>
  <c r="BP22" i="10"/>
  <c r="BK22" i="10"/>
  <c r="BO22" i="10"/>
  <c r="BJ22" i="10"/>
  <c r="AQ22" i="10" s="1"/>
  <c r="BN22" i="10"/>
  <c r="BK24" i="10"/>
  <c r="BO42" i="10"/>
  <c r="BJ42" i="10"/>
  <c r="BI42" i="10"/>
  <c r="BN46" i="10"/>
  <c r="BO56" i="10"/>
  <c r="BJ56" i="10"/>
  <c r="BI56" i="10"/>
  <c r="BN183" i="10"/>
  <c r="B14" i="10"/>
  <c r="B16" i="10"/>
  <c r="BN23" i="10"/>
  <c r="BK23" i="10"/>
  <c r="BJ23" i="10"/>
  <c r="AQ23" i="10" s="1"/>
  <c r="BP23" i="10"/>
  <c r="BO23" i="10"/>
  <c r="BP24" i="10"/>
  <c r="B26" i="10"/>
  <c r="BN34" i="10"/>
  <c r="BI34" i="10"/>
  <c r="AO34" i="10" s="1"/>
  <c r="BN44" i="10"/>
  <c r="BO52" i="10"/>
  <c r="BJ52" i="10"/>
  <c r="BI52" i="10"/>
  <c r="BO54" i="10"/>
  <c r="BJ54" i="10"/>
  <c r="BN54" i="10"/>
  <c r="BI54" i="10"/>
  <c r="BO99" i="10"/>
  <c r="BO112" i="10"/>
  <c r="BN169" i="10"/>
  <c r="BI169" i="10"/>
  <c r="I169" i="10" s="1"/>
  <c r="BK182" i="10"/>
  <c r="BJ199" i="10"/>
  <c r="BO199" i="10"/>
  <c r="BN199" i="10"/>
  <c r="BI199" i="10"/>
  <c r="BN200" i="10"/>
  <c r="BQ13" i="10"/>
  <c r="BL13" i="10"/>
  <c r="BP13" i="10"/>
  <c r="BK13" i="10"/>
  <c r="BS13" i="10"/>
  <c r="BO13" i="10"/>
  <c r="BJ13" i="10"/>
  <c r="AT13" i="10" s="1"/>
  <c r="BJ25" i="10"/>
  <c r="BI25" i="10"/>
  <c r="AQ25" i="10" s="1"/>
  <c r="BO25" i="10"/>
  <c r="BO53" i="10"/>
  <c r="BJ53" i="10"/>
  <c r="AO53" i="10" s="1"/>
  <c r="BN53" i="10"/>
  <c r="BN98" i="10"/>
  <c r="BI98" i="10"/>
  <c r="BP98" i="10"/>
  <c r="BK98" i="10"/>
  <c r="BL98" i="10"/>
  <c r="BI100" i="10"/>
  <c r="AP100" i="10" s="1"/>
  <c r="BN100" i="10"/>
  <c r="BO100" i="10"/>
  <c r="BI31" i="10"/>
  <c r="AO31" i="10" s="1"/>
  <c r="BJ41" i="10"/>
  <c r="AO41" i="10" s="1"/>
  <c r="BJ43" i="10"/>
  <c r="AO43" i="10" s="1"/>
  <c r="BJ45" i="10"/>
  <c r="AO45" i="10" s="1"/>
  <c r="BJ51" i="10"/>
  <c r="AO51" i="10" s="1"/>
  <c r="B67" i="10"/>
  <c r="BN61" i="10"/>
  <c r="BJ201" i="10"/>
  <c r="P201" i="10" s="1"/>
  <c r="BO201" i="10"/>
  <c r="BN201" i="10"/>
  <c r="BN31" i="10"/>
  <c r="BN41" i="10"/>
  <c r="BN43" i="10"/>
  <c r="BN45" i="10"/>
  <c r="BN51" i="10"/>
  <c r="BN97" i="10"/>
  <c r="BI97" i="10"/>
  <c r="BP97" i="10"/>
  <c r="BK97" i="10"/>
  <c r="BL97" i="10"/>
  <c r="BO98" i="10"/>
  <c r="BI101" i="10"/>
  <c r="AP101" i="10" s="1"/>
  <c r="BN101" i="10"/>
  <c r="BO101" i="10"/>
  <c r="BI114" i="10"/>
  <c r="AO114" i="10" s="1"/>
  <c r="BN114" i="10"/>
  <c r="BO114" i="10"/>
  <c r="BI152" i="10"/>
  <c r="M152" i="10" s="1"/>
  <c r="BO192" i="10"/>
  <c r="BJ192" i="10"/>
  <c r="AO192" i="10" s="1"/>
  <c r="BN192" i="10"/>
  <c r="BI113" i="10"/>
  <c r="AO113" i="10" s="1"/>
  <c r="BN113" i="10"/>
  <c r="BO113" i="10"/>
  <c r="BO31" i="10"/>
  <c r="C96" i="10"/>
  <c r="D95" i="10"/>
  <c r="BO97" i="10"/>
  <c r="BQ98" i="10"/>
  <c r="BI102" i="10"/>
  <c r="AP102" i="10" s="1"/>
  <c r="BN102" i="10"/>
  <c r="BO102" i="10"/>
  <c r="BN129" i="10"/>
  <c r="D202" i="9"/>
  <c r="C202" i="9"/>
  <c r="B202" i="9" s="1"/>
  <c r="BI202" i="9" s="1"/>
  <c r="D201" i="9"/>
  <c r="C201" i="9"/>
  <c r="D200" i="9"/>
  <c r="C200" i="9"/>
  <c r="D199" i="9"/>
  <c r="C199" i="9"/>
  <c r="B199" i="9" s="1"/>
  <c r="BI199" i="9" s="1"/>
  <c r="D198" i="9"/>
  <c r="C198" i="9"/>
  <c r="O197" i="9"/>
  <c r="N197" i="9"/>
  <c r="M197" i="9"/>
  <c r="L197" i="9"/>
  <c r="K197" i="9"/>
  <c r="J197" i="9"/>
  <c r="I197" i="9"/>
  <c r="H197" i="9"/>
  <c r="G197" i="9"/>
  <c r="F197" i="9"/>
  <c r="E197" i="9"/>
  <c r="D192" i="9"/>
  <c r="C192" i="9"/>
  <c r="BL192" i="9" s="1"/>
  <c r="B187" i="9"/>
  <c r="B186" i="9"/>
  <c r="E183" i="9"/>
  <c r="C183" i="9" s="1"/>
  <c r="D183" i="9"/>
  <c r="E182" i="9"/>
  <c r="D182" i="9"/>
  <c r="D177" i="9"/>
  <c r="C177" i="9"/>
  <c r="B177" i="9" s="1"/>
  <c r="D176" i="9"/>
  <c r="C176" i="9"/>
  <c r="B176" i="9" s="1"/>
  <c r="D175" i="9"/>
  <c r="C175" i="9"/>
  <c r="B175" i="9" s="1"/>
  <c r="D174" i="9"/>
  <c r="C174" i="9"/>
  <c r="B174" i="9" s="1"/>
  <c r="C169" i="9"/>
  <c r="BN169" i="9" s="1"/>
  <c r="C168" i="9"/>
  <c r="BN168" i="9" s="1"/>
  <c r="C167" i="9"/>
  <c r="BN167" i="9" s="1"/>
  <c r="C166" i="9"/>
  <c r="BN166" i="9" s="1"/>
  <c r="C165" i="9"/>
  <c r="BN165" i="9" s="1"/>
  <c r="C164" i="9"/>
  <c r="BN164" i="9" s="1"/>
  <c r="BN160" i="9"/>
  <c r="BI160" i="9"/>
  <c r="G160" i="9" s="1"/>
  <c r="BN159" i="9"/>
  <c r="BI159" i="9"/>
  <c r="G159" i="9" s="1"/>
  <c r="BN158" i="9"/>
  <c r="BI158" i="9"/>
  <c r="G158" i="9" s="1"/>
  <c r="BN157" i="9"/>
  <c r="BI157" i="9"/>
  <c r="G157" i="9" s="1"/>
  <c r="BN156" i="9"/>
  <c r="BI156" i="9"/>
  <c r="G156" i="9" s="1"/>
  <c r="BN155" i="9"/>
  <c r="BI155" i="9"/>
  <c r="G155" i="9" s="1"/>
  <c r="C152" i="9"/>
  <c r="BN152" i="9" s="1"/>
  <c r="C151" i="9"/>
  <c r="BN151" i="9" s="1"/>
  <c r="B144" i="9"/>
  <c r="BI129" i="9"/>
  <c r="C129" i="9"/>
  <c r="BN129" i="9" s="1"/>
  <c r="C128" i="9"/>
  <c r="BN128" i="9" s="1"/>
  <c r="BV124" i="9"/>
  <c r="BU124" i="9"/>
  <c r="BT124" i="9"/>
  <c r="BS124" i="9"/>
  <c r="BR124" i="9"/>
  <c r="BO124" i="9"/>
  <c r="BM124" i="9"/>
  <c r="BL124" i="9"/>
  <c r="BK124" i="9"/>
  <c r="BJ124" i="9"/>
  <c r="BI124" i="9"/>
  <c r="BF124" i="9"/>
  <c r="BV123" i="9"/>
  <c r="BU123" i="9"/>
  <c r="BT123" i="9"/>
  <c r="BS123" i="9"/>
  <c r="BR123" i="9"/>
  <c r="BO123" i="9"/>
  <c r="BM123" i="9"/>
  <c r="BL123" i="9"/>
  <c r="BK123" i="9"/>
  <c r="BJ123" i="9"/>
  <c r="BI123" i="9"/>
  <c r="BF123" i="9"/>
  <c r="E119" i="9"/>
  <c r="D119" i="9"/>
  <c r="E118" i="9"/>
  <c r="D118" i="9"/>
  <c r="E114" i="9"/>
  <c r="D114" i="9"/>
  <c r="E113" i="9"/>
  <c r="D113" i="9"/>
  <c r="E112" i="9"/>
  <c r="D112" i="9"/>
  <c r="E102" i="9"/>
  <c r="D102" i="9"/>
  <c r="C102" i="9" s="1"/>
  <c r="BJ102" i="9" s="1"/>
  <c r="E101" i="9"/>
  <c r="D101" i="9"/>
  <c r="E100" i="9"/>
  <c r="D100" i="9"/>
  <c r="C100" i="9" s="1"/>
  <c r="BJ100" i="9" s="1"/>
  <c r="E99" i="9"/>
  <c r="D99" i="9"/>
  <c r="E98" i="9"/>
  <c r="D98" i="9"/>
  <c r="E97" i="9"/>
  <c r="D97" i="9"/>
  <c r="E96" i="9"/>
  <c r="E95" i="9" s="1"/>
  <c r="D96" i="9"/>
  <c r="AO95" i="9"/>
  <c r="AN95" i="9"/>
  <c r="AM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0" i="9"/>
  <c r="D90" i="9"/>
  <c r="C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6" i="9"/>
  <c r="B66" i="9" s="1"/>
  <c r="C66" i="9"/>
  <c r="D65" i="9"/>
  <c r="C65" i="9"/>
  <c r="D64" i="9"/>
  <c r="B64" i="9" s="1"/>
  <c r="C64" i="9"/>
  <c r="D63" i="9"/>
  <c r="C63" i="9"/>
  <c r="D62" i="9"/>
  <c r="B62" i="9" s="1"/>
  <c r="C62" i="9"/>
  <c r="D61" i="9"/>
  <c r="D67" i="9" s="1"/>
  <c r="C61" i="9"/>
  <c r="C67" i="9" s="1"/>
  <c r="D56" i="9"/>
  <c r="B56" i="9" s="1"/>
  <c r="C56" i="9"/>
  <c r="D55" i="9"/>
  <c r="C55" i="9"/>
  <c r="B55" i="9" s="1"/>
  <c r="BI55" i="9" s="1"/>
  <c r="D54" i="9"/>
  <c r="C54" i="9"/>
  <c r="D53" i="9"/>
  <c r="C53" i="9"/>
  <c r="D52" i="9"/>
  <c r="B52" i="9" s="1"/>
  <c r="C52" i="9"/>
  <c r="D51" i="9"/>
  <c r="C51" i="9"/>
  <c r="B51" i="9" s="1"/>
  <c r="BI51" i="9" s="1"/>
  <c r="D46" i="9"/>
  <c r="C46" i="9"/>
  <c r="D45" i="9"/>
  <c r="C45" i="9"/>
  <c r="D44" i="9"/>
  <c r="C44" i="9"/>
  <c r="B44" i="9"/>
  <c r="BJ44" i="9" s="1"/>
  <c r="D43" i="9"/>
  <c r="C43" i="9"/>
  <c r="B43" i="9" s="1"/>
  <c r="BJ43" i="9" s="1"/>
  <c r="D42" i="9"/>
  <c r="C42" i="9"/>
  <c r="D41" i="9"/>
  <c r="C41" i="9"/>
  <c r="D36" i="9"/>
  <c r="C36" i="9"/>
  <c r="D35" i="9"/>
  <c r="C35" i="9"/>
  <c r="D34" i="9"/>
  <c r="C34" i="9"/>
  <c r="B34" i="9" s="1"/>
  <c r="BN34" i="9" s="1"/>
  <c r="D33" i="9"/>
  <c r="C33" i="9"/>
  <c r="D32" i="9"/>
  <c r="C32" i="9"/>
  <c r="D31" i="9"/>
  <c r="C31" i="9"/>
  <c r="B31" i="9" s="1"/>
  <c r="BO31" i="9" s="1"/>
  <c r="D26" i="9"/>
  <c r="C26" i="9"/>
  <c r="D25" i="9"/>
  <c r="C25" i="9"/>
  <c r="B25" i="9" s="1"/>
  <c r="BO25" i="9" s="1"/>
  <c r="D24" i="9"/>
  <c r="C24" i="9"/>
  <c r="B24" i="9" s="1"/>
  <c r="D23" i="9"/>
  <c r="C23" i="9"/>
  <c r="D22" i="9"/>
  <c r="C22" i="9"/>
  <c r="B22" i="9" s="1"/>
  <c r="D21" i="9"/>
  <c r="C21" i="9"/>
  <c r="D16" i="9"/>
  <c r="C16" i="9"/>
  <c r="D15" i="9"/>
  <c r="C15" i="9"/>
  <c r="D14" i="9"/>
  <c r="C14" i="9"/>
  <c r="D13" i="9"/>
  <c r="C13" i="9"/>
  <c r="A5" i="9"/>
  <c r="A4" i="9"/>
  <c r="A3" i="9"/>
  <c r="A2" i="9"/>
  <c r="BP183" i="9" l="1"/>
  <c r="BI183" i="9"/>
  <c r="B45" i="9"/>
  <c r="C182" i="9"/>
  <c r="P199" i="10"/>
  <c r="AQ24" i="10"/>
  <c r="B16" i="9"/>
  <c r="B35" i="9"/>
  <c r="BN35" i="9" s="1"/>
  <c r="B54" i="9"/>
  <c r="BI54" i="9" s="1"/>
  <c r="Q124" i="9"/>
  <c r="BJ128" i="9"/>
  <c r="BJ129" i="9"/>
  <c r="K129" i="9" s="1"/>
  <c r="BI152" i="9"/>
  <c r="M152" i="9" s="1"/>
  <c r="B198" i="9"/>
  <c r="BI198" i="9" s="1"/>
  <c r="B201" i="9"/>
  <c r="AO54" i="10"/>
  <c r="AO44" i="10"/>
  <c r="P200" i="10"/>
  <c r="B13" i="9"/>
  <c r="B15" i="9"/>
  <c r="BO15" i="9" s="1"/>
  <c r="B26" i="9"/>
  <c r="C112" i="9"/>
  <c r="C114" i="9"/>
  <c r="BJ114" i="9" s="1"/>
  <c r="BO128" i="9"/>
  <c r="D197" i="9"/>
  <c r="AO56" i="10"/>
  <c r="C98" i="9"/>
  <c r="B248" i="11"/>
  <c r="AP96" i="11"/>
  <c r="BJ26" i="10"/>
  <c r="BN26" i="10"/>
  <c r="BI26" i="10"/>
  <c r="AQ26" i="10" s="1"/>
  <c r="BO26" i="10"/>
  <c r="BS14" i="10"/>
  <c r="BO14" i="10"/>
  <c r="BJ14" i="10"/>
  <c r="BR14" i="10"/>
  <c r="BM14" i="10"/>
  <c r="BI14" i="10"/>
  <c r="BL14" i="10"/>
  <c r="BQ14" i="10"/>
  <c r="BP14" i="10"/>
  <c r="BK14" i="10"/>
  <c r="AP97" i="10"/>
  <c r="AP99" i="10"/>
  <c r="AL182" i="10"/>
  <c r="BN96" i="10"/>
  <c r="BI96" i="10"/>
  <c r="BP96" i="10"/>
  <c r="BK96" i="10"/>
  <c r="BL96" i="10"/>
  <c r="BJ96" i="10"/>
  <c r="C95" i="10"/>
  <c r="BQ96" i="10"/>
  <c r="BO96" i="10"/>
  <c r="BO16" i="10"/>
  <c r="BI16" i="10"/>
  <c r="AT16" i="10" s="1"/>
  <c r="AO42" i="10"/>
  <c r="AO112" i="10"/>
  <c r="AO55" i="10"/>
  <c r="AP98" i="10"/>
  <c r="A248" i="10"/>
  <c r="AO52" i="10"/>
  <c r="AL183" i="10"/>
  <c r="AO46" i="10"/>
  <c r="BL22" i="9"/>
  <c r="BQ22" i="9"/>
  <c r="BN22" i="9"/>
  <c r="BK22" i="9"/>
  <c r="B63" i="9"/>
  <c r="B65" i="9"/>
  <c r="B90" i="9"/>
  <c r="BQ98" i="9"/>
  <c r="BI151" i="9"/>
  <c r="M151" i="9" s="1"/>
  <c r="BN183" i="9"/>
  <c r="B192" i="9"/>
  <c r="BQ192" i="9"/>
  <c r="B21" i="9"/>
  <c r="BO21" i="9" s="1"/>
  <c r="B14" i="9"/>
  <c r="B46" i="9"/>
  <c r="BN46" i="9" s="1"/>
  <c r="B53" i="9"/>
  <c r="BN53" i="9" s="1"/>
  <c r="C99" i="9"/>
  <c r="C113" i="9"/>
  <c r="BJ113" i="9" s="1"/>
  <c r="C119" i="9"/>
  <c r="BO129" i="9"/>
  <c r="BK192" i="9"/>
  <c r="B200" i="9"/>
  <c r="BP192" i="9"/>
  <c r="B23" i="9"/>
  <c r="BP23" i="9" s="1"/>
  <c r="B32" i="9"/>
  <c r="B41" i="9"/>
  <c r="B33" i="9"/>
  <c r="BN33" i="9" s="1"/>
  <c r="B36" i="9"/>
  <c r="BI36" i="9" s="1"/>
  <c r="AO36" i="9" s="1"/>
  <c r="B42" i="9"/>
  <c r="BI42" i="9" s="1"/>
  <c r="BN43" i="9"/>
  <c r="C97" i="9"/>
  <c r="BJ97" i="9" s="1"/>
  <c r="C101" i="9"/>
  <c r="BJ101" i="9" s="1"/>
  <c r="C118" i="9"/>
  <c r="C197" i="9"/>
  <c r="B197" i="9" s="1"/>
  <c r="BI16" i="9"/>
  <c r="AT16" i="9" s="1"/>
  <c r="BO16" i="9"/>
  <c r="BN36" i="9"/>
  <c r="BN42" i="9"/>
  <c r="BO42" i="9"/>
  <c r="BO56" i="9"/>
  <c r="BJ56" i="9"/>
  <c r="BI56" i="9"/>
  <c r="BN56" i="9"/>
  <c r="BN62" i="9"/>
  <c r="BI62" i="9"/>
  <c r="AO62" i="9" s="1"/>
  <c r="BN64" i="9"/>
  <c r="BI64" i="9"/>
  <c r="AO64" i="9" s="1"/>
  <c r="BO26" i="9"/>
  <c r="BI26" i="9"/>
  <c r="BN26" i="9"/>
  <c r="BJ26" i="9"/>
  <c r="BJ45" i="9"/>
  <c r="BO45" i="9"/>
  <c r="BI45" i="9"/>
  <c r="BN45" i="9"/>
  <c r="BO52" i="9"/>
  <c r="BJ52" i="9"/>
  <c r="BI52" i="9"/>
  <c r="BN52" i="9"/>
  <c r="BO182" i="9"/>
  <c r="BJ182" i="9"/>
  <c r="BQ182" i="9"/>
  <c r="BL182" i="9"/>
  <c r="BI182" i="9"/>
  <c r="BP182" i="9"/>
  <c r="BN182" i="9"/>
  <c r="BK182" i="9"/>
  <c r="BJ201" i="9"/>
  <c r="BO201" i="9"/>
  <c r="BN201" i="9"/>
  <c r="BI201" i="9"/>
  <c r="BJ21" i="9"/>
  <c r="BL21" i="9"/>
  <c r="BQ21" i="9"/>
  <c r="BI21" i="9"/>
  <c r="BN21" i="9"/>
  <c r="BK21" i="9"/>
  <c r="BK23" i="9"/>
  <c r="BI32" i="9"/>
  <c r="AO32" i="9" s="1"/>
  <c r="BN32" i="9"/>
  <c r="BJ41" i="9"/>
  <c r="BO41" i="9"/>
  <c r="BN41" i="9"/>
  <c r="BI41" i="9"/>
  <c r="BN63" i="9"/>
  <c r="BI63" i="9"/>
  <c r="AO63" i="9" s="1"/>
  <c r="BN65" i="9"/>
  <c r="BI65" i="9"/>
  <c r="AO65" i="9" s="1"/>
  <c r="BQ14" i="9"/>
  <c r="BL14" i="9"/>
  <c r="BK14" i="9"/>
  <c r="BS14" i="9"/>
  <c r="BO14" i="9"/>
  <c r="BJ14" i="9"/>
  <c r="BR14" i="9"/>
  <c r="BM14" i="9"/>
  <c r="BI14" i="9"/>
  <c r="BP14" i="9"/>
  <c r="BQ24" i="9"/>
  <c r="BL24" i="9"/>
  <c r="BN24" i="9"/>
  <c r="BP24" i="9"/>
  <c r="BJ24" i="9"/>
  <c r="BO24" i="9"/>
  <c r="BI24" i="9"/>
  <c r="BK24" i="9"/>
  <c r="BJ46" i="9"/>
  <c r="BO46" i="9"/>
  <c r="BJ53" i="9"/>
  <c r="BJ200" i="9"/>
  <c r="BO200" i="9"/>
  <c r="BI200" i="9"/>
  <c r="BN200" i="9"/>
  <c r="BI13" i="9"/>
  <c r="BI15" i="9"/>
  <c r="AT15" i="9" s="1"/>
  <c r="BJ31" i="9"/>
  <c r="BI44" i="9"/>
  <c r="AO44" i="9" s="1"/>
  <c r="BK13" i="9"/>
  <c r="BP13" i="9"/>
  <c r="BO44" i="9"/>
  <c r="BI99" i="9"/>
  <c r="BN99" i="9"/>
  <c r="BO99" i="9"/>
  <c r="BI112" i="9"/>
  <c r="BN112" i="9"/>
  <c r="BO112" i="9"/>
  <c r="Q123" i="9"/>
  <c r="BL13" i="9"/>
  <c r="BQ13" i="9"/>
  <c r="BI25" i="9"/>
  <c r="BI31" i="9"/>
  <c r="BI34" i="9"/>
  <c r="AO34" i="9" s="1"/>
  <c r="BO43" i="9"/>
  <c r="B61" i="9"/>
  <c r="BN98" i="9"/>
  <c r="BI98" i="9"/>
  <c r="BP98" i="9"/>
  <c r="BK98" i="9"/>
  <c r="BL98" i="9"/>
  <c r="BI100" i="9"/>
  <c r="AP100" i="9" s="1"/>
  <c r="BN100" i="9"/>
  <c r="BO100" i="9"/>
  <c r="BI113" i="9"/>
  <c r="AO113" i="9" s="1"/>
  <c r="BN113" i="9"/>
  <c r="BO113" i="9"/>
  <c r="BI165" i="9"/>
  <c r="I165" i="9" s="1"/>
  <c r="BI167" i="9"/>
  <c r="I167" i="9" s="1"/>
  <c r="BI169" i="9"/>
  <c r="I169" i="9" s="1"/>
  <c r="BM13" i="9"/>
  <c r="BR13" i="9"/>
  <c r="BJ25" i="9"/>
  <c r="BO54" i="9"/>
  <c r="BJ54" i="9"/>
  <c r="AO54" i="9" s="1"/>
  <c r="BN54" i="9"/>
  <c r="BP97" i="9"/>
  <c r="BK97" i="9"/>
  <c r="BO101" i="9"/>
  <c r="BI114" i="9"/>
  <c r="AO114" i="9" s="1"/>
  <c r="BN114" i="9"/>
  <c r="BO114" i="9"/>
  <c r="BO192" i="9"/>
  <c r="BJ192" i="9"/>
  <c r="BN192" i="9"/>
  <c r="BJ198" i="9"/>
  <c r="P198" i="9" s="1"/>
  <c r="BO198" i="9"/>
  <c r="BN198" i="9"/>
  <c r="BJ202" i="9"/>
  <c r="P202" i="9" s="1"/>
  <c r="BO202" i="9"/>
  <c r="BN202" i="9"/>
  <c r="BJ13" i="9"/>
  <c r="BO13" i="9"/>
  <c r="BS13" i="9"/>
  <c r="BO22" i="9"/>
  <c r="BJ22" i="9"/>
  <c r="BI22" i="9"/>
  <c r="BP22" i="9"/>
  <c r="BN25" i="9"/>
  <c r="BN31" i="9"/>
  <c r="BI35" i="9"/>
  <c r="AO35" i="9" s="1"/>
  <c r="BI43" i="9"/>
  <c r="AO43" i="9" s="1"/>
  <c r="BN44" i="9"/>
  <c r="BO51" i="9"/>
  <c r="BJ51" i="9"/>
  <c r="AO51" i="9" s="1"/>
  <c r="BN51" i="9"/>
  <c r="BO55" i="9"/>
  <c r="BJ55" i="9"/>
  <c r="AO55" i="9" s="1"/>
  <c r="BN55" i="9"/>
  <c r="C96" i="9"/>
  <c r="D95" i="9"/>
  <c r="BJ99" i="9"/>
  <c r="BI102" i="9"/>
  <c r="AP102" i="9" s="1"/>
  <c r="BN102" i="9"/>
  <c r="BO102" i="9"/>
  <c r="BJ112" i="9"/>
  <c r="BI164" i="9"/>
  <c r="I164" i="9" s="1"/>
  <c r="BI166" i="9"/>
  <c r="I166" i="9" s="1"/>
  <c r="BI168" i="9"/>
  <c r="I168" i="9" s="1"/>
  <c r="BO183" i="9"/>
  <c r="BJ183" i="9"/>
  <c r="BQ183" i="9"/>
  <c r="BL183" i="9"/>
  <c r="BK183" i="9"/>
  <c r="BI192" i="9"/>
  <c r="AO192" i="9" s="1"/>
  <c r="BJ199" i="9"/>
  <c r="P199" i="9" s="1"/>
  <c r="BO199" i="9"/>
  <c r="BN199" i="9"/>
  <c r="BI128" i="9"/>
  <c r="K128" i="9" s="1"/>
  <c r="D202" i="8"/>
  <c r="C202" i="8"/>
  <c r="D201" i="8"/>
  <c r="C201" i="8"/>
  <c r="B201" i="8" s="1"/>
  <c r="BN201" i="8" s="1"/>
  <c r="D200" i="8"/>
  <c r="C200" i="8"/>
  <c r="D199" i="8"/>
  <c r="C199" i="8"/>
  <c r="B199" i="8" s="1"/>
  <c r="D198" i="8"/>
  <c r="C198" i="8"/>
  <c r="O197" i="8"/>
  <c r="N197" i="8"/>
  <c r="M197" i="8"/>
  <c r="L197" i="8"/>
  <c r="K197" i="8"/>
  <c r="J197" i="8"/>
  <c r="I197" i="8"/>
  <c r="H197" i="8"/>
  <c r="G197" i="8"/>
  <c r="F197" i="8"/>
  <c r="E197" i="8"/>
  <c r="BN192" i="8"/>
  <c r="D192" i="8"/>
  <c r="BI192" i="8" s="1"/>
  <c r="C192" i="8"/>
  <c r="B187" i="8"/>
  <c r="B186" i="8"/>
  <c r="E183" i="8"/>
  <c r="D183" i="8"/>
  <c r="C183" i="8" s="1"/>
  <c r="BK183" i="8" s="1"/>
  <c r="E182" i="8"/>
  <c r="D182" i="8"/>
  <c r="D177" i="8"/>
  <c r="C177" i="8"/>
  <c r="D176" i="8"/>
  <c r="B176" i="8" s="1"/>
  <c r="C176" i="8"/>
  <c r="D175" i="8"/>
  <c r="B175" i="8" s="1"/>
  <c r="C175" i="8"/>
  <c r="D174" i="8"/>
  <c r="C174" i="8"/>
  <c r="C169" i="8"/>
  <c r="BN169" i="8" s="1"/>
  <c r="BN168" i="8"/>
  <c r="C168" i="8"/>
  <c r="BI168" i="8" s="1"/>
  <c r="I168" i="8" s="1"/>
  <c r="BI167" i="8"/>
  <c r="I167" i="8" s="1"/>
  <c r="C167" i="8"/>
  <c r="BN167" i="8" s="1"/>
  <c r="C166" i="8"/>
  <c r="BN166" i="8" s="1"/>
  <c r="C165" i="8"/>
  <c r="BN165" i="8" s="1"/>
  <c r="BN164" i="8"/>
  <c r="C164" i="8"/>
  <c r="BI164" i="8" s="1"/>
  <c r="I164" i="8" s="1"/>
  <c r="BN160" i="8"/>
  <c r="BI160" i="8"/>
  <c r="G160" i="8" s="1"/>
  <c r="BN159" i="8"/>
  <c r="BI159" i="8"/>
  <c r="G159" i="8" s="1"/>
  <c r="BN158" i="8"/>
  <c r="BI158" i="8"/>
  <c r="G158" i="8" s="1"/>
  <c r="BN157" i="8"/>
  <c r="BI157" i="8"/>
  <c r="G157" i="8" s="1"/>
  <c r="BN156" i="8"/>
  <c r="BI156" i="8"/>
  <c r="G156" i="8" s="1"/>
  <c r="BN155" i="8"/>
  <c r="BI155" i="8"/>
  <c r="G155" i="8" s="1"/>
  <c r="C152" i="8"/>
  <c r="C151" i="8"/>
  <c r="BI151" i="8" s="1"/>
  <c r="M151" i="8" s="1"/>
  <c r="B144" i="8"/>
  <c r="C129" i="8"/>
  <c r="BN128" i="8"/>
  <c r="C128" i="8"/>
  <c r="BJ128" i="8" s="1"/>
  <c r="BV124" i="8"/>
  <c r="BU124" i="8"/>
  <c r="BT124" i="8"/>
  <c r="BS124" i="8"/>
  <c r="BR124" i="8"/>
  <c r="BO124" i="8"/>
  <c r="BM124" i="8"/>
  <c r="BL124" i="8"/>
  <c r="BK124" i="8"/>
  <c r="BJ124" i="8"/>
  <c r="BI124" i="8"/>
  <c r="BF124" i="8"/>
  <c r="BV123" i="8"/>
  <c r="BU123" i="8"/>
  <c r="BT123" i="8"/>
  <c r="BS123" i="8"/>
  <c r="BR123" i="8"/>
  <c r="BO123" i="8"/>
  <c r="BM123" i="8"/>
  <c r="BL123" i="8"/>
  <c r="BK123" i="8"/>
  <c r="BJ123" i="8"/>
  <c r="BI123" i="8"/>
  <c r="BF123" i="8"/>
  <c r="E119" i="8"/>
  <c r="D119" i="8"/>
  <c r="E118" i="8"/>
  <c r="D118" i="8"/>
  <c r="C118" i="8" s="1"/>
  <c r="E114" i="8"/>
  <c r="D114" i="8"/>
  <c r="E113" i="8"/>
  <c r="D113" i="8"/>
  <c r="C113" i="8" s="1"/>
  <c r="BI113" i="8" s="1"/>
  <c r="E112" i="8"/>
  <c r="D112" i="8"/>
  <c r="C112" i="8" s="1"/>
  <c r="BN112" i="8" s="1"/>
  <c r="E102" i="8"/>
  <c r="D102" i="8"/>
  <c r="C102" i="8" s="1"/>
  <c r="BN102" i="8" s="1"/>
  <c r="E101" i="8"/>
  <c r="D101" i="8"/>
  <c r="C101" i="8" s="1"/>
  <c r="BN101" i="8" s="1"/>
  <c r="E100" i="8"/>
  <c r="D100" i="8"/>
  <c r="C100" i="8" s="1"/>
  <c r="BN100" i="8" s="1"/>
  <c r="E99" i="8"/>
  <c r="D99" i="8"/>
  <c r="C99" i="8" s="1"/>
  <c r="BN99" i="8" s="1"/>
  <c r="E98" i="8"/>
  <c r="D98" i="8"/>
  <c r="C98" i="8"/>
  <c r="E97" i="8"/>
  <c r="D97" i="8"/>
  <c r="E96" i="8"/>
  <c r="D96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0" i="8"/>
  <c r="D90" i="8"/>
  <c r="C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6" i="8"/>
  <c r="C66" i="8"/>
  <c r="B66" i="8" s="1"/>
  <c r="D65" i="8"/>
  <c r="C65" i="8"/>
  <c r="B65" i="8"/>
  <c r="BN65" i="8" s="1"/>
  <c r="D64" i="8"/>
  <c r="C64" i="8"/>
  <c r="D63" i="8"/>
  <c r="C63" i="8"/>
  <c r="D62" i="8"/>
  <c r="C62" i="8"/>
  <c r="D61" i="8"/>
  <c r="C61" i="8"/>
  <c r="B61" i="8" s="1"/>
  <c r="BN61" i="8" s="1"/>
  <c r="D56" i="8"/>
  <c r="C56" i="8"/>
  <c r="D55" i="8"/>
  <c r="C55" i="8"/>
  <c r="B55" i="8" s="1"/>
  <c r="BI55" i="8" s="1"/>
  <c r="D54" i="8"/>
  <c r="C54" i="8"/>
  <c r="B54" i="8" s="1"/>
  <c r="BJ54" i="8" s="1"/>
  <c r="D53" i="8"/>
  <c r="C53" i="8"/>
  <c r="B53" i="8" s="1"/>
  <c r="BI53" i="8" s="1"/>
  <c r="D52" i="8"/>
  <c r="C52" i="8"/>
  <c r="B52" i="8" s="1"/>
  <c r="BJ52" i="8" s="1"/>
  <c r="D51" i="8"/>
  <c r="C51" i="8"/>
  <c r="B51" i="8"/>
  <c r="BI51" i="8" s="1"/>
  <c r="BJ46" i="8"/>
  <c r="D46" i="8"/>
  <c r="C46" i="8"/>
  <c r="B46" i="8" s="1"/>
  <c r="D45" i="8"/>
  <c r="C45" i="8"/>
  <c r="B45" i="8" s="1"/>
  <c r="BI45" i="8" s="1"/>
  <c r="D44" i="8"/>
  <c r="C44" i="8"/>
  <c r="B44" i="8" s="1"/>
  <c r="BJ44" i="8" s="1"/>
  <c r="D43" i="8"/>
  <c r="B43" i="8" s="1"/>
  <c r="BI43" i="8" s="1"/>
  <c r="C43" i="8"/>
  <c r="D42" i="8"/>
  <c r="C42" i="8"/>
  <c r="D41" i="8"/>
  <c r="C41" i="8"/>
  <c r="D36" i="8"/>
  <c r="C36" i="8"/>
  <c r="D35" i="8"/>
  <c r="C35" i="8"/>
  <c r="B35" i="8"/>
  <c r="BN35" i="8" s="1"/>
  <c r="D34" i="8"/>
  <c r="C34" i="8"/>
  <c r="B34" i="8" s="1"/>
  <c r="D33" i="8"/>
  <c r="C33" i="8"/>
  <c r="B33" i="8" s="1"/>
  <c r="BN33" i="8" s="1"/>
  <c r="D32" i="8"/>
  <c r="C32" i="8"/>
  <c r="B32" i="8" s="1"/>
  <c r="D31" i="8"/>
  <c r="C31" i="8"/>
  <c r="D26" i="8"/>
  <c r="C26" i="8"/>
  <c r="D25" i="8"/>
  <c r="C25" i="8"/>
  <c r="D24" i="8"/>
  <c r="C24" i="8"/>
  <c r="D23" i="8"/>
  <c r="B23" i="8" s="1"/>
  <c r="BI23" i="8" s="1"/>
  <c r="C23" i="8"/>
  <c r="D22" i="8"/>
  <c r="C22" i="8"/>
  <c r="D21" i="8"/>
  <c r="C21" i="8"/>
  <c r="D16" i="8"/>
  <c r="C16" i="8"/>
  <c r="D15" i="8"/>
  <c r="C15" i="8"/>
  <c r="D14" i="8"/>
  <c r="C14" i="8"/>
  <c r="D13" i="8"/>
  <c r="C13" i="8"/>
  <c r="A5" i="8"/>
  <c r="A4" i="8"/>
  <c r="A3" i="8"/>
  <c r="A2" i="8"/>
  <c r="B25" i="8" l="1"/>
  <c r="BN25" i="8" s="1"/>
  <c r="B31" i="8"/>
  <c r="BN31" i="8" s="1"/>
  <c r="B36" i="8"/>
  <c r="B42" i="8"/>
  <c r="BJ42" i="8" s="1"/>
  <c r="B62" i="8"/>
  <c r="B64" i="8"/>
  <c r="BI128" i="8"/>
  <c r="K128" i="8" s="1"/>
  <c r="BJ192" i="8"/>
  <c r="C197" i="8"/>
  <c r="AQ25" i="9"/>
  <c r="BP21" i="9"/>
  <c r="BJ42" i="9"/>
  <c r="B248" i="10"/>
  <c r="BJ98" i="9"/>
  <c r="BO98" i="9"/>
  <c r="C119" i="8"/>
  <c r="B41" i="8"/>
  <c r="BI41" i="8" s="1"/>
  <c r="B63" i="8"/>
  <c r="D197" i="8"/>
  <c r="AP96" i="10"/>
  <c r="AT14" i="10"/>
  <c r="BN63" i="8"/>
  <c r="BI63" i="8"/>
  <c r="AO63" i="8" s="1"/>
  <c r="B16" i="8"/>
  <c r="BO16" i="8" s="1"/>
  <c r="BI166" i="8"/>
  <c r="I166" i="8" s="1"/>
  <c r="AQ22" i="9"/>
  <c r="BO53" i="9"/>
  <c r="BN23" i="9"/>
  <c r="B90" i="8"/>
  <c r="E95" i="8"/>
  <c r="BI99" i="8"/>
  <c r="BI100" i="8"/>
  <c r="BI101" i="8"/>
  <c r="BI102" i="8"/>
  <c r="BI112" i="8"/>
  <c r="BI165" i="8"/>
  <c r="I165" i="8" s="1"/>
  <c r="BI169" i="8"/>
  <c r="I169" i="8" s="1"/>
  <c r="BQ183" i="8"/>
  <c r="BO192" i="8"/>
  <c r="BO97" i="9"/>
  <c r="BI101" i="9"/>
  <c r="AP101" i="9" s="1"/>
  <c r="BI97" i="9"/>
  <c r="BQ97" i="9"/>
  <c r="BI53" i="9"/>
  <c r="AO53" i="9" s="1"/>
  <c r="BI46" i="9"/>
  <c r="AO46" i="9" s="1"/>
  <c r="BO23" i="9"/>
  <c r="BJ23" i="9"/>
  <c r="BI33" i="9"/>
  <c r="AO33" i="9" s="1"/>
  <c r="B14" i="8"/>
  <c r="BL14" i="8" s="1"/>
  <c r="B22" i="8"/>
  <c r="B197" i="8"/>
  <c r="AL183" i="9"/>
  <c r="BN101" i="9"/>
  <c r="B13" i="8"/>
  <c r="B15" i="8"/>
  <c r="B21" i="8"/>
  <c r="BJ21" i="8" s="1"/>
  <c r="B24" i="8"/>
  <c r="BI24" i="8" s="1"/>
  <c r="B26" i="8"/>
  <c r="BN26" i="8" s="1"/>
  <c r="BI35" i="8"/>
  <c r="AO35" i="8" s="1"/>
  <c r="B56" i="8"/>
  <c r="BJ56" i="8" s="1"/>
  <c r="D67" i="8"/>
  <c r="BI65" i="8"/>
  <c r="AO65" i="8" s="1"/>
  <c r="C97" i="8"/>
  <c r="BK97" i="8" s="1"/>
  <c r="C114" i="8"/>
  <c r="BN114" i="8" s="1"/>
  <c r="Q123" i="8"/>
  <c r="BL97" i="9"/>
  <c r="BN97" i="9"/>
  <c r="P200" i="9"/>
  <c r="BI23" i="9"/>
  <c r="AQ23" i="9" s="1"/>
  <c r="AL182" i="9"/>
  <c r="AP99" i="9"/>
  <c r="AO41" i="9"/>
  <c r="P201" i="9"/>
  <c r="AP97" i="9"/>
  <c r="AP98" i="9"/>
  <c r="AO112" i="9"/>
  <c r="AQ24" i="9"/>
  <c r="AT14" i="9"/>
  <c r="AO52" i="9"/>
  <c r="AO45" i="9"/>
  <c r="AO56" i="9"/>
  <c r="B67" i="9"/>
  <c r="BN61" i="9"/>
  <c r="BI61" i="9"/>
  <c r="AO61" i="9" s="1"/>
  <c r="BN96" i="9"/>
  <c r="BI96" i="9"/>
  <c r="BP96" i="9"/>
  <c r="BK96" i="9"/>
  <c r="BL96" i="9"/>
  <c r="BJ96" i="9"/>
  <c r="BQ96" i="9"/>
  <c r="C95" i="9"/>
  <c r="BO96" i="9"/>
  <c r="AO31" i="9"/>
  <c r="AT13" i="9"/>
  <c r="A248" i="9"/>
  <c r="AQ21" i="9"/>
  <c r="AQ26" i="9"/>
  <c r="AO42" i="9"/>
  <c r="BS13" i="8"/>
  <c r="BO13" i="8"/>
  <c r="BJ13" i="8"/>
  <c r="BQ13" i="8"/>
  <c r="BL13" i="8"/>
  <c r="BK13" i="8"/>
  <c r="BR13" i="8"/>
  <c r="BI13" i="8"/>
  <c r="BP13" i="8"/>
  <c r="BM13" i="8"/>
  <c r="BO15" i="8"/>
  <c r="BI15" i="8"/>
  <c r="AT15" i="8" s="1"/>
  <c r="BO21" i="8"/>
  <c r="BL21" i="8"/>
  <c r="BN21" i="8"/>
  <c r="BP21" i="8"/>
  <c r="BN24" i="8"/>
  <c r="BK24" i="8"/>
  <c r="BI14" i="8"/>
  <c r="BI16" i="8"/>
  <c r="AT16" i="8" s="1"/>
  <c r="BO22" i="8"/>
  <c r="BJ22" i="8"/>
  <c r="BQ22" i="8"/>
  <c r="BL22" i="8"/>
  <c r="BP22" i="8"/>
  <c r="BN22" i="8"/>
  <c r="BK22" i="8"/>
  <c r="BI22" i="8"/>
  <c r="BP23" i="8"/>
  <c r="BJ23" i="8"/>
  <c r="BN23" i="8"/>
  <c r="BK23" i="8"/>
  <c r="BI25" i="8"/>
  <c r="BO25" i="8"/>
  <c r="BJ25" i="8"/>
  <c r="BI26" i="8"/>
  <c r="BJ26" i="8"/>
  <c r="BO26" i="8"/>
  <c r="BI31" i="8"/>
  <c r="BO31" i="8"/>
  <c r="BJ31" i="8"/>
  <c r="BI32" i="8"/>
  <c r="AO32" i="8" s="1"/>
  <c r="BN32" i="8"/>
  <c r="BN46" i="8"/>
  <c r="BI46" i="8"/>
  <c r="AO46" i="8" s="1"/>
  <c r="BO46" i="8"/>
  <c r="BN51" i="8"/>
  <c r="BJ51" i="8"/>
  <c r="AO51" i="8" s="1"/>
  <c r="BO51" i="8"/>
  <c r="BQ98" i="8"/>
  <c r="BL98" i="8"/>
  <c r="BK98" i="8"/>
  <c r="BO98" i="8"/>
  <c r="BI98" i="8"/>
  <c r="BN98" i="8"/>
  <c r="AP99" i="8"/>
  <c r="BO129" i="8"/>
  <c r="BN129" i="8"/>
  <c r="BJ129" i="8"/>
  <c r="BI129" i="8"/>
  <c r="BI152" i="8"/>
  <c r="M152" i="8" s="1"/>
  <c r="BN152" i="8"/>
  <c r="BJ199" i="8"/>
  <c r="BI199" i="8"/>
  <c r="BN199" i="8"/>
  <c r="BO199" i="8"/>
  <c r="BO23" i="8"/>
  <c r="BN41" i="8"/>
  <c r="BJ41" i="8"/>
  <c r="AO41" i="8" s="1"/>
  <c r="BO41" i="8"/>
  <c r="BN52" i="8"/>
  <c r="BO52" i="8"/>
  <c r="BI52" i="8"/>
  <c r="AO52" i="8" s="1"/>
  <c r="BN53" i="8"/>
  <c r="BJ53" i="8"/>
  <c r="AO53" i="8" s="1"/>
  <c r="BO53" i="8"/>
  <c r="C96" i="8"/>
  <c r="BI97" i="8"/>
  <c r="BP98" i="8"/>
  <c r="BJ114" i="8"/>
  <c r="BI114" i="8"/>
  <c r="BQ192" i="8"/>
  <c r="BL192" i="8"/>
  <c r="BP192" i="8"/>
  <c r="BK192" i="8"/>
  <c r="AO192" i="8" s="1"/>
  <c r="B192" i="8"/>
  <c r="BI33" i="8"/>
  <c r="AO33" i="8" s="1"/>
  <c r="BI36" i="8"/>
  <c r="AO36" i="8" s="1"/>
  <c r="BN36" i="8"/>
  <c r="BN42" i="8"/>
  <c r="BI42" i="8"/>
  <c r="AO42" i="8" s="1"/>
  <c r="BO42" i="8"/>
  <c r="BN43" i="8"/>
  <c r="BJ43" i="8"/>
  <c r="AO43" i="8" s="1"/>
  <c r="BO43" i="8"/>
  <c r="BN54" i="8"/>
  <c r="BI54" i="8"/>
  <c r="AO54" i="8" s="1"/>
  <c r="BO54" i="8"/>
  <c r="BN55" i="8"/>
  <c r="BJ55" i="8"/>
  <c r="AO55" i="8" s="1"/>
  <c r="BO55" i="8"/>
  <c r="BI61" i="8"/>
  <c r="AO61" i="8" s="1"/>
  <c r="BI64" i="8"/>
  <c r="AO64" i="8" s="1"/>
  <c r="BN64" i="8"/>
  <c r="D95" i="8"/>
  <c r="BO99" i="8"/>
  <c r="BJ99" i="8"/>
  <c r="BO100" i="8"/>
  <c r="BJ100" i="8"/>
  <c r="AP100" i="8" s="1"/>
  <c r="BO101" i="8"/>
  <c r="BJ101" i="8"/>
  <c r="BO102" i="8"/>
  <c r="BJ102" i="8"/>
  <c r="AP102" i="8" s="1"/>
  <c r="BO112" i="8"/>
  <c r="BJ112" i="8"/>
  <c r="AO112" i="8" s="1"/>
  <c r="BO113" i="8"/>
  <c r="BN113" i="8"/>
  <c r="BJ113" i="8"/>
  <c r="AO113" i="8" s="1"/>
  <c r="BI34" i="8"/>
  <c r="AO34" i="8" s="1"/>
  <c r="BN34" i="8"/>
  <c r="BN44" i="8"/>
  <c r="BO44" i="8"/>
  <c r="BI44" i="8"/>
  <c r="AO44" i="8" s="1"/>
  <c r="BN45" i="8"/>
  <c r="BJ45" i="8"/>
  <c r="AO45" i="8" s="1"/>
  <c r="BO45" i="8"/>
  <c r="BN56" i="8"/>
  <c r="BO56" i="8"/>
  <c r="BI62" i="8"/>
  <c r="AO62" i="8" s="1"/>
  <c r="BN62" i="8"/>
  <c r="B67" i="8"/>
  <c r="BL97" i="8"/>
  <c r="BN97" i="8"/>
  <c r="BP97" i="8"/>
  <c r="BO97" i="8"/>
  <c r="BJ98" i="8"/>
  <c r="C67" i="8"/>
  <c r="B174" i="8"/>
  <c r="B177" i="8"/>
  <c r="B200" i="8"/>
  <c r="BO183" i="8"/>
  <c r="BJ183" i="8"/>
  <c r="BN183" i="8"/>
  <c r="BI183" i="8"/>
  <c r="BL183" i="8"/>
  <c r="BJ201" i="8"/>
  <c r="BI201" i="8"/>
  <c r="BO201" i="8"/>
  <c r="Q124" i="8"/>
  <c r="BO128" i="8"/>
  <c r="BN151" i="8"/>
  <c r="C182" i="8"/>
  <c r="BP183" i="8"/>
  <c r="B198" i="8"/>
  <c r="B202" i="8"/>
  <c r="D202" i="7"/>
  <c r="C202" i="7"/>
  <c r="B202" i="7" s="1"/>
  <c r="BJ202" i="7" s="1"/>
  <c r="D201" i="7"/>
  <c r="C201" i="7"/>
  <c r="D200" i="7"/>
  <c r="C200" i="7"/>
  <c r="B200" i="7" s="1"/>
  <c r="BJ200" i="7" s="1"/>
  <c r="D199" i="7"/>
  <c r="C199" i="7"/>
  <c r="D198" i="7"/>
  <c r="C198" i="7"/>
  <c r="O197" i="7"/>
  <c r="N197" i="7"/>
  <c r="M197" i="7"/>
  <c r="L197" i="7"/>
  <c r="K197" i="7"/>
  <c r="J197" i="7"/>
  <c r="I197" i="7"/>
  <c r="H197" i="7"/>
  <c r="G197" i="7"/>
  <c r="F197" i="7"/>
  <c r="D197" i="7" s="1"/>
  <c r="E197" i="7"/>
  <c r="BK192" i="7"/>
  <c r="D192" i="7"/>
  <c r="BO192" i="7" s="1"/>
  <c r="C192" i="7"/>
  <c r="BL192" i="7" s="1"/>
  <c r="B187" i="7"/>
  <c r="B186" i="7"/>
  <c r="E183" i="7"/>
  <c r="D183" i="7"/>
  <c r="E182" i="7"/>
  <c r="D182" i="7"/>
  <c r="D177" i="7"/>
  <c r="C177" i="7"/>
  <c r="D176" i="7"/>
  <c r="C176" i="7"/>
  <c r="D175" i="7"/>
  <c r="C175" i="7"/>
  <c r="D174" i="7"/>
  <c r="C174" i="7"/>
  <c r="B174" i="7" s="1"/>
  <c r="BI169" i="7"/>
  <c r="I169" i="7" s="1"/>
  <c r="C169" i="7"/>
  <c r="BN169" i="7" s="1"/>
  <c r="C168" i="7"/>
  <c r="BN168" i="7" s="1"/>
  <c r="BI167" i="7"/>
  <c r="I167" i="7" s="1"/>
  <c r="C167" i="7"/>
  <c r="BN167" i="7" s="1"/>
  <c r="C166" i="7"/>
  <c r="BN166" i="7" s="1"/>
  <c r="C165" i="7"/>
  <c r="BN165" i="7" s="1"/>
  <c r="BI164" i="7"/>
  <c r="I164" i="7" s="1"/>
  <c r="C164" i="7"/>
  <c r="BN164" i="7" s="1"/>
  <c r="BN160" i="7"/>
  <c r="BI160" i="7"/>
  <c r="G160" i="7" s="1"/>
  <c r="BN159" i="7"/>
  <c r="BI159" i="7"/>
  <c r="G159" i="7" s="1"/>
  <c r="BN158" i="7"/>
  <c r="BI158" i="7"/>
  <c r="G158" i="7" s="1"/>
  <c r="BN157" i="7"/>
  <c r="BI157" i="7"/>
  <c r="G157" i="7" s="1"/>
  <c r="BN156" i="7"/>
  <c r="BI156" i="7"/>
  <c r="G156" i="7" s="1"/>
  <c r="BN155" i="7"/>
  <c r="BI155" i="7"/>
  <c r="G155" i="7"/>
  <c r="C152" i="7"/>
  <c r="BI152" i="7" s="1"/>
  <c r="M152" i="7" s="1"/>
  <c r="C151" i="7"/>
  <c r="BI151" i="7" s="1"/>
  <c r="M151" i="7" s="1"/>
  <c r="B144" i="7"/>
  <c r="BO129" i="7"/>
  <c r="BJ129" i="7"/>
  <c r="C129" i="7"/>
  <c r="BN129" i="7" s="1"/>
  <c r="C128" i="7"/>
  <c r="BO128" i="7" s="1"/>
  <c r="BV124" i="7"/>
  <c r="BU124" i="7"/>
  <c r="BT124" i="7"/>
  <c r="BS124" i="7"/>
  <c r="BR124" i="7"/>
  <c r="BO124" i="7"/>
  <c r="BM124" i="7"/>
  <c r="BL124" i="7"/>
  <c r="BK124" i="7"/>
  <c r="BJ124" i="7"/>
  <c r="BI124" i="7"/>
  <c r="BF124" i="7"/>
  <c r="BV123" i="7"/>
  <c r="BU123" i="7"/>
  <c r="BT123" i="7"/>
  <c r="BS123" i="7"/>
  <c r="BR123" i="7"/>
  <c r="BO123" i="7"/>
  <c r="BM123" i="7"/>
  <c r="BL123" i="7"/>
  <c r="BK123" i="7"/>
  <c r="BJ123" i="7"/>
  <c r="BI123" i="7"/>
  <c r="BF123" i="7"/>
  <c r="E119" i="7"/>
  <c r="D119" i="7"/>
  <c r="E118" i="7"/>
  <c r="D118" i="7"/>
  <c r="E114" i="7"/>
  <c r="D114" i="7"/>
  <c r="E113" i="7"/>
  <c r="D113" i="7"/>
  <c r="C113" i="7" s="1"/>
  <c r="E112" i="7"/>
  <c r="D112" i="7"/>
  <c r="E102" i="7"/>
  <c r="D102" i="7"/>
  <c r="C102" i="7" s="1"/>
  <c r="BI102" i="7" s="1"/>
  <c r="E101" i="7"/>
  <c r="D101" i="7"/>
  <c r="C101" i="7" s="1"/>
  <c r="E100" i="7"/>
  <c r="D100" i="7"/>
  <c r="E99" i="7"/>
  <c r="D99" i="7"/>
  <c r="C99" i="7" s="1"/>
  <c r="E98" i="7"/>
  <c r="D98" i="7"/>
  <c r="C98" i="7"/>
  <c r="BO98" i="7" s="1"/>
  <c r="E97" i="7"/>
  <c r="D97" i="7"/>
  <c r="E96" i="7"/>
  <c r="D96" i="7"/>
  <c r="C96" i="7" s="1"/>
  <c r="BI96" i="7" s="1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0" i="7"/>
  <c r="D90" i="7"/>
  <c r="C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90" i="7" s="1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6" i="7"/>
  <c r="C66" i="7"/>
  <c r="D65" i="7"/>
  <c r="C65" i="7"/>
  <c r="B65" i="7" s="1"/>
  <c r="BN65" i="7" s="1"/>
  <c r="D64" i="7"/>
  <c r="C64" i="7"/>
  <c r="D63" i="7"/>
  <c r="C63" i="7"/>
  <c r="D62" i="7"/>
  <c r="C62" i="7"/>
  <c r="D61" i="7"/>
  <c r="C61" i="7"/>
  <c r="B61" i="7" s="1"/>
  <c r="D56" i="7"/>
  <c r="C56" i="7"/>
  <c r="D55" i="7"/>
  <c r="C55" i="7"/>
  <c r="D54" i="7"/>
  <c r="C54" i="7"/>
  <c r="B54" i="7"/>
  <c r="D53" i="7"/>
  <c r="C53" i="7"/>
  <c r="B53" i="7"/>
  <c r="D52" i="7"/>
  <c r="B52" i="7" s="1"/>
  <c r="C52" i="7"/>
  <c r="D51" i="7"/>
  <c r="C51" i="7"/>
  <c r="D46" i="7"/>
  <c r="C46" i="7"/>
  <c r="D45" i="7"/>
  <c r="C45" i="7"/>
  <c r="B45" i="7" s="1"/>
  <c r="BJ45" i="7" s="1"/>
  <c r="D44" i="7"/>
  <c r="C44" i="7"/>
  <c r="D43" i="7"/>
  <c r="C43" i="7"/>
  <c r="D42" i="7"/>
  <c r="B42" i="7" s="1"/>
  <c r="C42" i="7"/>
  <c r="D41" i="7"/>
  <c r="C41" i="7"/>
  <c r="B41" i="7"/>
  <c r="BJ41" i="7" s="1"/>
  <c r="D36" i="7"/>
  <c r="C36" i="7"/>
  <c r="D35" i="7"/>
  <c r="C35" i="7"/>
  <c r="D34" i="7"/>
  <c r="C34" i="7"/>
  <c r="D33" i="7"/>
  <c r="C33" i="7"/>
  <c r="B33" i="7" s="1"/>
  <c r="BN33" i="7" s="1"/>
  <c r="D32" i="7"/>
  <c r="C32" i="7"/>
  <c r="D31" i="7"/>
  <c r="C31" i="7"/>
  <c r="D26" i="7"/>
  <c r="C26" i="7"/>
  <c r="D25" i="7"/>
  <c r="C25" i="7"/>
  <c r="D24" i="7"/>
  <c r="B24" i="7" s="1"/>
  <c r="BO24" i="7" s="1"/>
  <c r="C24" i="7"/>
  <c r="D23" i="7"/>
  <c r="C23" i="7"/>
  <c r="B23" i="7" s="1"/>
  <c r="D22" i="7"/>
  <c r="C22" i="7"/>
  <c r="D21" i="7"/>
  <c r="B21" i="7" s="1"/>
  <c r="BI21" i="7" s="1"/>
  <c r="C21" i="7"/>
  <c r="D16" i="7"/>
  <c r="C16" i="7"/>
  <c r="D15" i="7"/>
  <c r="C15" i="7"/>
  <c r="B15" i="7" s="1"/>
  <c r="D14" i="7"/>
  <c r="C14" i="7"/>
  <c r="D13" i="7"/>
  <c r="C13" i="7"/>
  <c r="B13" i="7" s="1"/>
  <c r="BL13" i="7" s="1"/>
  <c r="A5" i="7"/>
  <c r="A4" i="7"/>
  <c r="A3" i="7"/>
  <c r="A2" i="7"/>
  <c r="B22" i="7" l="1"/>
  <c r="B63" i="7"/>
  <c r="BN63" i="7" s="1"/>
  <c r="E95" i="7"/>
  <c r="C118" i="7"/>
  <c r="BN128" i="7"/>
  <c r="B26" i="7"/>
  <c r="B32" i="7"/>
  <c r="B34" i="7"/>
  <c r="B36" i="7"/>
  <c r="B56" i="7"/>
  <c r="C100" i="7"/>
  <c r="C114" i="7"/>
  <c r="B176" i="7"/>
  <c r="BP192" i="7"/>
  <c r="B199" i="7"/>
  <c r="BJ199" i="7" s="1"/>
  <c r="BJ14" i="8"/>
  <c r="B14" i="7"/>
  <c r="BJ14" i="7" s="1"/>
  <c r="B16" i="7"/>
  <c r="B44" i="7"/>
  <c r="BN44" i="7" s="1"/>
  <c r="B55" i="7"/>
  <c r="B175" i="7"/>
  <c r="B177" i="7"/>
  <c r="C183" i="7"/>
  <c r="BK183" i="7" s="1"/>
  <c r="BQ192" i="7"/>
  <c r="B198" i="7"/>
  <c r="BJ198" i="7" s="1"/>
  <c r="AQ25" i="8"/>
  <c r="BQ14" i="8"/>
  <c r="BJ44" i="7"/>
  <c r="B35" i="7"/>
  <c r="BI35" i="7" s="1"/>
  <c r="AO35" i="7" s="1"/>
  <c r="B51" i="7"/>
  <c r="BI192" i="7"/>
  <c r="BN192" i="7"/>
  <c r="D67" i="7"/>
  <c r="BI166" i="7"/>
  <c r="I166" i="7" s="1"/>
  <c r="BR14" i="8"/>
  <c r="BO14" i="8"/>
  <c r="BJ24" i="8"/>
  <c r="BQ24" i="8"/>
  <c r="B248" i="9"/>
  <c r="B43" i="7"/>
  <c r="BJ43" i="7" s="1"/>
  <c r="BI168" i="7"/>
  <c r="I168" i="7" s="1"/>
  <c r="B192" i="7"/>
  <c r="AP101" i="8"/>
  <c r="BO114" i="8"/>
  <c r="BK14" i="8"/>
  <c r="AT14" i="8" s="1"/>
  <c r="BS14" i="8"/>
  <c r="BL24" i="8"/>
  <c r="BO24" i="8"/>
  <c r="BI21" i="8"/>
  <c r="AQ21" i="8" s="1"/>
  <c r="BQ21" i="8"/>
  <c r="B25" i="7"/>
  <c r="B31" i="7"/>
  <c r="BJ31" i="7" s="1"/>
  <c r="B46" i="7"/>
  <c r="BO46" i="7" s="1"/>
  <c r="C97" i="7"/>
  <c r="C112" i="7"/>
  <c r="BI129" i="7"/>
  <c r="K129" i="7" s="1"/>
  <c r="BI165" i="7"/>
  <c r="I165" i="7" s="1"/>
  <c r="C182" i="7"/>
  <c r="BJ182" i="7" s="1"/>
  <c r="C197" i="7"/>
  <c r="B197" i="7" s="1"/>
  <c r="B201" i="7"/>
  <c r="BJ201" i="7" s="1"/>
  <c r="BJ97" i="8"/>
  <c r="AP97" i="8" s="1"/>
  <c r="BQ97" i="8"/>
  <c r="BI56" i="8"/>
  <c r="AO56" i="8" s="1"/>
  <c r="AQ23" i="8"/>
  <c r="BP14" i="8"/>
  <c r="BM14" i="8"/>
  <c r="BP24" i="8"/>
  <c r="BK21" i="8"/>
  <c r="AP96" i="9"/>
  <c r="BQ96" i="8"/>
  <c r="BL96" i="8"/>
  <c r="BO96" i="8"/>
  <c r="BI96" i="8"/>
  <c r="BK96" i="8"/>
  <c r="BP96" i="8"/>
  <c r="BN96" i="8"/>
  <c r="BJ96" i="8"/>
  <c r="C95" i="8"/>
  <c r="A248" i="8" s="1"/>
  <c r="AQ24" i="8"/>
  <c r="BO182" i="8"/>
  <c r="BJ182" i="8"/>
  <c r="BN182" i="8"/>
  <c r="BI182" i="8"/>
  <c r="BL182" i="8"/>
  <c r="BK182" i="8"/>
  <c r="BQ182" i="8"/>
  <c r="BP182" i="8"/>
  <c r="AP98" i="8"/>
  <c r="AQ26" i="8"/>
  <c r="AQ22" i="8"/>
  <c r="BJ198" i="8"/>
  <c r="BI198" i="8"/>
  <c r="BO198" i="8"/>
  <c r="BN198" i="8"/>
  <c r="BJ202" i="8"/>
  <c r="BI202" i="8"/>
  <c r="BO202" i="8"/>
  <c r="BN202" i="8"/>
  <c r="P201" i="8"/>
  <c r="AL183" i="8"/>
  <c r="BJ200" i="8"/>
  <c r="BI200" i="8"/>
  <c r="BO200" i="8"/>
  <c r="BN200" i="8"/>
  <c r="AO114" i="8"/>
  <c r="P199" i="8"/>
  <c r="K129" i="8"/>
  <c r="AO31" i="8"/>
  <c r="AT13" i="8"/>
  <c r="BO25" i="7"/>
  <c r="BJ25" i="7"/>
  <c r="BN25" i="7"/>
  <c r="BI25" i="7"/>
  <c r="BJ46" i="7"/>
  <c r="BP14" i="7"/>
  <c r="BK14" i="7"/>
  <c r="BR14" i="7"/>
  <c r="BM14" i="7"/>
  <c r="BI14" i="7"/>
  <c r="BQ14" i="7"/>
  <c r="BL14" i="7"/>
  <c r="BS14" i="7"/>
  <c r="BO16" i="7"/>
  <c r="BI16" i="7"/>
  <c r="AT16" i="7" s="1"/>
  <c r="BO26" i="7"/>
  <c r="BN26" i="7"/>
  <c r="BJ26" i="7"/>
  <c r="BI26" i="7"/>
  <c r="BN32" i="7"/>
  <c r="BI32" i="7"/>
  <c r="AO32" i="7" s="1"/>
  <c r="BN35" i="7"/>
  <c r="BN51" i="7"/>
  <c r="BJ51" i="7"/>
  <c r="BO51" i="7"/>
  <c r="BI51" i="7"/>
  <c r="BO99" i="7"/>
  <c r="BN99" i="7"/>
  <c r="BJ99" i="7"/>
  <c r="BI99" i="7"/>
  <c r="BI15" i="7"/>
  <c r="AT15" i="7" s="1"/>
  <c r="BO15" i="7"/>
  <c r="BN34" i="7"/>
  <c r="BI34" i="7"/>
  <c r="AO34" i="7" s="1"/>
  <c r="BN36" i="7"/>
  <c r="BI36" i="7"/>
  <c r="AO36" i="7" s="1"/>
  <c r="BN43" i="7"/>
  <c r="BI43" i="7"/>
  <c r="BO101" i="7"/>
  <c r="BN101" i="7"/>
  <c r="BJ101" i="7"/>
  <c r="BI101" i="7"/>
  <c r="AP101" i="7" s="1"/>
  <c r="BO21" i="7"/>
  <c r="BJ21" i="7"/>
  <c r="BQ21" i="7"/>
  <c r="BK21" i="7"/>
  <c r="BP21" i="7"/>
  <c r="BN21" i="7"/>
  <c r="BL21" i="7"/>
  <c r="BO31" i="7"/>
  <c r="BN31" i="7"/>
  <c r="BQ97" i="7"/>
  <c r="BL97" i="7"/>
  <c r="BP97" i="7"/>
  <c r="BK97" i="7"/>
  <c r="BO97" i="7"/>
  <c r="BN97" i="7"/>
  <c r="BJ97" i="7"/>
  <c r="BI97" i="7"/>
  <c r="BO112" i="7"/>
  <c r="BN112" i="7"/>
  <c r="BJ112" i="7"/>
  <c r="BI112" i="7"/>
  <c r="BR13" i="7"/>
  <c r="BM13" i="7"/>
  <c r="BI13" i="7"/>
  <c r="BP13" i="7"/>
  <c r="BK13" i="7"/>
  <c r="BS13" i="7"/>
  <c r="BO13" i="7"/>
  <c r="BJ13" i="7"/>
  <c r="BQ13" i="7"/>
  <c r="BO14" i="7"/>
  <c r="BO22" i="7"/>
  <c r="BJ22" i="7"/>
  <c r="BN22" i="7"/>
  <c r="BL22" i="7"/>
  <c r="BQ22" i="7"/>
  <c r="BK22" i="7"/>
  <c r="BP22" i="7"/>
  <c r="BI22" i="7"/>
  <c r="BJ42" i="7"/>
  <c r="BO42" i="7"/>
  <c r="BN42" i="7"/>
  <c r="BI42" i="7"/>
  <c r="BO114" i="7"/>
  <c r="BN114" i="7"/>
  <c r="BJ114" i="7"/>
  <c r="BI114" i="7"/>
  <c r="BP23" i="7"/>
  <c r="BJ23" i="7"/>
  <c r="BI23" i="7"/>
  <c r="BJ24" i="7"/>
  <c r="BP24" i="7"/>
  <c r="BN23" i="7"/>
  <c r="BN24" i="7"/>
  <c r="BO41" i="7"/>
  <c r="BO45" i="7"/>
  <c r="BN53" i="7"/>
  <c r="BJ53" i="7"/>
  <c r="BI53" i="7"/>
  <c r="BN55" i="7"/>
  <c r="BJ55" i="7"/>
  <c r="BI55" i="7"/>
  <c r="BN61" i="7"/>
  <c r="BI61" i="7"/>
  <c r="AO61" i="7" s="1"/>
  <c r="BI63" i="7"/>
  <c r="AO63" i="7" s="1"/>
  <c r="BI65" i="7"/>
  <c r="AO65" i="7" s="1"/>
  <c r="C95" i="7"/>
  <c r="BO96" i="7"/>
  <c r="BQ98" i="7"/>
  <c r="BL98" i="7"/>
  <c r="BP98" i="7"/>
  <c r="BK98" i="7"/>
  <c r="BJ98" i="7"/>
  <c r="BO100" i="7"/>
  <c r="BN100" i="7"/>
  <c r="BJ100" i="7"/>
  <c r="BO113" i="7"/>
  <c r="BN113" i="7"/>
  <c r="BJ113" i="7"/>
  <c r="BN182" i="7"/>
  <c r="BI182" i="7"/>
  <c r="BQ182" i="7"/>
  <c r="BL182" i="7"/>
  <c r="BO182" i="7"/>
  <c r="BJ183" i="7"/>
  <c r="BI198" i="7"/>
  <c r="P198" i="7" s="1"/>
  <c r="BO198" i="7"/>
  <c r="BI199" i="7"/>
  <c r="P199" i="7" s="1"/>
  <c r="BO199" i="7"/>
  <c r="BI200" i="7"/>
  <c r="P200" i="7" s="1"/>
  <c r="BO200" i="7"/>
  <c r="BO201" i="7"/>
  <c r="BI202" i="7"/>
  <c r="P202" i="7" s="1"/>
  <c r="BO202" i="7"/>
  <c r="BO23" i="7"/>
  <c r="BI24" i="7"/>
  <c r="BO44" i="7"/>
  <c r="BO53" i="7"/>
  <c r="BO55" i="7"/>
  <c r="C67" i="7"/>
  <c r="B62" i="7"/>
  <c r="B64" i="7"/>
  <c r="B66" i="7"/>
  <c r="BN98" i="7"/>
  <c r="C119" i="7"/>
  <c r="BN151" i="7"/>
  <c r="BP182" i="7"/>
  <c r="BQ24" i="7"/>
  <c r="BL24" i="7"/>
  <c r="BI33" i="7"/>
  <c r="AO33" i="7" s="1"/>
  <c r="BI41" i="7"/>
  <c r="AO41" i="7" s="1"/>
  <c r="BI45" i="7"/>
  <c r="AO45" i="7" s="1"/>
  <c r="BN52" i="7"/>
  <c r="BJ52" i="7"/>
  <c r="BI52" i="7"/>
  <c r="BN54" i="7"/>
  <c r="BJ54" i="7"/>
  <c r="BI54" i="7"/>
  <c r="BN56" i="7"/>
  <c r="BJ56" i="7"/>
  <c r="BI56" i="7"/>
  <c r="BQ96" i="7"/>
  <c r="BL96" i="7"/>
  <c r="BP96" i="7"/>
  <c r="BK96" i="7"/>
  <c r="BJ96" i="7"/>
  <c r="BO102" i="7"/>
  <c r="BN102" i="7"/>
  <c r="BJ102" i="7"/>
  <c r="AP102" i="7" s="1"/>
  <c r="BN183" i="7"/>
  <c r="BI183" i="7"/>
  <c r="BQ183" i="7"/>
  <c r="BL183" i="7"/>
  <c r="BO183" i="7"/>
  <c r="BK23" i="7"/>
  <c r="BK24" i="7"/>
  <c r="BN41" i="7"/>
  <c r="BI44" i="7"/>
  <c r="AO44" i="7" s="1"/>
  <c r="BN45" i="7"/>
  <c r="BO52" i="7"/>
  <c r="BO54" i="7"/>
  <c r="BO56" i="7"/>
  <c r="D95" i="7"/>
  <c r="BN96" i="7"/>
  <c r="BI98" i="7"/>
  <c r="AP98" i="7" s="1"/>
  <c r="BI100" i="7"/>
  <c r="BI113" i="7"/>
  <c r="AO113" i="7" s="1"/>
  <c r="Q123" i="7"/>
  <c r="Q124" i="7"/>
  <c r="BJ128" i="7"/>
  <c r="BI128" i="7"/>
  <c r="BN152" i="7"/>
  <c r="BK182" i="7"/>
  <c r="BP183" i="7"/>
  <c r="BN198" i="7"/>
  <c r="BN199" i="7"/>
  <c r="BN200" i="7"/>
  <c r="BN202" i="7"/>
  <c r="BJ192" i="7"/>
  <c r="AO192" i="7" s="1"/>
  <c r="D202" i="6"/>
  <c r="B202" i="6" s="1"/>
  <c r="BI202" i="6" s="1"/>
  <c r="C202" i="6"/>
  <c r="D201" i="6"/>
  <c r="C201" i="6"/>
  <c r="D200" i="6"/>
  <c r="C200" i="6"/>
  <c r="D199" i="6"/>
  <c r="B199" i="6" s="1"/>
  <c r="BI199" i="6" s="1"/>
  <c r="C199" i="6"/>
  <c r="D198" i="6"/>
  <c r="C198" i="6"/>
  <c r="O197" i="6"/>
  <c r="N197" i="6"/>
  <c r="M197" i="6"/>
  <c r="L197" i="6"/>
  <c r="K197" i="6"/>
  <c r="J197" i="6"/>
  <c r="I197" i="6"/>
  <c r="H197" i="6"/>
  <c r="G197" i="6"/>
  <c r="F197" i="6"/>
  <c r="E197" i="6"/>
  <c r="C197" i="6" s="1"/>
  <c r="BL192" i="6"/>
  <c r="D192" i="6"/>
  <c r="C192" i="6"/>
  <c r="BK192" i="6" s="1"/>
  <c r="B187" i="6"/>
  <c r="B186" i="6"/>
  <c r="E183" i="6"/>
  <c r="C183" i="6" s="1"/>
  <c r="D183" i="6"/>
  <c r="E182" i="6"/>
  <c r="D182" i="6"/>
  <c r="D177" i="6"/>
  <c r="C177" i="6"/>
  <c r="B177" i="6" s="1"/>
  <c r="D176" i="6"/>
  <c r="C176" i="6"/>
  <c r="B176" i="6" s="1"/>
  <c r="D175" i="6"/>
  <c r="C175" i="6"/>
  <c r="B175" i="6" s="1"/>
  <c r="D174" i="6"/>
  <c r="B174" i="6" s="1"/>
  <c r="C174" i="6"/>
  <c r="C169" i="6"/>
  <c r="BN169" i="6" s="1"/>
  <c r="C168" i="6"/>
  <c r="BN168" i="6" s="1"/>
  <c r="C167" i="6"/>
  <c r="BN167" i="6" s="1"/>
  <c r="C166" i="6"/>
  <c r="BN166" i="6" s="1"/>
  <c r="C165" i="6"/>
  <c r="BN165" i="6" s="1"/>
  <c r="C164" i="6"/>
  <c r="BN164" i="6" s="1"/>
  <c r="BN160" i="6"/>
  <c r="BI160" i="6"/>
  <c r="G160" i="6" s="1"/>
  <c r="BN159" i="6"/>
  <c r="BI159" i="6"/>
  <c r="G159" i="6" s="1"/>
  <c r="BN158" i="6"/>
  <c r="BI158" i="6"/>
  <c r="G158" i="6" s="1"/>
  <c r="BN157" i="6"/>
  <c r="BI157" i="6"/>
  <c r="G157" i="6"/>
  <c r="BN156" i="6"/>
  <c r="BI156" i="6"/>
  <c r="G156" i="6" s="1"/>
  <c r="BN155" i="6"/>
  <c r="BI155" i="6"/>
  <c r="G155" i="6"/>
  <c r="C152" i="6"/>
  <c r="BN152" i="6" s="1"/>
  <c r="C151" i="6"/>
  <c r="BN151" i="6" s="1"/>
  <c r="B144" i="6"/>
  <c r="C129" i="6"/>
  <c r="BN129" i="6" s="1"/>
  <c r="C128" i="6"/>
  <c r="BN128" i="6" s="1"/>
  <c r="BV124" i="6"/>
  <c r="BU124" i="6"/>
  <c r="BT124" i="6"/>
  <c r="BS124" i="6"/>
  <c r="BR124" i="6"/>
  <c r="BO124" i="6"/>
  <c r="BM124" i="6"/>
  <c r="BL124" i="6"/>
  <c r="BK124" i="6"/>
  <c r="BJ124" i="6"/>
  <c r="BI124" i="6"/>
  <c r="BF124" i="6"/>
  <c r="BV123" i="6"/>
  <c r="BU123" i="6"/>
  <c r="BT123" i="6"/>
  <c r="BS123" i="6"/>
  <c r="BR123" i="6"/>
  <c r="BO123" i="6"/>
  <c r="BM123" i="6"/>
  <c r="BL123" i="6"/>
  <c r="BK123" i="6"/>
  <c r="BJ123" i="6"/>
  <c r="BI123" i="6"/>
  <c r="BF123" i="6"/>
  <c r="E119" i="6"/>
  <c r="D119" i="6"/>
  <c r="E118" i="6"/>
  <c r="D118" i="6"/>
  <c r="E114" i="6"/>
  <c r="D114" i="6"/>
  <c r="C114" i="6" s="1"/>
  <c r="BJ114" i="6" s="1"/>
  <c r="E113" i="6"/>
  <c r="D113" i="6"/>
  <c r="E112" i="6"/>
  <c r="D112" i="6"/>
  <c r="C112" i="6" s="1"/>
  <c r="BJ102" i="6"/>
  <c r="E102" i="6"/>
  <c r="D102" i="6"/>
  <c r="C102" i="6" s="1"/>
  <c r="E101" i="6"/>
  <c r="D101" i="6"/>
  <c r="C101" i="6" s="1"/>
  <c r="BJ101" i="6" s="1"/>
  <c r="E100" i="6"/>
  <c r="D100" i="6"/>
  <c r="C100" i="6" s="1"/>
  <c r="BJ100" i="6" s="1"/>
  <c r="E99" i="6"/>
  <c r="D99" i="6"/>
  <c r="E98" i="6"/>
  <c r="D98" i="6"/>
  <c r="C98" i="6" s="1"/>
  <c r="E97" i="6"/>
  <c r="D97" i="6"/>
  <c r="E96" i="6"/>
  <c r="D96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E90" i="6"/>
  <c r="D90" i="6"/>
  <c r="C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6" i="6"/>
  <c r="B66" i="6" s="1"/>
  <c r="C66" i="6"/>
  <c r="D65" i="6"/>
  <c r="C65" i="6"/>
  <c r="B65" i="6"/>
  <c r="BN65" i="6" s="1"/>
  <c r="D64" i="6"/>
  <c r="C64" i="6"/>
  <c r="B64" i="6" s="1"/>
  <c r="BN64" i="6" s="1"/>
  <c r="D63" i="6"/>
  <c r="B63" i="6" s="1"/>
  <c r="C63" i="6"/>
  <c r="D62" i="6"/>
  <c r="C62" i="6"/>
  <c r="D61" i="6"/>
  <c r="C61" i="6"/>
  <c r="B61" i="6" s="1"/>
  <c r="D56" i="6"/>
  <c r="C56" i="6"/>
  <c r="D55" i="6"/>
  <c r="B55" i="6" s="1"/>
  <c r="C55" i="6"/>
  <c r="D54" i="6"/>
  <c r="C54" i="6"/>
  <c r="B54" i="6" s="1"/>
  <c r="BJ54" i="6" s="1"/>
  <c r="D53" i="6"/>
  <c r="C53" i="6"/>
  <c r="B53" i="6" s="1"/>
  <c r="D52" i="6"/>
  <c r="C52" i="6"/>
  <c r="D51" i="6"/>
  <c r="C51" i="6"/>
  <c r="D46" i="6"/>
  <c r="C46" i="6"/>
  <c r="B46" i="6" s="1"/>
  <c r="BI46" i="6" s="1"/>
  <c r="D45" i="6"/>
  <c r="C45" i="6"/>
  <c r="B45" i="6" s="1"/>
  <c r="D44" i="6"/>
  <c r="C44" i="6"/>
  <c r="D43" i="6"/>
  <c r="C43" i="6"/>
  <c r="D42" i="6"/>
  <c r="C42" i="6"/>
  <c r="B42" i="6" s="1"/>
  <c r="BI42" i="6" s="1"/>
  <c r="D41" i="6"/>
  <c r="C41" i="6"/>
  <c r="B41" i="6" s="1"/>
  <c r="D36" i="6"/>
  <c r="C36" i="6"/>
  <c r="B36" i="6" s="1"/>
  <c r="D35" i="6"/>
  <c r="C35" i="6"/>
  <c r="D34" i="6"/>
  <c r="C34" i="6"/>
  <c r="D33" i="6"/>
  <c r="C33" i="6"/>
  <c r="B33" i="6" s="1"/>
  <c r="BN33" i="6" s="1"/>
  <c r="D32" i="6"/>
  <c r="C32" i="6"/>
  <c r="D31" i="6"/>
  <c r="C31" i="6"/>
  <c r="D26" i="6"/>
  <c r="C26" i="6"/>
  <c r="B26" i="6" s="1"/>
  <c r="D25" i="6"/>
  <c r="C25" i="6"/>
  <c r="D24" i="6"/>
  <c r="C24" i="6"/>
  <c r="D23" i="6"/>
  <c r="C23" i="6"/>
  <c r="B23" i="6" s="1"/>
  <c r="D22" i="6"/>
  <c r="C22" i="6"/>
  <c r="D21" i="6"/>
  <c r="C21" i="6"/>
  <c r="D16" i="6"/>
  <c r="C16" i="6"/>
  <c r="D15" i="6"/>
  <c r="C15" i="6"/>
  <c r="D14" i="6"/>
  <c r="B14" i="6" s="1"/>
  <c r="BI14" i="6" s="1"/>
  <c r="C14" i="6"/>
  <c r="D13" i="6"/>
  <c r="B13" i="6" s="1"/>
  <c r="C13" i="6"/>
  <c r="A5" i="6"/>
  <c r="A4" i="6"/>
  <c r="A3" i="6"/>
  <c r="A2" i="6"/>
  <c r="BJ41" i="6" l="1"/>
  <c r="BN41" i="6"/>
  <c r="BI36" i="6"/>
  <c r="AO36" i="6" s="1"/>
  <c r="BN36" i="6"/>
  <c r="B25" i="6"/>
  <c r="BI129" i="6"/>
  <c r="D197" i="6"/>
  <c r="K128" i="7"/>
  <c r="AO52" i="7"/>
  <c r="P200" i="8"/>
  <c r="B16" i="6"/>
  <c r="BO16" i="6" s="1"/>
  <c r="B35" i="6"/>
  <c r="BI35" i="6" s="1"/>
  <c r="AO35" i="6" s="1"/>
  <c r="B44" i="6"/>
  <c r="BO44" i="6" s="1"/>
  <c r="C118" i="6"/>
  <c r="BJ129" i="6"/>
  <c r="BI152" i="6"/>
  <c r="M152" i="6" s="1"/>
  <c r="B32" i="6"/>
  <c r="B198" i="6"/>
  <c r="BI198" i="6" s="1"/>
  <c r="AO56" i="7"/>
  <c r="B248" i="8"/>
  <c r="B21" i="6"/>
  <c r="AT14" i="7"/>
  <c r="BJ45" i="6"/>
  <c r="BN45" i="6"/>
  <c r="BL21" i="6"/>
  <c r="BQ21" i="6"/>
  <c r="BK21" i="6"/>
  <c r="BN21" i="6"/>
  <c r="BN23" i="6"/>
  <c r="BO23" i="6"/>
  <c r="BK23" i="6"/>
  <c r="BI16" i="6"/>
  <c r="AT16" i="6" s="1"/>
  <c r="BP183" i="6"/>
  <c r="BN183" i="6"/>
  <c r="BI183" i="6"/>
  <c r="BI32" i="6"/>
  <c r="AO32" i="6" s="1"/>
  <c r="BN32" i="6"/>
  <c r="BJ53" i="6"/>
  <c r="BN53" i="6"/>
  <c r="AO43" i="7"/>
  <c r="B22" i="6"/>
  <c r="BO22" i="6" s="1"/>
  <c r="B90" i="6"/>
  <c r="BJ128" i="6"/>
  <c r="C182" i="6"/>
  <c r="BQ182" i="6" s="1"/>
  <c r="BP192" i="6"/>
  <c r="B201" i="6"/>
  <c r="BN201" i="6" s="1"/>
  <c r="BI46" i="7"/>
  <c r="AO46" i="7" s="1"/>
  <c r="B34" i="6"/>
  <c r="BI34" i="6" s="1"/>
  <c r="AO34" i="6" s="1"/>
  <c r="B43" i="6"/>
  <c r="BO43" i="6" s="1"/>
  <c r="B52" i="6"/>
  <c r="BI52" i="6" s="1"/>
  <c r="D67" i="6"/>
  <c r="C67" i="6"/>
  <c r="BO128" i="6"/>
  <c r="BI151" i="6"/>
  <c r="M151" i="6" s="1"/>
  <c r="B192" i="6"/>
  <c r="BQ192" i="6"/>
  <c r="BI201" i="7"/>
  <c r="P201" i="7" s="1"/>
  <c r="BI31" i="7"/>
  <c r="AO31" i="7" s="1"/>
  <c r="AQ21" i="7"/>
  <c r="BO43" i="7"/>
  <c r="BN46" i="7"/>
  <c r="B197" i="6"/>
  <c r="B15" i="6"/>
  <c r="BO15" i="6" s="1"/>
  <c r="B31" i="6"/>
  <c r="BN31" i="6" s="1"/>
  <c r="B56" i="6"/>
  <c r="BN56" i="6" s="1"/>
  <c r="Q124" i="6"/>
  <c r="B24" i="6"/>
  <c r="BQ24" i="6" s="1"/>
  <c r="B51" i="6"/>
  <c r="BN51" i="6" s="1"/>
  <c r="C97" i="6"/>
  <c r="BP97" i="6" s="1"/>
  <c r="C99" i="6"/>
  <c r="BI99" i="6" s="1"/>
  <c r="C113" i="6"/>
  <c r="BJ113" i="6" s="1"/>
  <c r="C119" i="6"/>
  <c r="BO129" i="6"/>
  <c r="B200" i="6"/>
  <c r="BI200" i="6" s="1"/>
  <c r="BN201" i="7"/>
  <c r="AP96" i="7"/>
  <c r="AO53" i="7"/>
  <c r="AO114" i="7"/>
  <c r="AO42" i="7"/>
  <c r="AO51" i="7"/>
  <c r="P202" i="8"/>
  <c r="P198" i="8"/>
  <c r="AL182" i="8"/>
  <c r="AP96" i="8"/>
  <c r="AL183" i="7"/>
  <c r="AQ22" i="7"/>
  <c r="AP100" i="7"/>
  <c r="AO54" i="7"/>
  <c r="BI64" i="7"/>
  <c r="AO64" i="7" s="1"/>
  <c r="BN64" i="7"/>
  <c r="AP99" i="7"/>
  <c r="AQ26" i="7"/>
  <c r="BI62" i="7"/>
  <c r="AO62" i="7" s="1"/>
  <c r="BN62" i="7"/>
  <c r="B67" i="7"/>
  <c r="A248" i="7" s="1"/>
  <c r="AQ24" i="7"/>
  <c r="AL182" i="7"/>
  <c r="AO55" i="7"/>
  <c r="AQ23" i="7"/>
  <c r="AT13" i="7"/>
  <c r="AO112" i="7"/>
  <c r="AP97" i="7"/>
  <c r="AQ25" i="7"/>
  <c r="BQ13" i="6"/>
  <c r="BL13" i="6"/>
  <c r="BS13" i="6"/>
  <c r="BO13" i="6"/>
  <c r="BJ13" i="6"/>
  <c r="BR13" i="6"/>
  <c r="BM13" i="6"/>
  <c r="BK13" i="6"/>
  <c r="BI13" i="6"/>
  <c r="BP13" i="6"/>
  <c r="BO26" i="6"/>
  <c r="BN26" i="6"/>
  <c r="BI26" i="6"/>
  <c r="BJ43" i="6"/>
  <c r="BN63" i="6"/>
  <c r="BI63" i="6"/>
  <c r="AO63" i="6" s="1"/>
  <c r="BS14" i="6"/>
  <c r="BO14" i="6"/>
  <c r="BJ14" i="6"/>
  <c r="BQ14" i="6"/>
  <c r="BL14" i="6"/>
  <c r="BP14" i="6"/>
  <c r="BK14" i="6"/>
  <c r="BM14" i="6"/>
  <c r="BP22" i="6"/>
  <c r="BO31" i="6"/>
  <c r="BI31" i="6"/>
  <c r="BN35" i="6"/>
  <c r="BO56" i="6"/>
  <c r="BN98" i="6"/>
  <c r="BP98" i="6"/>
  <c r="BK98" i="6"/>
  <c r="BQ98" i="6"/>
  <c r="BI98" i="6"/>
  <c r="AP98" i="6" s="1"/>
  <c r="BO98" i="6"/>
  <c r="BL98" i="6"/>
  <c r="BJ98" i="6"/>
  <c r="BO182" i="6"/>
  <c r="BJ182" i="6"/>
  <c r="BI182" i="6"/>
  <c r="BP182" i="6"/>
  <c r="BJ201" i="6"/>
  <c r="BO201" i="6"/>
  <c r="BR14" i="6"/>
  <c r="BK22" i="6"/>
  <c r="BJ24" i="6"/>
  <c r="BJ46" i="6"/>
  <c r="AO46" i="6" s="1"/>
  <c r="BN46" i="6"/>
  <c r="BO46" i="6"/>
  <c r="BO52" i="6"/>
  <c r="BN52" i="6"/>
  <c r="BQ22" i="6"/>
  <c r="BO25" i="6"/>
  <c r="BI25" i="6"/>
  <c r="BN25" i="6"/>
  <c r="BJ25" i="6"/>
  <c r="BJ26" i="6"/>
  <c r="BN34" i="6"/>
  <c r="BJ42" i="6"/>
  <c r="AO42" i="6" s="1"/>
  <c r="BN42" i="6"/>
  <c r="BO42" i="6"/>
  <c r="BJ44" i="6"/>
  <c r="BN44" i="6"/>
  <c r="BI44" i="6"/>
  <c r="BO51" i="6"/>
  <c r="BI51" i="6"/>
  <c r="BJ55" i="6"/>
  <c r="BO55" i="6"/>
  <c r="BN55" i="6"/>
  <c r="BI55" i="6"/>
  <c r="BQ97" i="6"/>
  <c r="BN97" i="6"/>
  <c r="BJ200" i="6"/>
  <c r="BO200" i="6"/>
  <c r="BO54" i="6"/>
  <c r="B62" i="6"/>
  <c r="B67" i="6" s="1"/>
  <c r="D95" i="6"/>
  <c r="BN99" i="6"/>
  <c r="BO99" i="6"/>
  <c r="BI112" i="6"/>
  <c r="BN112" i="6"/>
  <c r="BO112" i="6"/>
  <c r="Q123" i="6"/>
  <c r="BO41" i="6"/>
  <c r="BO45" i="6"/>
  <c r="BO53" i="6"/>
  <c r="BI64" i="6"/>
  <c r="AO64" i="6" s="1"/>
  <c r="BI100" i="6"/>
  <c r="AP100" i="6" s="1"/>
  <c r="BN100" i="6"/>
  <c r="BO100" i="6"/>
  <c r="BI113" i="6"/>
  <c r="AO113" i="6" s="1"/>
  <c r="BI165" i="6"/>
  <c r="I165" i="6" s="1"/>
  <c r="BI167" i="6"/>
  <c r="I167" i="6" s="1"/>
  <c r="BI169" i="6"/>
  <c r="I169" i="6" s="1"/>
  <c r="BI54" i="6"/>
  <c r="AO54" i="6" s="1"/>
  <c r="BI101" i="6"/>
  <c r="AP101" i="6" s="1"/>
  <c r="BN101" i="6"/>
  <c r="BO101" i="6"/>
  <c r="BI114" i="6"/>
  <c r="AO114" i="6" s="1"/>
  <c r="BN114" i="6"/>
  <c r="BO114" i="6"/>
  <c r="BO192" i="6"/>
  <c r="BJ192" i="6"/>
  <c r="BN192" i="6"/>
  <c r="BJ198" i="6"/>
  <c r="P198" i="6" s="1"/>
  <c r="BO198" i="6"/>
  <c r="BN198" i="6"/>
  <c r="BJ202" i="6"/>
  <c r="P202" i="6" s="1"/>
  <c r="BO202" i="6"/>
  <c r="BN202" i="6"/>
  <c r="BO21" i="6"/>
  <c r="BJ21" i="6"/>
  <c r="BI21" i="6"/>
  <c r="AQ21" i="6" s="1"/>
  <c r="BP21" i="6"/>
  <c r="BP23" i="6"/>
  <c r="BJ23" i="6"/>
  <c r="BI23" i="6"/>
  <c r="AQ23" i="6" s="1"/>
  <c r="BI33" i="6"/>
  <c r="AO33" i="6" s="1"/>
  <c r="BI41" i="6"/>
  <c r="AO41" i="6" s="1"/>
  <c r="BI45" i="6"/>
  <c r="AO45" i="6" s="1"/>
  <c r="BI53" i="6"/>
  <c r="AO53" i="6" s="1"/>
  <c r="BN54" i="6"/>
  <c r="BN61" i="6"/>
  <c r="BI61" i="6"/>
  <c r="AO61" i="6" s="1"/>
  <c r="BI65" i="6"/>
  <c r="AO65" i="6" s="1"/>
  <c r="C96" i="6"/>
  <c r="BI102" i="6"/>
  <c r="AP102" i="6" s="1"/>
  <c r="BN102" i="6"/>
  <c r="BO102" i="6"/>
  <c r="BJ112" i="6"/>
  <c r="BI164" i="6"/>
  <c r="I164" i="6" s="1"/>
  <c r="BI166" i="6"/>
  <c r="I166" i="6" s="1"/>
  <c r="BI168" i="6"/>
  <c r="I168" i="6" s="1"/>
  <c r="BO183" i="6"/>
  <c r="BJ183" i="6"/>
  <c r="BQ183" i="6"/>
  <c r="BL183" i="6"/>
  <c r="BK183" i="6"/>
  <c r="BI192" i="6"/>
  <c r="AO192" i="6" s="1"/>
  <c r="BJ199" i="6"/>
  <c r="P199" i="6" s="1"/>
  <c r="BO199" i="6"/>
  <c r="BN199" i="6"/>
  <c r="BI128" i="6"/>
  <c r="D202" i="5"/>
  <c r="C202" i="5"/>
  <c r="D201" i="5"/>
  <c r="C201" i="5"/>
  <c r="D200" i="5"/>
  <c r="C200" i="5"/>
  <c r="D199" i="5"/>
  <c r="C199" i="5"/>
  <c r="B199" i="5" s="1"/>
  <c r="D198" i="5"/>
  <c r="C198" i="5"/>
  <c r="O197" i="5"/>
  <c r="N197" i="5"/>
  <c r="M197" i="5"/>
  <c r="L197" i="5"/>
  <c r="K197" i="5"/>
  <c r="J197" i="5"/>
  <c r="I197" i="5"/>
  <c r="H197" i="5"/>
  <c r="G197" i="5"/>
  <c r="F197" i="5"/>
  <c r="D197" i="5" s="1"/>
  <c r="E197" i="5"/>
  <c r="D192" i="5"/>
  <c r="BO192" i="5" s="1"/>
  <c r="C192" i="5"/>
  <c r="BL192" i="5" s="1"/>
  <c r="B187" i="5"/>
  <c r="B186" i="5"/>
  <c r="E183" i="5"/>
  <c r="D183" i="5"/>
  <c r="C183" i="5" s="1"/>
  <c r="BK183" i="5" s="1"/>
  <c r="E182" i="5"/>
  <c r="D182" i="5"/>
  <c r="D177" i="5"/>
  <c r="C177" i="5"/>
  <c r="B177" i="5" s="1"/>
  <c r="D176" i="5"/>
  <c r="C176" i="5"/>
  <c r="D175" i="5"/>
  <c r="C175" i="5"/>
  <c r="B175" i="5" s="1"/>
  <c r="D174" i="5"/>
  <c r="C174" i="5"/>
  <c r="C169" i="5"/>
  <c r="BN169" i="5" s="1"/>
  <c r="C168" i="5"/>
  <c r="BN168" i="5" s="1"/>
  <c r="C167" i="5"/>
  <c r="BN167" i="5" s="1"/>
  <c r="C166" i="5"/>
  <c r="BN166" i="5" s="1"/>
  <c r="C165" i="5"/>
  <c r="BN165" i="5" s="1"/>
  <c r="C164" i="5"/>
  <c r="BN164" i="5" s="1"/>
  <c r="BN160" i="5"/>
  <c r="BI160" i="5"/>
  <c r="G160" i="5" s="1"/>
  <c r="BN159" i="5"/>
  <c r="BI159" i="5"/>
  <c r="G159" i="5" s="1"/>
  <c r="BN158" i="5"/>
  <c r="BI158" i="5"/>
  <c r="G158" i="5" s="1"/>
  <c r="BN157" i="5"/>
  <c r="BI157" i="5"/>
  <c r="G157" i="5" s="1"/>
  <c r="BN156" i="5"/>
  <c r="BI156" i="5"/>
  <c r="G156" i="5" s="1"/>
  <c r="BN155" i="5"/>
  <c r="BI155" i="5"/>
  <c r="G155" i="5" s="1"/>
  <c r="C152" i="5"/>
  <c r="BI152" i="5" s="1"/>
  <c r="M152" i="5" s="1"/>
  <c r="C151" i="5"/>
  <c r="B144" i="5"/>
  <c r="C129" i="5"/>
  <c r="BN129" i="5" s="1"/>
  <c r="C128" i="5"/>
  <c r="BO128" i="5" s="1"/>
  <c r="BV124" i="5"/>
  <c r="BU124" i="5"/>
  <c r="BT124" i="5"/>
  <c r="BS124" i="5"/>
  <c r="BR124" i="5"/>
  <c r="BO124" i="5"/>
  <c r="BM124" i="5"/>
  <c r="BL124" i="5"/>
  <c r="BK124" i="5"/>
  <c r="BJ124" i="5"/>
  <c r="BI124" i="5"/>
  <c r="BF124" i="5"/>
  <c r="BV123" i="5"/>
  <c r="BU123" i="5"/>
  <c r="BT123" i="5"/>
  <c r="BS123" i="5"/>
  <c r="BR123" i="5"/>
  <c r="BO123" i="5"/>
  <c r="BM123" i="5"/>
  <c r="BL123" i="5"/>
  <c r="BK123" i="5"/>
  <c r="BJ123" i="5"/>
  <c r="BI123" i="5"/>
  <c r="BF123" i="5"/>
  <c r="E119" i="5"/>
  <c r="D119" i="5"/>
  <c r="E118" i="5"/>
  <c r="C118" i="5" s="1"/>
  <c r="D118" i="5"/>
  <c r="E114" i="5"/>
  <c r="D114" i="5"/>
  <c r="C114" i="5" s="1"/>
  <c r="BN114" i="5" s="1"/>
  <c r="E113" i="5"/>
  <c r="D113" i="5"/>
  <c r="E112" i="5"/>
  <c r="D112" i="5"/>
  <c r="C112" i="5" s="1"/>
  <c r="BJ112" i="5" s="1"/>
  <c r="E102" i="5"/>
  <c r="D102" i="5"/>
  <c r="C102" i="5" s="1"/>
  <c r="BI102" i="5" s="1"/>
  <c r="E101" i="5"/>
  <c r="D101" i="5"/>
  <c r="C101" i="5" s="1"/>
  <c r="BN101" i="5" s="1"/>
  <c r="E100" i="5"/>
  <c r="D100" i="5"/>
  <c r="C100" i="5" s="1"/>
  <c r="E99" i="5"/>
  <c r="D99" i="5"/>
  <c r="E98" i="5"/>
  <c r="D98" i="5"/>
  <c r="C98" i="5" s="1"/>
  <c r="BN98" i="5" s="1"/>
  <c r="E97" i="5"/>
  <c r="D97" i="5"/>
  <c r="E96" i="5"/>
  <c r="D96" i="5"/>
  <c r="C96" i="5" s="1"/>
  <c r="BN96" i="5" s="1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0" i="5"/>
  <c r="D90" i="5"/>
  <c r="C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6" i="5"/>
  <c r="C66" i="5"/>
  <c r="D65" i="5"/>
  <c r="B65" i="5" s="1"/>
  <c r="BN65" i="5" s="1"/>
  <c r="C65" i="5"/>
  <c r="D64" i="5"/>
  <c r="C64" i="5"/>
  <c r="D63" i="5"/>
  <c r="B63" i="5" s="1"/>
  <c r="C63" i="5"/>
  <c r="D62" i="5"/>
  <c r="C62" i="5"/>
  <c r="D61" i="5"/>
  <c r="C61" i="5"/>
  <c r="D56" i="5"/>
  <c r="C56" i="5"/>
  <c r="D55" i="5"/>
  <c r="B55" i="5" s="1"/>
  <c r="BN55" i="5" s="1"/>
  <c r="C55" i="5"/>
  <c r="D54" i="5"/>
  <c r="C54" i="5"/>
  <c r="B54" i="5" s="1"/>
  <c r="BI54" i="5" s="1"/>
  <c r="D53" i="5"/>
  <c r="C53" i="5"/>
  <c r="B53" i="5" s="1"/>
  <c r="BJ53" i="5" s="1"/>
  <c r="D52" i="5"/>
  <c r="C52" i="5"/>
  <c r="D51" i="5"/>
  <c r="C51" i="5"/>
  <c r="D46" i="5"/>
  <c r="C46" i="5"/>
  <c r="D45" i="5"/>
  <c r="C45" i="5"/>
  <c r="D44" i="5"/>
  <c r="C44" i="5"/>
  <c r="D43" i="5"/>
  <c r="C43" i="5"/>
  <c r="D42" i="5"/>
  <c r="C42" i="5"/>
  <c r="D41" i="5"/>
  <c r="C41" i="5"/>
  <c r="D36" i="5"/>
  <c r="C36" i="5"/>
  <c r="D35" i="5"/>
  <c r="C35" i="5"/>
  <c r="D34" i="5"/>
  <c r="C34" i="5"/>
  <c r="D33" i="5"/>
  <c r="C33" i="5"/>
  <c r="B33" i="5" s="1"/>
  <c r="BN33" i="5" s="1"/>
  <c r="D32" i="5"/>
  <c r="C32" i="5"/>
  <c r="D31" i="5"/>
  <c r="C31" i="5"/>
  <c r="D26" i="5"/>
  <c r="C26" i="5"/>
  <c r="D25" i="5"/>
  <c r="C25" i="5"/>
  <c r="B25" i="5" s="1"/>
  <c r="D24" i="5"/>
  <c r="C24" i="5"/>
  <c r="D23" i="5"/>
  <c r="C23" i="5"/>
  <c r="B23" i="5" s="1"/>
  <c r="BO23" i="5" s="1"/>
  <c r="D22" i="5"/>
  <c r="C22" i="5"/>
  <c r="D21" i="5"/>
  <c r="C21" i="5"/>
  <c r="D16" i="5"/>
  <c r="C16" i="5"/>
  <c r="D15" i="5"/>
  <c r="C15" i="5"/>
  <c r="B15" i="5" s="1"/>
  <c r="D14" i="5"/>
  <c r="C14" i="5"/>
  <c r="D13" i="5"/>
  <c r="C13" i="5"/>
  <c r="B13" i="5" s="1"/>
  <c r="A5" i="5"/>
  <c r="A4" i="5"/>
  <c r="A3" i="5"/>
  <c r="A2" i="5"/>
  <c r="B22" i="5" l="1"/>
  <c r="B26" i="5"/>
  <c r="B36" i="5"/>
  <c r="BI167" i="5"/>
  <c r="I167" i="5" s="1"/>
  <c r="B176" i="5"/>
  <c r="BP24" i="6"/>
  <c r="BJ99" i="6"/>
  <c r="BO113" i="6"/>
  <c r="BN200" i="6"/>
  <c r="BJ52" i="6"/>
  <c r="BK24" i="6"/>
  <c r="BL24" i="6"/>
  <c r="AQ24" i="6" s="1"/>
  <c r="BI201" i="6"/>
  <c r="BI15" i="6"/>
  <c r="AT15" i="6" s="1"/>
  <c r="K129" i="6"/>
  <c r="BI164" i="5"/>
  <c r="I164" i="5" s="1"/>
  <c r="K128" i="6"/>
  <c r="AL183" i="6"/>
  <c r="B61" i="5"/>
  <c r="Q124" i="5"/>
  <c r="BN128" i="5"/>
  <c r="BN113" i="6"/>
  <c r="BN24" i="6"/>
  <c r="AQ26" i="6"/>
  <c r="BL97" i="6"/>
  <c r="BJ56" i="6"/>
  <c r="BL22" i="6"/>
  <c r="AT14" i="6"/>
  <c r="C67" i="5"/>
  <c r="BI97" i="6"/>
  <c r="B21" i="5"/>
  <c r="BJ21" i="5" s="1"/>
  <c r="B41" i="5"/>
  <c r="BJ41" i="5" s="1"/>
  <c r="B43" i="5"/>
  <c r="BN43" i="5" s="1"/>
  <c r="B45" i="5"/>
  <c r="BJ45" i="5" s="1"/>
  <c r="B62" i="5"/>
  <c r="BN62" i="5" s="1"/>
  <c r="B66" i="5"/>
  <c r="B67" i="5" s="1"/>
  <c r="BJ129" i="5"/>
  <c r="BI166" i="5"/>
  <c r="I166" i="5" s="1"/>
  <c r="B198" i="5"/>
  <c r="BN198" i="5" s="1"/>
  <c r="B200" i="5"/>
  <c r="BN200" i="5" s="1"/>
  <c r="B202" i="5"/>
  <c r="BO97" i="6"/>
  <c r="BK97" i="6"/>
  <c r="BJ51" i="6"/>
  <c r="AQ25" i="6"/>
  <c r="BK182" i="6"/>
  <c r="BL182" i="6"/>
  <c r="BI56" i="6"/>
  <c r="AO56" i="6" s="1"/>
  <c r="BJ31" i="6"/>
  <c r="BN22" i="6"/>
  <c r="BJ22" i="6"/>
  <c r="BI43" i="6"/>
  <c r="AO43" i="6" s="1"/>
  <c r="BO24" i="6"/>
  <c r="BI24" i="6"/>
  <c r="E95" i="5"/>
  <c r="B14" i="5"/>
  <c r="B16" i="5"/>
  <c r="B24" i="5"/>
  <c r="BQ24" i="5" s="1"/>
  <c r="B32" i="5"/>
  <c r="BI32" i="5" s="1"/>
  <c r="AO32" i="5" s="1"/>
  <c r="B34" i="5"/>
  <c r="B42" i="5"/>
  <c r="BI42" i="5" s="1"/>
  <c r="B46" i="5"/>
  <c r="BJ46" i="5" s="1"/>
  <c r="C113" i="5"/>
  <c r="BI113" i="5" s="1"/>
  <c r="B174" i="5"/>
  <c r="C182" i="5"/>
  <c r="BO182" i="5" s="1"/>
  <c r="C197" i="5"/>
  <c r="B197" i="5" s="1"/>
  <c r="AP99" i="6"/>
  <c r="BJ97" i="6"/>
  <c r="BN182" i="6"/>
  <c r="BN43" i="6"/>
  <c r="BI22" i="6"/>
  <c r="AQ22" i="6" s="1"/>
  <c r="AT13" i="6"/>
  <c r="B248" i="7"/>
  <c r="BP96" i="6"/>
  <c r="BK96" i="6"/>
  <c r="BO96" i="6"/>
  <c r="BI96" i="6"/>
  <c r="BN96" i="6"/>
  <c r="BL96" i="6"/>
  <c r="C95" i="6"/>
  <c r="BQ96" i="6"/>
  <c r="BJ96" i="6"/>
  <c r="AO44" i="6"/>
  <c r="AO112" i="6"/>
  <c r="P200" i="6"/>
  <c r="AO55" i="6"/>
  <c r="AO51" i="6"/>
  <c r="AO31" i="6"/>
  <c r="BI62" i="6"/>
  <c r="AO62" i="6" s="1"/>
  <c r="BN62" i="6"/>
  <c r="AO52" i="6"/>
  <c r="P201" i="6"/>
  <c r="A248" i="6"/>
  <c r="BI36" i="5"/>
  <c r="AO36" i="5" s="1"/>
  <c r="BN36" i="5"/>
  <c r="BN100" i="5"/>
  <c r="BO100" i="5"/>
  <c r="BI24" i="5"/>
  <c r="BO113" i="5"/>
  <c r="BI192" i="5"/>
  <c r="BP192" i="5"/>
  <c r="B201" i="5"/>
  <c r="BN201" i="5" s="1"/>
  <c r="B52" i="5"/>
  <c r="BJ52" i="5" s="1"/>
  <c r="B56" i="5"/>
  <c r="B64" i="5"/>
  <c r="BI64" i="5" s="1"/>
  <c r="AO64" i="5" s="1"/>
  <c r="B90" i="5"/>
  <c r="C97" i="5"/>
  <c r="BI97" i="5" s="1"/>
  <c r="C99" i="5"/>
  <c r="BJ99" i="5" s="1"/>
  <c r="BI129" i="5"/>
  <c r="K129" i="5" s="1"/>
  <c r="BJ183" i="5"/>
  <c r="B192" i="5"/>
  <c r="BK192" i="5"/>
  <c r="BQ192" i="5"/>
  <c r="BI169" i="5"/>
  <c r="I169" i="5" s="1"/>
  <c r="B31" i="5"/>
  <c r="BJ31" i="5" s="1"/>
  <c r="B35" i="5"/>
  <c r="B44" i="5"/>
  <c r="BI44" i="5" s="1"/>
  <c r="B51" i="5"/>
  <c r="BO51" i="5" s="1"/>
  <c r="C119" i="5"/>
  <c r="BO129" i="5"/>
  <c r="BI165" i="5"/>
  <c r="I165" i="5" s="1"/>
  <c r="BI168" i="5"/>
  <c r="I168" i="5" s="1"/>
  <c r="BN192" i="5"/>
  <c r="BQ14" i="5"/>
  <c r="BL14" i="5"/>
  <c r="BP14" i="5"/>
  <c r="BK14" i="5"/>
  <c r="BS14" i="5"/>
  <c r="BJ14" i="5"/>
  <c r="BR14" i="5"/>
  <c r="BI14" i="5"/>
  <c r="BO14" i="5"/>
  <c r="BM14" i="5"/>
  <c r="BI16" i="5"/>
  <c r="AT16" i="5" s="1"/>
  <c r="BO16" i="5"/>
  <c r="BS13" i="5"/>
  <c r="BO13" i="5"/>
  <c r="BJ13" i="5"/>
  <c r="BR13" i="5"/>
  <c r="BM13" i="5"/>
  <c r="BI13" i="5"/>
  <c r="BO26" i="5"/>
  <c r="BI26" i="5"/>
  <c r="BN26" i="5"/>
  <c r="BN46" i="5"/>
  <c r="BI151" i="5"/>
  <c r="M151" i="5" s="1"/>
  <c r="BN151" i="5"/>
  <c r="BP13" i="5"/>
  <c r="BO22" i="5"/>
  <c r="BJ22" i="5"/>
  <c r="BP22" i="5"/>
  <c r="BI22" i="5"/>
  <c r="BL22" i="5"/>
  <c r="BN22" i="5"/>
  <c r="BN35" i="5"/>
  <c r="BI35" i="5"/>
  <c r="AO35" i="5" s="1"/>
  <c r="BJ51" i="5"/>
  <c r="BI51" i="5"/>
  <c r="BI62" i="5"/>
  <c r="AO62" i="5" s="1"/>
  <c r="BQ13" i="5"/>
  <c r="BK22" i="5"/>
  <c r="BO25" i="5"/>
  <c r="BN25" i="5"/>
  <c r="BJ25" i="5"/>
  <c r="BI25" i="5"/>
  <c r="BI34" i="5"/>
  <c r="AO34" i="5" s="1"/>
  <c r="BN34" i="5"/>
  <c r="BN42" i="5"/>
  <c r="BJ44" i="5"/>
  <c r="BN44" i="5"/>
  <c r="BJ54" i="5"/>
  <c r="AO54" i="5" s="1"/>
  <c r="BO54" i="5"/>
  <c r="BN54" i="5"/>
  <c r="BJ56" i="5"/>
  <c r="BN56" i="5"/>
  <c r="BI56" i="5"/>
  <c r="D67" i="5"/>
  <c r="BO198" i="5"/>
  <c r="BO200" i="5"/>
  <c r="BI202" i="5"/>
  <c r="BO202" i="5"/>
  <c r="BN202" i="5"/>
  <c r="BJ202" i="5"/>
  <c r="BK13" i="5"/>
  <c r="BO21" i="5"/>
  <c r="BI21" i="5"/>
  <c r="BQ22" i="5"/>
  <c r="BJ26" i="5"/>
  <c r="BJ43" i="5"/>
  <c r="BI43" i="5"/>
  <c r="BO43" i="5"/>
  <c r="BO44" i="5"/>
  <c r="BJ55" i="5"/>
  <c r="BI55" i="5"/>
  <c r="BO55" i="5"/>
  <c r="BO56" i="5"/>
  <c r="BN63" i="5"/>
  <c r="BI63" i="5"/>
  <c r="AO63" i="5" s="1"/>
  <c r="BN64" i="5"/>
  <c r="BN102" i="5"/>
  <c r="BO102" i="5"/>
  <c r="BJ102" i="5"/>
  <c r="AP102" i="5" s="1"/>
  <c r="BN112" i="5"/>
  <c r="BI112" i="5"/>
  <c r="AO112" i="5" s="1"/>
  <c r="BO112" i="5"/>
  <c r="BL13" i="5"/>
  <c r="BO15" i="5"/>
  <c r="BI15" i="5"/>
  <c r="AT15" i="5" s="1"/>
  <c r="BN99" i="5"/>
  <c r="BI99" i="5"/>
  <c r="AP99" i="5" s="1"/>
  <c r="BO99" i="5"/>
  <c r="BN182" i="5"/>
  <c r="BL182" i="5"/>
  <c r="BK182" i="5"/>
  <c r="BI199" i="5"/>
  <c r="BO199" i="5"/>
  <c r="BN199" i="5"/>
  <c r="BJ199" i="5"/>
  <c r="BI201" i="5"/>
  <c r="BO201" i="5"/>
  <c r="BP23" i="5"/>
  <c r="BJ23" i="5"/>
  <c r="BP24" i="5"/>
  <c r="BI41" i="5"/>
  <c r="AO41" i="5" s="1"/>
  <c r="BI45" i="5"/>
  <c r="AO45" i="5" s="1"/>
  <c r="BI53" i="5"/>
  <c r="AO53" i="5" s="1"/>
  <c r="BN61" i="5"/>
  <c r="BI61" i="5"/>
  <c r="AO61" i="5" s="1"/>
  <c r="BI65" i="5"/>
  <c r="AO65" i="5" s="1"/>
  <c r="BP96" i="5"/>
  <c r="BK96" i="5"/>
  <c r="BO96" i="5"/>
  <c r="BP98" i="5"/>
  <c r="BK98" i="5"/>
  <c r="BO98" i="5"/>
  <c r="BI101" i="5"/>
  <c r="BI114" i="5"/>
  <c r="BK23" i="5"/>
  <c r="BN41" i="5"/>
  <c r="BN45" i="5"/>
  <c r="BN53" i="5"/>
  <c r="D95" i="5"/>
  <c r="BJ96" i="5"/>
  <c r="BQ96" i="5"/>
  <c r="BJ98" i="5"/>
  <c r="BQ98" i="5"/>
  <c r="BI100" i="5"/>
  <c r="BJ101" i="5"/>
  <c r="BJ114" i="5"/>
  <c r="Q123" i="5"/>
  <c r="BN183" i="5"/>
  <c r="BI183" i="5"/>
  <c r="BQ183" i="5"/>
  <c r="BL183" i="5"/>
  <c r="BO183" i="5"/>
  <c r="BI23" i="5"/>
  <c r="BI33" i="5"/>
  <c r="AO33" i="5" s="1"/>
  <c r="BI96" i="5"/>
  <c r="BI98" i="5"/>
  <c r="BN23" i="5"/>
  <c r="BO45" i="5"/>
  <c r="BO53" i="5"/>
  <c r="BL96" i="5"/>
  <c r="BL98" i="5"/>
  <c r="BJ100" i="5"/>
  <c r="BO101" i="5"/>
  <c r="BO114" i="5"/>
  <c r="BJ128" i="5"/>
  <c r="BI128" i="5"/>
  <c r="BN152" i="5"/>
  <c r="BP183" i="5"/>
  <c r="BJ192" i="5"/>
  <c r="AO192" i="5" s="1"/>
  <c r="D202" i="4"/>
  <c r="C202" i="4"/>
  <c r="D201" i="4"/>
  <c r="C201" i="4"/>
  <c r="D200" i="4"/>
  <c r="C200" i="4"/>
  <c r="D199" i="4"/>
  <c r="C199" i="4"/>
  <c r="B199" i="4" s="1"/>
  <c r="BI199" i="4" s="1"/>
  <c r="D198" i="4"/>
  <c r="C198" i="4"/>
  <c r="O197" i="4"/>
  <c r="N197" i="4"/>
  <c r="M197" i="4"/>
  <c r="L197" i="4"/>
  <c r="K197" i="4"/>
  <c r="J197" i="4"/>
  <c r="I197" i="4"/>
  <c r="H197" i="4"/>
  <c r="G197" i="4"/>
  <c r="F197" i="4"/>
  <c r="D197" i="4" s="1"/>
  <c r="E197" i="4"/>
  <c r="D192" i="4"/>
  <c r="C192" i="4"/>
  <c r="BQ192" i="4" s="1"/>
  <c r="B187" i="4"/>
  <c r="B186" i="4"/>
  <c r="E183" i="4"/>
  <c r="D183" i="4"/>
  <c r="C183" i="4" s="1"/>
  <c r="E182" i="4"/>
  <c r="D182" i="4"/>
  <c r="D177" i="4"/>
  <c r="C177" i="4"/>
  <c r="D176" i="4"/>
  <c r="C176" i="4"/>
  <c r="D175" i="4"/>
  <c r="C175" i="4"/>
  <c r="B175" i="4" s="1"/>
  <c r="D174" i="4"/>
  <c r="C174" i="4"/>
  <c r="C169" i="4"/>
  <c r="BN169" i="4" s="1"/>
  <c r="C168" i="4"/>
  <c r="BN168" i="4" s="1"/>
  <c r="C167" i="4"/>
  <c r="BN167" i="4" s="1"/>
  <c r="C166" i="4"/>
  <c r="BN166" i="4" s="1"/>
  <c r="C165" i="4"/>
  <c r="BN165" i="4" s="1"/>
  <c r="C164" i="4"/>
  <c r="BN164" i="4" s="1"/>
  <c r="BN160" i="4"/>
  <c r="BI160" i="4"/>
  <c r="G160" i="4" s="1"/>
  <c r="BN159" i="4"/>
  <c r="BI159" i="4"/>
  <c r="G159" i="4" s="1"/>
  <c r="BN158" i="4"/>
  <c r="BI158" i="4"/>
  <c r="G158" i="4" s="1"/>
  <c r="BN157" i="4"/>
  <c r="BI157" i="4"/>
  <c r="G157" i="4" s="1"/>
  <c r="BN156" i="4"/>
  <c r="BI156" i="4"/>
  <c r="G156" i="4" s="1"/>
  <c r="BN155" i="4"/>
  <c r="BI155" i="4"/>
  <c r="G155" i="4" s="1"/>
  <c r="C152" i="4"/>
  <c r="BN152" i="4" s="1"/>
  <c r="C151" i="4"/>
  <c r="BN151" i="4" s="1"/>
  <c r="B144" i="4"/>
  <c r="C129" i="4"/>
  <c r="BI129" i="4" s="1"/>
  <c r="C128" i="4"/>
  <c r="BN128" i="4" s="1"/>
  <c r="BV124" i="4"/>
  <c r="BU124" i="4"/>
  <c r="BT124" i="4"/>
  <c r="BS124" i="4"/>
  <c r="BR124" i="4"/>
  <c r="BO124" i="4"/>
  <c r="BM124" i="4"/>
  <c r="BL124" i="4"/>
  <c r="BK124" i="4"/>
  <c r="BJ124" i="4"/>
  <c r="BI124" i="4"/>
  <c r="BF124" i="4"/>
  <c r="BV123" i="4"/>
  <c r="BU123" i="4"/>
  <c r="BT123" i="4"/>
  <c r="BS123" i="4"/>
  <c r="BR123" i="4"/>
  <c r="BO123" i="4"/>
  <c r="BM123" i="4"/>
  <c r="BL123" i="4"/>
  <c r="BK123" i="4"/>
  <c r="BJ123" i="4"/>
  <c r="BI123" i="4"/>
  <c r="BF123" i="4"/>
  <c r="E119" i="4"/>
  <c r="D119" i="4"/>
  <c r="E118" i="4"/>
  <c r="D118" i="4"/>
  <c r="E114" i="4"/>
  <c r="D114" i="4"/>
  <c r="C114" i="4" s="1"/>
  <c r="BJ114" i="4" s="1"/>
  <c r="E113" i="4"/>
  <c r="D113" i="4"/>
  <c r="E112" i="4"/>
  <c r="D112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0" i="4"/>
  <c r="D90" i="4"/>
  <c r="C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6" i="4"/>
  <c r="C66" i="4"/>
  <c r="D65" i="4"/>
  <c r="B65" i="4" s="1"/>
  <c r="C65" i="4"/>
  <c r="D64" i="4"/>
  <c r="C64" i="4"/>
  <c r="B64" i="4" s="1"/>
  <c r="BN64" i="4" s="1"/>
  <c r="D63" i="4"/>
  <c r="C63" i="4"/>
  <c r="D62" i="4"/>
  <c r="C62" i="4"/>
  <c r="D61" i="4"/>
  <c r="D67" i="4" s="1"/>
  <c r="C61" i="4"/>
  <c r="D56" i="4"/>
  <c r="C56" i="4"/>
  <c r="B56" i="4" s="1"/>
  <c r="BJ56" i="4" s="1"/>
  <c r="D55" i="4"/>
  <c r="B55" i="4" s="1"/>
  <c r="C55" i="4"/>
  <c r="D54" i="4"/>
  <c r="C54" i="4"/>
  <c r="B54" i="4" s="1"/>
  <c r="BJ54" i="4" s="1"/>
  <c r="D53" i="4"/>
  <c r="C53" i="4"/>
  <c r="D52" i="4"/>
  <c r="C52" i="4"/>
  <c r="B52" i="4" s="1"/>
  <c r="BJ52" i="4" s="1"/>
  <c r="D51" i="4"/>
  <c r="C51" i="4"/>
  <c r="D46" i="4"/>
  <c r="C46" i="4"/>
  <c r="B46" i="4" s="1"/>
  <c r="BJ46" i="4" s="1"/>
  <c r="D45" i="4"/>
  <c r="C45" i="4"/>
  <c r="D44" i="4"/>
  <c r="C44" i="4"/>
  <c r="B44" i="4" s="1"/>
  <c r="BJ44" i="4" s="1"/>
  <c r="D43" i="4"/>
  <c r="C43" i="4"/>
  <c r="D42" i="4"/>
  <c r="C42" i="4"/>
  <c r="B42" i="4" s="1"/>
  <c r="BJ42" i="4" s="1"/>
  <c r="D41" i="4"/>
  <c r="C41" i="4"/>
  <c r="D36" i="4"/>
  <c r="C36" i="4"/>
  <c r="B36" i="4"/>
  <c r="BN36" i="4" s="1"/>
  <c r="D35" i="4"/>
  <c r="C35" i="4"/>
  <c r="B35" i="4"/>
  <c r="BI35" i="4" s="1"/>
  <c r="AO35" i="4" s="1"/>
  <c r="D34" i="4"/>
  <c r="C34" i="4"/>
  <c r="D33" i="4"/>
  <c r="C33" i="4"/>
  <c r="D32" i="4"/>
  <c r="C32" i="4"/>
  <c r="D31" i="4"/>
  <c r="C31" i="4"/>
  <c r="D26" i="4"/>
  <c r="C26" i="4"/>
  <c r="D25" i="4"/>
  <c r="C25" i="4"/>
  <c r="B25" i="4" s="1"/>
  <c r="BJ25" i="4" s="1"/>
  <c r="D24" i="4"/>
  <c r="C24" i="4"/>
  <c r="D23" i="4"/>
  <c r="C23" i="4"/>
  <c r="D22" i="4"/>
  <c r="C22" i="4"/>
  <c r="D21" i="4"/>
  <c r="C21" i="4"/>
  <c r="B21" i="4" s="1"/>
  <c r="BJ21" i="4" s="1"/>
  <c r="D16" i="4"/>
  <c r="C16" i="4"/>
  <c r="D15" i="4"/>
  <c r="C15" i="4"/>
  <c r="B15" i="4" s="1"/>
  <c r="BI15" i="4" s="1"/>
  <c r="AT15" i="4" s="1"/>
  <c r="D14" i="4"/>
  <c r="C14" i="4"/>
  <c r="D13" i="4"/>
  <c r="C13" i="4"/>
  <c r="B13" i="4" s="1"/>
  <c r="BS13" i="4" s="1"/>
  <c r="A5" i="4"/>
  <c r="A4" i="4"/>
  <c r="A3" i="4"/>
  <c r="A2" i="4"/>
  <c r="BI168" i="4" l="1"/>
  <c r="I168" i="4" s="1"/>
  <c r="BO41" i="5"/>
  <c r="BO97" i="5"/>
  <c r="BI200" i="5"/>
  <c r="P200" i="5" s="1"/>
  <c r="BN113" i="5"/>
  <c r="BJ113" i="5"/>
  <c r="AQ23" i="5"/>
  <c r="AO114" i="5"/>
  <c r="BJ200" i="5"/>
  <c r="BN51" i="5"/>
  <c r="BI31" i="5"/>
  <c r="BN32" i="5"/>
  <c r="B248" i="6"/>
  <c r="AL182" i="6"/>
  <c r="E95" i="4"/>
  <c r="Q124" i="4"/>
  <c r="B198" i="4"/>
  <c r="BI166" i="4"/>
  <c r="I166" i="4" s="1"/>
  <c r="B192" i="4"/>
  <c r="B201" i="4"/>
  <c r="BJ201" i="4" s="1"/>
  <c r="BJ24" i="5"/>
  <c r="BN97" i="5"/>
  <c r="BK97" i="5"/>
  <c r="BN21" i="5"/>
  <c r="BP21" i="5"/>
  <c r="BI198" i="5"/>
  <c r="BI52" i="5"/>
  <c r="BO46" i="5"/>
  <c r="BN31" i="5"/>
  <c r="BO24" i="5"/>
  <c r="AP96" i="6"/>
  <c r="AP97" i="6"/>
  <c r="B14" i="4"/>
  <c r="BS14" i="4" s="1"/>
  <c r="B62" i="4"/>
  <c r="B66" i="4"/>
  <c r="C119" i="4"/>
  <c r="BI164" i="4"/>
  <c r="I164" i="4" s="1"/>
  <c r="B174" i="4"/>
  <c r="B176" i="4"/>
  <c r="BP192" i="4"/>
  <c r="B200" i="4"/>
  <c r="BJ200" i="4" s="1"/>
  <c r="AP100" i="5"/>
  <c r="BL24" i="5"/>
  <c r="BJ201" i="5"/>
  <c r="P201" i="5" s="1"/>
  <c r="BP182" i="5"/>
  <c r="BQ182" i="5"/>
  <c r="BL97" i="5"/>
  <c r="BP97" i="5"/>
  <c r="BI46" i="5"/>
  <c r="AO46" i="5" s="1"/>
  <c r="BK21" i="5"/>
  <c r="BL21" i="5"/>
  <c r="BJ198" i="5"/>
  <c r="BO42" i="5"/>
  <c r="BO52" i="5"/>
  <c r="BN52" i="5"/>
  <c r="BO31" i="5"/>
  <c r="B26" i="4"/>
  <c r="BJ26" i="4" s="1"/>
  <c r="B32" i="4"/>
  <c r="B41" i="4"/>
  <c r="BJ41" i="4" s="1"/>
  <c r="B43" i="4"/>
  <c r="BJ43" i="4" s="1"/>
  <c r="B45" i="4"/>
  <c r="BJ45" i="4" s="1"/>
  <c r="B51" i="4"/>
  <c r="BJ51" i="4" s="1"/>
  <c r="B53" i="4"/>
  <c r="BJ53" i="4" s="1"/>
  <c r="B63" i="4"/>
  <c r="BN63" i="4" s="1"/>
  <c r="C100" i="4"/>
  <c r="BJ100" i="4" s="1"/>
  <c r="C197" i="4"/>
  <c r="C95" i="5"/>
  <c r="BN24" i="5"/>
  <c r="BK24" i="5"/>
  <c r="BJ182" i="5"/>
  <c r="BI182" i="5"/>
  <c r="BQ21" i="5"/>
  <c r="BJ42" i="5"/>
  <c r="AO42" i="5" s="1"/>
  <c r="BJ13" i="4"/>
  <c r="BO15" i="4"/>
  <c r="AQ22" i="5"/>
  <c r="B16" i="4"/>
  <c r="B23" i="4"/>
  <c r="B24" i="4"/>
  <c r="B31" i="4"/>
  <c r="BJ31" i="4" s="1"/>
  <c r="B34" i="4"/>
  <c r="BN35" i="4"/>
  <c r="B90" i="4"/>
  <c r="C99" i="4"/>
  <c r="BJ99" i="4" s="1"/>
  <c r="C102" i="4"/>
  <c r="BN102" i="4" s="1"/>
  <c r="BI128" i="4"/>
  <c r="BI165" i="4"/>
  <c r="I165" i="4" s="1"/>
  <c r="BI167" i="4"/>
  <c r="I167" i="4" s="1"/>
  <c r="BI169" i="4"/>
  <c r="I169" i="4" s="1"/>
  <c r="C182" i="4"/>
  <c r="BI192" i="4"/>
  <c r="B202" i="4"/>
  <c r="BJ202" i="4" s="1"/>
  <c r="C101" i="4"/>
  <c r="BJ101" i="4" s="1"/>
  <c r="C113" i="4"/>
  <c r="BJ113" i="4" s="1"/>
  <c r="BJ128" i="4"/>
  <c r="BJ129" i="4"/>
  <c r="K129" i="4" s="1"/>
  <c r="B177" i="4"/>
  <c r="BK192" i="4"/>
  <c r="A248" i="5"/>
  <c r="AO51" i="5"/>
  <c r="AT14" i="5"/>
  <c r="BJ97" i="5"/>
  <c r="BQ97" i="5"/>
  <c r="B22" i="4"/>
  <c r="BJ22" i="4" s="1"/>
  <c r="B33" i="4"/>
  <c r="BI33" i="4" s="1"/>
  <c r="AO33" i="4" s="1"/>
  <c r="C67" i="4"/>
  <c r="C97" i="4"/>
  <c r="BI97" i="4" s="1"/>
  <c r="C98" i="4"/>
  <c r="BJ98" i="4" s="1"/>
  <c r="C112" i="4"/>
  <c r="BJ112" i="4" s="1"/>
  <c r="C118" i="4"/>
  <c r="BO128" i="4"/>
  <c r="BO129" i="4"/>
  <c r="BN192" i="4"/>
  <c r="B197" i="4"/>
  <c r="P199" i="5"/>
  <c r="AO43" i="5"/>
  <c r="P202" i="5"/>
  <c r="P198" i="5"/>
  <c r="AP98" i="5"/>
  <c r="AP96" i="5"/>
  <c r="AP101" i="5"/>
  <c r="AT13" i="5"/>
  <c r="K128" i="5"/>
  <c r="AL182" i="5"/>
  <c r="AP97" i="5"/>
  <c r="AO44" i="5"/>
  <c r="AQ25" i="5"/>
  <c r="AO31" i="5"/>
  <c r="AQ26" i="5"/>
  <c r="AL183" i="5"/>
  <c r="AO113" i="5"/>
  <c r="AO55" i="5"/>
  <c r="AQ21" i="5"/>
  <c r="AO56" i="5"/>
  <c r="AO52" i="5"/>
  <c r="BP13" i="4"/>
  <c r="BK13" i="4"/>
  <c r="BR13" i="4"/>
  <c r="BM13" i="4"/>
  <c r="BI13" i="4"/>
  <c r="BL13" i="4"/>
  <c r="BP21" i="4"/>
  <c r="BK21" i="4"/>
  <c r="BN21" i="4"/>
  <c r="BI21" i="4"/>
  <c r="BL21" i="4"/>
  <c r="BO41" i="4"/>
  <c r="BI41" i="4"/>
  <c r="AO41" i="4" s="1"/>
  <c r="BN41" i="4"/>
  <c r="BI43" i="4"/>
  <c r="AO43" i="4" s="1"/>
  <c r="BO44" i="4"/>
  <c r="BN44" i="4"/>
  <c r="BI44" i="4"/>
  <c r="AO44" i="4" s="1"/>
  <c r="BO46" i="4"/>
  <c r="BN46" i="4"/>
  <c r="BI46" i="4"/>
  <c r="AO46" i="4" s="1"/>
  <c r="BO51" i="4"/>
  <c r="BI51" i="4"/>
  <c r="AO51" i="4" s="1"/>
  <c r="BN51" i="4"/>
  <c r="BO52" i="4"/>
  <c r="BN52" i="4"/>
  <c r="BI52" i="4"/>
  <c r="AO52" i="4" s="1"/>
  <c r="BO53" i="4"/>
  <c r="BI53" i="4"/>
  <c r="AO53" i="4" s="1"/>
  <c r="BN53" i="4"/>
  <c r="BO13" i="4"/>
  <c r="BO21" i="4"/>
  <c r="BO24" i="4"/>
  <c r="BO55" i="4"/>
  <c r="BI55" i="4"/>
  <c r="BN55" i="4"/>
  <c r="BJ55" i="4"/>
  <c r="BN62" i="4"/>
  <c r="BI62" i="4"/>
  <c r="AO62" i="4" s="1"/>
  <c r="BI65" i="4"/>
  <c r="AO65" i="4" s="1"/>
  <c r="BN65" i="4"/>
  <c r="BJ198" i="4"/>
  <c r="BO198" i="4"/>
  <c r="BN198" i="4"/>
  <c r="BI198" i="4"/>
  <c r="BQ13" i="4"/>
  <c r="BQ21" i="4"/>
  <c r="BK23" i="4"/>
  <c r="BO23" i="4"/>
  <c r="BI23" i="4"/>
  <c r="BN23" i="4"/>
  <c r="BN32" i="4"/>
  <c r="BI32" i="4"/>
  <c r="AO32" i="4" s="1"/>
  <c r="BN34" i="4"/>
  <c r="BI34" i="4"/>
  <c r="AO34" i="4" s="1"/>
  <c r="BO56" i="4"/>
  <c r="BN56" i="4"/>
  <c r="BI56" i="4"/>
  <c r="AO56" i="4" s="1"/>
  <c r="BI201" i="4"/>
  <c r="BI25" i="4"/>
  <c r="AQ25" i="4" s="1"/>
  <c r="BN25" i="4"/>
  <c r="BO25" i="4"/>
  <c r="BN24" i="4"/>
  <c r="BI24" i="4"/>
  <c r="BP24" i="4"/>
  <c r="BK24" i="4"/>
  <c r="BL24" i="4"/>
  <c r="BO42" i="4"/>
  <c r="BN42" i="4"/>
  <c r="BI42" i="4"/>
  <c r="AO42" i="4" s="1"/>
  <c r="BO54" i="4"/>
  <c r="BN54" i="4"/>
  <c r="BI54" i="4"/>
  <c r="AO54" i="4" s="1"/>
  <c r="BO182" i="4"/>
  <c r="BJ182" i="4"/>
  <c r="BQ182" i="4"/>
  <c r="BL182" i="4"/>
  <c r="BP182" i="4"/>
  <c r="BN182" i="4"/>
  <c r="BK182" i="4"/>
  <c r="BI182" i="4"/>
  <c r="BI202" i="4"/>
  <c r="B61" i="4"/>
  <c r="C96" i="4"/>
  <c r="D95" i="4"/>
  <c r="BQ98" i="4"/>
  <c r="BI102" i="4"/>
  <c r="BO102" i="4"/>
  <c r="BO183" i="4"/>
  <c r="BJ183" i="4"/>
  <c r="BQ183" i="4"/>
  <c r="BL183" i="4"/>
  <c r="BK183" i="4"/>
  <c r="BO112" i="4"/>
  <c r="Q123" i="4"/>
  <c r="BI151" i="4"/>
  <c r="M151" i="4" s="1"/>
  <c r="BN183" i="4"/>
  <c r="BP98" i="4"/>
  <c r="BN100" i="4"/>
  <c r="BI113" i="4"/>
  <c r="AO113" i="4" s="1"/>
  <c r="BN113" i="4"/>
  <c r="BO113" i="4"/>
  <c r="BP183" i="4"/>
  <c r="BI36" i="4"/>
  <c r="AO36" i="4" s="1"/>
  <c r="BI64" i="4"/>
  <c r="AO64" i="4" s="1"/>
  <c r="BN97" i="4"/>
  <c r="BP97" i="4"/>
  <c r="BK97" i="4"/>
  <c r="BL97" i="4"/>
  <c r="BI101" i="4"/>
  <c r="AP101" i="4" s="1"/>
  <c r="BN101" i="4"/>
  <c r="BJ102" i="4"/>
  <c r="BI114" i="4"/>
  <c r="AO114" i="4" s="1"/>
  <c r="BN114" i="4"/>
  <c r="BO114" i="4"/>
  <c r="BI152" i="4"/>
  <c r="M152" i="4" s="1"/>
  <c r="BI183" i="4"/>
  <c r="BO192" i="4"/>
  <c r="BJ192" i="4"/>
  <c r="BJ199" i="4"/>
  <c r="P199" i="4" s="1"/>
  <c r="BO199" i="4"/>
  <c r="BN199" i="4"/>
  <c r="BI200" i="4"/>
  <c r="BN129" i="4"/>
  <c r="BL192" i="4"/>
  <c r="D202" i="3"/>
  <c r="C202" i="3"/>
  <c r="D201" i="3"/>
  <c r="C201" i="3"/>
  <c r="D200" i="3"/>
  <c r="C200" i="3"/>
  <c r="D199" i="3"/>
  <c r="C199" i="3"/>
  <c r="B199" i="3" s="1"/>
  <c r="BI199" i="3" s="1"/>
  <c r="D198" i="3"/>
  <c r="C198" i="3"/>
  <c r="O197" i="3"/>
  <c r="N197" i="3"/>
  <c r="M197" i="3"/>
  <c r="L197" i="3"/>
  <c r="K197" i="3"/>
  <c r="J197" i="3"/>
  <c r="I197" i="3"/>
  <c r="H197" i="3"/>
  <c r="G197" i="3"/>
  <c r="F197" i="3"/>
  <c r="D197" i="3" s="1"/>
  <c r="E197" i="3"/>
  <c r="D192" i="3"/>
  <c r="C192" i="3"/>
  <c r="BL192" i="3" s="1"/>
  <c r="B187" i="3"/>
  <c r="B186" i="3"/>
  <c r="E183" i="3"/>
  <c r="D183" i="3"/>
  <c r="C183" i="3" s="1"/>
  <c r="BP183" i="3" s="1"/>
  <c r="E182" i="3"/>
  <c r="D182" i="3"/>
  <c r="D177" i="3"/>
  <c r="C177" i="3"/>
  <c r="D176" i="3"/>
  <c r="C176" i="3"/>
  <c r="D175" i="3"/>
  <c r="C175" i="3"/>
  <c r="D174" i="3"/>
  <c r="C174" i="3"/>
  <c r="B174" i="3"/>
  <c r="C169" i="3"/>
  <c r="BN169" i="3" s="1"/>
  <c r="C168" i="3"/>
  <c r="BN168" i="3" s="1"/>
  <c r="C167" i="3"/>
  <c r="BN167" i="3" s="1"/>
  <c r="C166" i="3"/>
  <c r="BN166" i="3" s="1"/>
  <c r="C165" i="3"/>
  <c r="BN165" i="3" s="1"/>
  <c r="C164" i="3"/>
  <c r="BN164" i="3" s="1"/>
  <c r="BN160" i="3"/>
  <c r="BI160" i="3"/>
  <c r="G160" i="3" s="1"/>
  <c r="BN159" i="3"/>
  <c r="BI159" i="3"/>
  <c r="G159" i="3"/>
  <c r="BN158" i="3"/>
  <c r="BI158" i="3"/>
  <c r="G158" i="3" s="1"/>
  <c r="BN157" i="3"/>
  <c r="BI157" i="3"/>
  <c r="G157" i="3"/>
  <c r="BN156" i="3"/>
  <c r="BI156" i="3"/>
  <c r="G156" i="3" s="1"/>
  <c r="BN155" i="3"/>
  <c r="BI155" i="3"/>
  <c r="G155" i="3" s="1"/>
  <c r="C152" i="3"/>
  <c r="BN152" i="3" s="1"/>
  <c r="C151" i="3"/>
  <c r="BN151" i="3" s="1"/>
  <c r="B144" i="3"/>
  <c r="BJ129" i="3"/>
  <c r="C129" i="3"/>
  <c r="BN129" i="3" s="1"/>
  <c r="C128" i="3"/>
  <c r="BN128" i="3" s="1"/>
  <c r="BV124" i="3"/>
  <c r="BU124" i="3"/>
  <c r="BT124" i="3"/>
  <c r="BS124" i="3"/>
  <c r="BR124" i="3"/>
  <c r="BO124" i="3"/>
  <c r="BM124" i="3"/>
  <c r="BL124" i="3"/>
  <c r="BK124" i="3"/>
  <c r="BJ124" i="3"/>
  <c r="BI124" i="3"/>
  <c r="BF124" i="3"/>
  <c r="BV123" i="3"/>
  <c r="BU123" i="3"/>
  <c r="BT123" i="3"/>
  <c r="BS123" i="3"/>
  <c r="BR123" i="3"/>
  <c r="BO123" i="3"/>
  <c r="BM123" i="3"/>
  <c r="BL123" i="3"/>
  <c r="BK123" i="3"/>
  <c r="BJ123" i="3"/>
  <c r="BI123" i="3"/>
  <c r="BF123" i="3"/>
  <c r="E119" i="3"/>
  <c r="D119" i="3"/>
  <c r="E118" i="3"/>
  <c r="D118" i="3"/>
  <c r="E114" i="3"/>
  <c r="D114" i="3"/>
  <c r="E113" i="3"/>
  <c r="D113" i="3"/>
  <c r="E112" i="3"/>
  <c r="D112" i="3"/>
  <c r="C112" i="3" s="1"/>
  <c r="E102" i="3"/>
  <c r="D102" i="3"/>
  <c r="C102" i="3" s="1"/>
  <c r="E101" i="3"/>
  <c r="D101" i="3"/>
  <c r="E100" i="3"/>
  <c r="D100" i="3"/>
  <c r="E99" i="3"/>
  <c r="D99" i="3"/>
  <c r="E98" i="3"/>
  <c r="D98" i="3"/>
  <c r="E97" i="3"/>
  <c r="D97" i="3"/>
  <c r="E96" i="3"/>
  <c r="D96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0" i="3"/>
  <c r="D90" i="3"/>
  <c r="C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6" i="3"/>
  <c r="C66" i="3"/>
  <c r="D65" i="3"/>
  <c r="C65" i="3"/>
  <c r="D64" i="3"/>
  <c r="C64" i="3"/>
  <c r="D63" i="3"/>
  <c r="C63" i="3"/>
  <c r="D62" i="3"/>
  <c r="C62" i="3"/>
  <c r="D61" i="3"/>
  <c r="C61" i="3"/>
  <c r="D56" i="3"/>
  <c r="C56" i="3"/>
  <c r="D55" i="3"/>
  <c r="C55" i="3"/>
  <c r="D54" i="3"/>
  <c r="C54" i="3"/>
  <c r="B54" i="3" s="1"/>
  <c r="D53" i="3"/>
  <c r="C53" i="3"/>
  <c r="B53" i="3" s="1"/>
  <c r="BJ53" i="3" s="1"/>
  <c r="D52" i="3"/>
  <c r="C52" i="3"/>
  <c r="D51" i="3"/>
  <c r="C51" i="3"/>
  <c r="D46" i="3"/>
  <c r="C46" i="3"/>
  <c r="B46" i="3" s="1"/>
  <c r="BI46" i="3" s="1"/>
  <c r="D45" i="3"/>
  <c r="C45" i="3"/>
  <c r="D44" i="3"/>
  <c r="C44" i="3"/>
  <c r="D43" i="3"/>
  <c r="C43" i="3"/>
  <c r="D42" i="3"/>
  <c r="C42" i="3"/>
  <c r="B42" i="3" s="1"/>
  <c r="BI42" i="3" s="1"/>
  <c r="D41" i="3"/>
  <c r="C41" i="3"/>
  <c r="D36" i="3"/>
  <c r="C36" i="3"/>
  <c r="B36" i="3" s="1"/>
  <c r="D35" i="3"/>
  <c r="C35" i="3"/>
  <c r="D34" i="3"/>
  <c r="C34" i="3"/>
  <c r="D33" i="3"/>
  <c r="C33" i="3"/>
  <c r="D32" i="3"/>
  <c r="C32" i="3"/>
  <c r="B32" i="3" s="1"/>
  <c r="BI32" i="3" s="1"/>
  <c r="AO32" i="3" s="1"/>
  <c r="D31" i="3"/>
  <c r="C31" i="3"/>
  <c r="D26" i="3"/>
  <c r="C26" i="3"/>
  <c r="D25" i="3"/>
  <c r="C25" i="3"/>
  <c r="D24" i="3"/>
  <c r="C24" i="3"/>
  <c r="D23" i="3"/>
  <c r="C23" i="3"/>
  <c r="B23" i="3"/>
  <c r="BN23" i="3" s="1"/>
  <c r="D22" i="3"/>
  <c r="C22" i="3"/>
  <c r="D21" i="3"/>
  <c r="C21" i="3"/>
  <c r="B21" i="3" s="1"/>
  <c r="BL21" i="3" s="1"/>
  <c r="D16" i="3"/>
  <c r="C16" i="3"/>
  <c r="B16" i="3" s="1"/>
  <c r="BI16" i="3" s="1"/>
  <c r="AT16" i="3" s="1"/>
  <c r="D15" i="3"/>
  <c r="C15" i="3"/>
  <c r="D14" i="3"/>
  <c r="C14" i="3"/>
  <c r="D13" i="3"/>
  <c r="C13" i="3"/>
  <c r="B13" i="3" s="1"/>
  <c r="BR13" i="3" s="1"/>
  <c r="A5" i="3"/>
  <c r="A4" i="3"/>
  <c r="A3" i="3"/>
  <c r="A2" i="3"/>
  <c r="Q124" i="3" l="1"/>
  <c r="BJ128" i="3"/>
  <c r="BN112" i="4"/>
  <c r="BN201" i="4"/>
  <c r="BO43" i="4"/>
  <c r="BN33" i="4"/>
  <c r="B33" i="3"/>
  <c r="BN33" i="3" s="1"/>
  <c r="B41" i="3"/>
  <c r="B45" i="3"/>
  <c r="C100" i="3"/>
  <c r="C114" i="3"/>
  <c r="BJ114" i="3" s="1"/>
  <c r="BO128" i="3"/>
  <c r="B202" i="3"/>
  <c r="BI202" i="3" s="1"/>
  <c r="AO192" i="4"/>
  <c r="BO101" i="4"/>
  <c r="BI112" i="4"/>
  <c r="AO112" i="4" s="1"/>
  <c r="BO201" i="4"/>
  <c r="BI14" i="4"/>
  <c r="B26" i="3"/>
  <c r="B61" i="3"/>
  <c r="C113" i="3"/>
  <c r="BJ113" i="3" s="1"/>
  <c r="B175" i="3"/>
  <c r="B177" i="3"/>
  <c r="BI63" i="4"/>
  <c r="AO63" i="4" s="1"/>
  <c r="BN22" i="4"/>
  <c r="BN43" i="4"/>
  <c r="B248" i="5"/>
  <c r="AQ24" i="5"/>
  <c r="BI100" i="4"/>
  <c r="AP100" i="4" s="1"/>
  <c r="BI98" i="4"/>
  <c r="BO99" i="4"/>
  <c r="BN200" i="4"/>
  <c r="BN202" i="4"/>
  <c r="BK22" i="4"/>
  <c r="P198" i="4"/>
  <c r="BO31" i="4"/>
  <c r="BQ22" i="4"/>
  <c r="BN45" i="4"/>
  <c r="BN26" i="4"/>
  <c r="BL14" i="4"/>
  <c r="BM14" i="4"/>
  <c r="BL22" i="4"/>
  <c r="B14" i="3"/>
  <c r="BI14" i="3" s="1"/>
  <c r="B51" i="3"/>
  <c r="BN51" i="3" s="1"/>
  <c r="E95" i="3"/>
  <c r="B192" i="3"/>
  <c r="B201" i="3"/>
  <c r="BN201" i="3" s="1"/>
  <c r="BL98" i="4"/>
  <c r="BN98" i="4"/>
  <c r="BN99" i="4"/>
  <c r="BO200" i="4"/>
  <c r="BO202" i="4"/>
  <c r="BO26" i="4"/>
  <c r="BP22" i="4"/>
  <c r="BN31" i="4"/>
  <c r="BI45" i="4"/>
  <c r="AO45" i="4" s="1"/>
  <c r="BI26" i="4"/>
  <c r="AQ26" i="4" s="1"/>
  <c r="BK14" i="4"/>
  <c r="BR14" i="4"/>
  <c r="BJ14" i="4"/>
  <c r="P200" i="4"/>
  <c r="B43" i="3"/>
  <c r="D67" i="3"/>
  <c r="BI13" i="3"/>
  <c r="B24" i="3"/>
  <c r="B34" i="3"/>
  <c r="B52" i="3"/>
  <c r="BI52" i="3" s="1"/>
  <c r="B55" i="3"/>
  <c r="BN55" i="3" s="1"/>
  <c r="B65" i="3"/>
  <c r="BN65" i="3" s="1"/>
  <c r="C97" i="3"/>
  <c r="C99" i="3"/>
  <c r="BI99" i="3" s="1"/>
  <c r="BI129" i="3"/>
  <c r="K129" i="3" s="1"/>
  <c r="BI151" i="3"/>
  <c r="M151" i="3" s="1"/>
  <c r="B176" i="3"/>
  <c r="C182" i="3"/>
  <c r="BQ182" i="3" s="1"/>
  <c r="B198" i="3"/>
  <c r="BI198" i="3" s="1"/>
  <c r="BO98" i="4"/>
  <c r="BO100" i="4"/>
  <c r="BK98" i="4"/>
  <c r="BI99" i="4"/>
  <c r="AP99" i="4" s="1"/>
  <c r="BI22" i="4"/>
  <c r="BQ14" i="4"/>
  <c r="BI31" i="4"/>
  <c r="AO31" i="4" s="1"/>
  <c r="BO14" i="4"/>
  <c r="BO45" i="4"/>
  <c r="BO22" i="4"/>
  <c r="BP14" i="4"/>
  <c r="BJ41" i="3"/>
  <c r="BN41" i="3"/>
  <c r="BJ45" i="3"/>
  <c r="BN45" i="3"/>
  <c r="BN100" i="3"/>
  <c r="BO100" i="3"/>
  <c r="BI36" i="3"/>
  <c r="AO36" i="3" s="1"/>
  <c r="BN36" i="3"/>
  <c r="BO23" i="3"/>
  <c r="BN53" i="3"/>
  <c r="C67" i="3"/>
  <c r="BI183" i="3"/>
  <c r="BP192" i="3"/>
  <c r="BQ97" i="4"/>
  <c r="BO97" i="4"/>
  <c r="BJ97" i="4"/>
  <c r="AP97" i="4" s="1"/>
  <c r="BQ24" i="4"/>
  <c r="BJ24" i="4"/>
  <c r="BN21" i="3"/>
  <c r="BN183" i="3"/>
  <c r="BQ192" i="3"/>
  <c r="K128" i="4"/>
  <c r="BJ23" i="4"/>
  <c r="AQ23" i="4" s="1"/>
  <c r="BP23" i="4"/>
  <c r="B25" i="3"/>
  <c r="BN25" i="3" s="1"/>
  <c r="B35" i="3"/>
  <c r="B44" i="3"/>
  <c r="BO44" i="3" s="1"/>
  <c r="B63" i="3"/>
  <c r="B66" i="3"/>
  <c r="C119" i="3"/>
  <c r="BO129" i="3"/>
  <c r="BK192" i="3"/>
  <c r="B200" i="3"/>
  <c r="BJ200" i="3" s="1"/>
  <c r="AP102" i="4"/>
  <c r="AQ22" i="4"/>
  <c r="P201" i="4"/>
  <c r="AO55" i="4"/>
  <c r="BI16" i="4"/>
  <c r="AT16" i="4" s="1"/>
  <c r="BO16" i="4"/>
  <c r="BQ21" i="3"/>
  <c r="B15" i="3"/>
  <c r="BI15" i="3" s="1"/>
  <c r="AT15" i="3" s="1"/>
  <c r="BO16" i="3"/>
  <c r="BK21" i="3"/>
  <c r="B22" i="3"/>
  <c r="BO22" i="3" s="1"/>
  <c r="BK23" i="3"/>
  <c r="B31" i="3"/>
  <c r="BN32" i="3"/>
  <c r="B56" i="3"/>
  <c r="BN56" i="3" s="1"/>
  <c r="B64" i="3"/>
  <c r="BN64" i="3" s="1"/>
  <c r="B90" i="3"/>
  <c r="C98" i="3"/>
  <c r="C101" i="3"/>
  <c r="BO101" i="3" s="1"/>
  <c r="C118" i="3"/>
  <c r="BI152" i="3"/>
  <c r="M152" i="3" s="1"/>
  <c r="C197" i="3"/>
  <c r="B197" i="3" s="1"/>
  <c r="BI61" i="4"/>
  <c r="AO61" i="4" s="1"/>
  <c r="B67" i="4"/>
  <c r="BN61" i="4"/>
  <c r="AL183" i="4"/>
  <c r="P202" i="4"/>
  <c r="AL182" i="4"/>
  <c r="AQ21" i="4"/>
  <c r="BN96" i="4"/>
  <c r="BI96" i="4"/>
  <c r="BP96" i="4"/>
  <c r="BK96" i="4"/>
  <c r="BJ96" i="4"/>
  <c r="BQ96" i="4"/>
  <c r="C95" i="4"/>
  <c r="BO96" i="4"/>
  <c r="BL96" i="4"/>
  <c r="AQ24" i="4"/>
  <c r="AT13" i="4"/>
  <c r="BO15" i="3"/>
  <c r="BO26" i="3"/>
  <c r="BN26" i="3"/>
  <c r="BI26" i="3"/>
  <c r="BJ43" i="3"/>
  <c r="BO43" i="3"/>
  <c r="BI43" i="3"/>
  <c r="BO182" i="3"/>
  <c r="BJ182" i="3"/>
  <c r="BL182" i="3"/>
  <c r="BI182" i="3"/>
  <c r="BP182" i="3"/>
  <c r="BK182" i="3"/>
  <c r="BJ201" i="3"/>
  <c r="BO201" i="3"/>
  <c r="BI201" i="3"/>
  <c r="BQ13" i="3"/>
  <c r="BL13" i="3"/>
  <c r="BS13" i="3"/>
  <c r="BO13" i="3"/>
  <c r="BJ13" i="3"/>
  <c r="BK13" i="3"/>
  <c r="BO14" i="3"/>
  <c r="BJ14" i="3"/>
  <c r="BQ14" i="3"/>
  <c r="BP14" i="3"/>
  <c r="BK14" i="3"/>
  <c r="BM14" i="3"/>
  <c r="BJ22" i="3"/>
  <c r="BL22" i="3"/>
  <c r="BP22" i="3"/>
  <c r="BN22" i="3"/>
  <c r="BO31" i="3"/>
  <c r="BI31" i="3"/>
  <c r="BN31" i="3"/>
  <c r="BJ31" i="3"/>
  <c r="BN35" i="3"/>
  <c r="BI35" i="3"/>
  <c r="AO35" i="3" s="1"/>
  <c r="BN43" i="3"/>
  <c r="BJ54" i="3"/>
  <c r="BN54" i="3"/>
  <c r="BI54" i="3"/>
  <c r="BO54" i="3"/>
  <c r="BO55" i="3"/>
  <c r="BP97" i="3"/>
  <c r="BK97" i="3"/>
  <c r="BL97" i="3"/>
  <c r="BQ97" i="3"/>
  <c r="BJ97" i="3"/>
  <c r="BO97" i="3"/>
  <c r="BI97" i="3"/>
  <c r="BN97" i="3"/>
  <c r="BN99" i="3"/>
  <c r="BO99" i="3"/>
  <c r="BJ99" i="3"/>
  <c r="BM13" i="3"/>
  <c r="BR14" i="3"/>
  <c r="BK22" i="3"/>
  <c r="BQ24" i="3"/>
  <c r="BL24" i="3"/>
  <c r="BP24" i="3"/>
  <c r="BJ24" i="3"/>
  <c r="BN24" i="3"/>
  <c r="BK24" i="3"/>
  <c r="BJ46" i="3"/>
  <c r="AO46" i="3" s="1"/>
  <c r="BN46" i="3"/>
  <c r="BO46" i="3"/>
  <c r="BJ52" i="3"/>
  <c r="BN52" i="3"/>
  <c r="BN63" i="3"/>
  <c r="BI63" i="3"/>
  <c r="AO63" i="3" s="1"/>
  <c r="BN200" i="3"/>
  <c r="BP13" i="3"/>
  <c r="BI25" i="3"/>
  <c r="BJ26" i="3"/>
  <c r="BI34" i="3"/>
  <c r="AO34" i="3" s="1"/>
  <c r="BN34" i="3"/>
  <c r="BJ42" i="3"/>
  <c r="AO42" i="3" s="1"/>
  <c r="BN42" i="3"/>
  <c r="BO42" i="3"/>
  <c r="BJ44" i="3"/>
  <c r="BN44" i="3"/>
  <c r="BI44" i="3"/>
  <c r="BJ51" i="3"/>
  <c r="BO52" i="3"/>
  <c r="BJ56" i="3"/>
  <c r="BO56" i="3"/>
  <c r="BI56" i="3"/>
  <c r="BP98" i="3"/>
  <c r="BK98" i="3"/>
  <c r="BO98" i="3"/>
  <c r="BI98" i="3"/>
  <c r="BN98" i="3"/>
  <c r="BL98" i="3"/>
  <c r="BQ98" i="3"/>
  <c r="BJ98" i="3"/>
  <c r="BN101" i="3"/>
  <c r="BI101" i="3"/>
  <c r="BJ101" i="3"/>
  <c r="B62" i="3"/>
  <c r="D95" i="3"/>
  <c r="BI100" i="3"/>
  <c r="BI112" i="3"/>
  <c r="BN112" i="3"/>
  <c r="BO112" i="3"/>
  <c r="Q123" i="3"/>
  <c r="BO41" i="3"/>
  <c r="BO45" i="3"/>
  <c r="BO53" i="3"/>
  <c r="BJ100" i="3"/>
  <c r="BI113" i="3"/>
  <c r="AO113" i="3" s="1"/>
  <c r="BN113" i="3"/>
  <c r="BO113" i="3"/>
  <c r="BI165" i="3"/>
  <c r="I165" i="3" s="1"/>
  <c r="BI167" i="3"/>
  <c r="I167" i="3" s="1"/>
  <c r="BI169" i="3"/>
  <c r="I169" i="3" s="1"/>
  <c r="BI102" i="3"/>
  <c r="BN102" i="3"/>
  <c r="BJ102" i="3"/>
  <c r="BI114" i="3"/>
  <c r="AO114" i="3" s="1"/>
  <c r="BN114" i="3"/>
  <c r="BO114" i="3"/>
  <c r="BO192" i="3"/>
  <c r="BJ192" i="3"/>
  <c r="BN192" i="3"/>
  <c r="BO198" i="3"/>
  <c r="BJ202" i="3"/>
  <c r="P202" i="3" s="1"/>
  <c r="BO202" i="3"/>
  <c r="BN202" i="3"/>
  <c r="BO21" i="3"/>
  <c r="BJ21" i="3"/>
  <c r="BI21" i="3"/>
  <c r="BP21" i="3"/>
  <c r="BP23" i="3"/>
  <c r="BJ23" i="3"/>
  <c r="BI23" i="3"/>
  <c r="BI33" i="3"/>
  <c r="AO33" i="3" s="1"/>
  <c r="BI41" i="3"/>
  <c r="BI45" i="3"/>
  <c r="AO45" i="3" s="1"/>
  <c r="BI53" i="3"/>
  <c r="AO53" i="3" s="1"/>
  <c r="BN61" i="3"/>
  <c r="BI61" i="3"/>
  <c r="AO61" i="3" s="1"/>
  <c r="BI65" i="3"/>
  <c r="AO65" i="3" s="1"/>
  <c r="C96" i="3"/>
  <c r="BO102" i="3"/>
  <c r="BJ112" i="3"/>
  <c r="BI164" i="3"/>
  <c r="I164" i="3" s="1"/>
  <c r="BI166" i="3"/>
  <c r="I166" i="3" s="1"/>
  <c r="BI168" i="3"/>
  <c r="I168" i="3" s="1"/>
  <c r="BO183" i="3"/>
  <c r="BJ183" i="3"/>
  <c r="BQ183" i="3"/>
  <c r="BL183" i="3"/>
  <c r="BK183" i="3"/>
  <c r="BI192" i="3"/>
  <c r="BJ199" i="3"/>
  <c r="P199" i="3" s="1"/>
  <c r="BO199" i="3"/>
  <c r="BN199" i="3"/>
  <c r="BI128" i="3"/>
  <c r="K128" i="3" s="1"/>
  <c r="D202" i="2"/>
  <c r="C202" i="2"/>
  <c r="D201" i="2"/>
  <c r="C201" i="2"/>
  <c r="D200" i="2"/>
  <c r="C200" i="2"/>
  <c r="D199" i="2"/>
  <c r="C199" i="2"/>
  <c r="D198" i="2"/>
  <c r="C198" i="2"/>
  <c r="O197" i="2"/>
  <c r="N197" i="2"/>
  <c r="M197" i="2"/>
  <c r="L197" i="2"/>
  <c r="K197" i="2"/>
  <c r="J197" i="2"/>
  <c r="I197" i="2"/>
  <c r="H197" i="2"/>
  <c r="G197" i="2"/>
  <c r="C197" i="2" s="1"/>
  <c r="F197" i="2"/>
  <c r="E197" i="2"/>
  <c r="D192" i="2"/>
  <c r="BI192" i="2" s="1"/>
  <c r="C192" i="2"/>
  <c r="B187" i="2"/>
  <c r="B186" i="2"/>
  <c r="E183" i="2"/>
  <c r="D183" i="2"/>
  <c r="E182" i="2"/>
  <c r="D182" i="2"/>
  <c r="D177" i="2"/>
  <c r="C177" i="2"/>
  <c r="D176" i="2"/>
  <c r="C176" i="2"/>
  <c r="B176" i="2" s="1"/>
  <c r="D175" i="2"/>
  <c r="C175" i="2"/>
  <c r="D174" i="2"/>
  <c r="C174" i="2"/>
  <c r="C169" i="2"/>
  <c r="BN169" i="2" s="1"/>
  <c r="C168" i="2"/>
  <c r="BI168" i="2" s="1"/>
  <c r="I168" i="2" s="1"/>
  <c r="C167" i="2"/>
  <c r="BN167" i="2" s="1"/>
  <c r="BI166" i="2"/>
  <c r="I166" i="2" s="1"/>
  <c r="C166" i="2"/>
  <c r="BN166" i="2" s="1"/>
  <c r="C165" i="2"/>
  <c r="BN165" i="2" s="1"/>
  <c r="C164" i="2"/>
  <c r="BI164" i="2" s="1"/>
  <c r="I164" i="2" s="1"/>
  <c r="BN160" i="2"/>
  <c r="BI160" i="2"/>
  <c r="G160" i="2" s="1"/>
  <c r="BN159" i="2"/>
  <c r="BI159" i="2"/>
  <c r="G159" i="2" s="1"/>
  <c r="BN158" i="2"/>
  <c r="BI158" i="2"/>
  <c r="G158" i="2" s="1"/>
  <c r="BN157" i="2"/>
  <c r="BI157" i="2"/>
  <c r="G157" i="2" s="1"/>
  <c r="BN156" i="2"/>
  <c r="BI156" i="2"/>
  <c r="G156" i="2" s="1"/>
  <c r="BN155" i="2"/>
  <c r="BI155" i="2"/>
  <c r="G155" i="2" s="1"/>
  <c r="C152" i="2"/>
  <c r="C151" i="2"/>
  <c r="B144" i="2"/>
  <c r="C129" i="2"/>
  <c r="BN129" i="2" s="1"/>
  <c r="BI128" i="2"/>
  <c r="C128" i="2"/>
  <c r="BN128" i="2" s="1"/>
  <c r="BV124" i="2"/>
  <c r="BU124" i="2"/>
  <c r="BT124" i="2"/>
  <c r="BS124" i="2"/>
  <c r="BR124" i="2"/>
  <c r="BO124" i="2"/>
  <c r="BM124" i="2"/>
  <c r="BL124" i="2"/>
  <c r="BK124" i="2"/>
  <c r="BJ124" i="2"/>
  <c r="BI124" i="2"/>
  <c r="BF124" i="2"/>
  <c r="BV123" i="2"/>
  <c r="BU123" i="2"/>
  <c r="BT123" i="2"/>
  <c r="BS123" i="2"/>
  <c r="BR123" i="2"/>
  <c r="BO123" i="2"/>
  <c r="BM123" i="2"/>
  <c r="BL123" i="2"/>
  <c r="BK123" i="2"/>
  <c r="BJ123" i="2"/>
  <c r="BI123" i="2"/>
  <c r="BF123" i="2"/>
  <c r="E119" i="2"/>
  <c r="BH124" i="2" s="1"/>
  <c r="D119" i="2"/>
  <c r="E118" i="2"/>
  <c r="BH123" i="2" s="1"/>
  <c r="D118" i="2"/>
  <c r="BP123" i="2" s="1"/>
  <c r="E114" i="2"/>
  <c r="D114" i="2"/>
  <c r="C114" i="2"/>
  <c r="BJ114" i="2" s="1"/>
  <c r="E113" i="2"/>
  <c r="C113" i="2" s="1"/>
  <c r="BJ113" i="2" s="1"/>
  <c r="D113" i="2"/>
  <c r="E112" i="2"/>
  <c r="D112" i="2"/>
  <c r="C112" i="2" s="1"/>
  <c r="BJ112" i="2" s="1"/>
  <c r="E102" i="2"/>
  <c r="D102" i="2"/>
  <c r="E101" i="2"/>
  <c r="D101" i="2"/>
  <c r="C101" i="2"/>
  <c r="BJ101" i="2" s="1"/>
  <c r="E100" i="2"/>
  <c r="D100" i="2"/>
  <c r="E99" i="2"/>
  <c r="D99" i="2"/>
  <c r="C99" i="2" s="1"/>
  <c r="BJ99" i="2" s="1"/>
  <c r="E98" i="2"/>
  <c r="D98" i="2"/>
  <c r="E97" i="2"/>
  <c r="D97" i="2"/>
  <c r="E96" i="2"/>
  <c r="D96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0" i="2"/>
  <c r="D90" i="2"/>
  <c r="C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6" i="2"/>
  <c r="C66" i="2"/>
  <c r="D65" i="2"/>
  <c r="C65" i="2"/>
  <c r="D64" i="2"/>
  <c r="C64" i="2"/>
  <c r="D63" i="2"/>
  <c r="C63" i="2"/>
  <c r="D62" i="2"/>
  <c r="C62" i="2"/>
  <c r="D61" i="2"/>
  <c r="C61" i="2"/>
  <c r="D56" i="2"/>
  <c r="C56" i="2"/>
  <c r="B56" i="2" s="1"/>
  <c r="BI56" i="2" s="1"/>
  <c r="D55" i="2"/>
  <c r="C55" i="2"/>
  <c r="D54" i="2"/>
  <c r="C54" i="2"/>
  <c r="B54" i="2"/>
  <c r="D53" i="2"/>
  <c r="C53" i="2"/>
  <c r="D52" i="2"/>
  <c r="C52" i="2"/>
  <c r="B52" i="2" s="1"/>
  <c r="BI52" i="2" s="1"/>
  <c r="D51" i="2"/>
  <c r="C51" i="2"/>
  <c r="D46" i="2"/>
  <c r="C46" i="2"/>
  <c r="B46" i="2" s="1"/>
  <c r="D45" i="2"/>
  <c r="C45" i="2"/>
  <c r="D44" i="2"/>
  <c r="C44" i="2"/>
  <c r="D43" i="2"/>
  <c r="C43" i="2"/>
  <c r="B43" i="2" s="1"/>
  <c r="BJ43" i="2" s="1"/>
  <c r="D42" i="2"/>
  <c r="C42" i="2"/>
  <c r="B42" i="2" s="1"/>
  <c r="D41" i="2"/>
  <c r="C41" i="2"/>
  <c r="D36" i="2"/>
  <c r="C36" i="2"/>
  <c r="D35" i="2"/>
  <c r="C35" i="2"/>
  <c r="D34" i="2"/>
  <c r="C34" i="2"/>
  <c r="D33" i="2"/>
  <c r="C33" i="2"/>
  <c r="D32" i="2"/>
  <c r="C32" i="2"/>
  <c r="D31" i="2"/>
  <c r="C31" i="2"/>
  <c r="D26" i="2"/>
  <c r="C26" i="2"/>
  <c r="D25" i="2"/>
  <c r="C25" i="2"/>
  <c r="D24" i="2"/>
  <c r="C24" i="2"/>
  <c r="B24" i="2" s="1"/>
  <c r="BK24" i="2" s="1"/>
  <c r="D23" i="2"/>
  <c r="C23" i="2"/>
  <c r="B23" i="2" s="1"/>
  <c r="BJ23" i="2" s="1"/>
  <c r="D22" i="2"/>
  <c r="C22" i="2"/>
  <c r="D21" i="2"/>
  <c r="C21" i="2"/>
  <c r="D16" i="2"/>
  <c r="C16" i="2"/>
  <c r="D15" i="2"/>
  <c r="C15" i="2"/>
  <c r="B15" i="2" s="1"/>
  <c r="BI15" i="2" s="1"/>
  <c r="AT15" i="2" s="1"/>
  <c r="D14" i="2"/>
  <c r="C14" i="2"/>
  <c r="D13" i="2"/>
  <c r="C13" i="2"/>
  <c r="B13" i="2" s="1"/>
  <c r="BJ13" i="2" s="1"/>
  <c r="A5" i="2"/>
  <c r="A4" i="2"/>
  <c r="A3" i="2"/>
  <c r="A2" i="2"/>
  <c r="A248" i="4" l="1"/>
  <c r="AT14" i="4"/>
  <c r="AP98" i="4"/>
  <c r="BN164" i="2"/>
  <c r="BJ192" i="2"/>
  <c r="D95" i="2"/>
  <c r="BN192" i="2"/>
  <c r="BO15" i="2"/>
  <c r="B16" i="2"/>
  <c r="BI16" i="2" s="1"/>
  <c r="AT16" i="2" s="1"/>
  <c r="BP23" i="2"/>
  <c r="C100" i="2"/>
  <c r="BJ100" i="2" s="1"/>
  <c r="C102" i="2"/>
  <c r="BJ102" i="2" s="1"/>
  <c r="BQ123" i="2"/>
  <c r="BO128" i="2"/>
  <c r="BN168" i="2"/>
  <c r="BI167" i="2"/>
  <c r="I167" i="2" s="1"/>
  <c r="B175" i="2"/>
  <c r="BJ198" i="3"/>
  <c r="P198" i="3" s="1"/>
  <c r="BO25" i="3"/>
  <c r="BI200" i="3"/>
  <c r="BJ55" i="3"/>
  <c r="BO13" i="2"/>
  <c r="B22" i="2"/>
  <c r="BQ22" i="2" s="1"/>
  <c r="BQ24" i="2"/>
  <c r="B51" i="2"/>
  <c r="BJ51" i="2" s="1"/>
  <c r="D197" i="2"/>
  <c r="B201" i="2"/>
  <c r="BN201" i="2" s="1"/>
  <c r="AO192" i="3"/>
  <c r="AL183" i="3"/>
  <c r="BI64" i="3"/>
  <c r="AO64" i="3" s="1"/>
  <c r="BI51" i="3"/>
  <c r="BJ25" i="3"/>
  <c r="AQ25" i="3" s="1"/>
  <c r="BQ22" i="3"/>
  <c r="BO200" i="3"/>
  <c r="BI55" i="3"/>
  <c r="BI22" i="3"/>
  <c r="BL14" i="3"/>
  <c r="BS14" i="3"/>
  <c r="BN182" i="3"/>
  <c r="B21" i="2"/>
  <c r="B33" i="2"/>
  <c r="BI33" i="2" s="1"/>
  <c r="AO33" i="2" s="1"/>
  <c r="B35" i="2"/>
  <c r="B44" i="2"/>
  <c r="BI44" i="2" s="1"/>
  <c r="B55" i="2"/>
  <c r="BJ55" i="2" s="1"/>
  <c r="B65" i="2"/>
  <c r="BI65" i="2" s="1"/>
  <c r="AO65" i="2" s="1"/>
  <c r="C96" i="2"/>
  <c r="C118" i="2"/>
  <c r="B197" i="2"/>
  <c r="AO41" i="3"/>
  <c r="BN198" i="3"/>
  <c r="BO51" i="3"/>
  <c r="BI24" i="3"/>
  <c r="AQ24" i="3" s="1"/>
  <c r="BO24" i="3"/>
  <c r="D67" i="2"/>
  <c r="C183" i="2"/>
  <c r="B199" i="2"/>
  <c r="BO199" i="2" s="1"/>
  <c r="AQ23" i="3"/>
  <c r="AQ21" i="3"/>
  <c r="BQ124" i="2"/>
  <c r="AT14" i="3"/>
  <c r="AT13" i="3"/>
  <c r="AQ26" i="3"/>
  <c r="BQ13" i="2"/>
  <c r="BQ21" i="2"/>
  <c r="C97" i="2"/>
  <c r="BI165" i="2"/>
  <c r="I165" i="2" s="1"/>
  <c r="BI169" i="2"/>
  <c r="I169" i="2" s="1"/>
  <c r="BO192" i="2"/>
  <c r="AO52" i="3"/>
  <c r="B248" i="4"/>
  <c r="BS13" i="2"/>
  <c r="B14" i="2"/>
  <c r="BP14" i="2" s="1"/>
  <c r="B41" i="2"/>
  <c r="B45" i="2"/>
  <c r="BJ45" i="2" s="1"/>
  <c r="B53" i="2"/>
  <c r="BJ53" i="2" s="1"/>
  <c r="B63" i="2"/>
  <c r="C98" i="2"/>
  <c r="BK98" i="2" s="1"/>
  <c r="BG123" i="2"/>
  <c r="AP101" i="3"/>
  <c r="AP99" i="3"/>
  <c r="AP96" i="4"/>
  <c r="BI62" i="3"/>
  <c r="AO62" i="3" s="1"/>
  <c r="BN62" i="3"/>
  <c r="AO112" i="3"/>
  <c r="AP98" i="3"/>
  <c r="AO56" i="3"/>
  <c r="AO44" i="3"/>
  <c r="P200" i="3"/>
  <c r="AP97" i="3"/>
  <c r="AO54" i="3"/>
  <c r="AQ22" i="3"/>
  <c r="P201" i="3"/>
  <c r="AO43" i="3"/>
  <c r="AO55" i="3"/>
  <c r="AL182" i="3"/>
  <c r="BP96" i="3"/>
  <c r="BK96" i="3"/>
  <c r="BO96" i="3"/>
  <c r="BI96" i="3"/>
  <c r="BN96" i="3"/>
  <c r="BL96" i="3"/>
  <c r="C95" i="3"/>
  <c r="BQ96" i="3"/>
  <c r="BJ96" i="3"/>
  <c r="B67" i="3"/>
  <c r="AP102" i="3"/>
  <c r="AP100" i="3"/>
  <c r="AO51" i="3"/>
  <c r="AO31" i="3"/>
  <c r="BQ97" i="2"/>
  <c r="BL97" i="2"/>
  <c r="BK97" i="2"/>
  <c r="BO97" i="2"/>
  <c r="BI97" i="2"/>
  <c r="BJ97" i="2"/>
  <c r="BP97" i="2"/>
  <c r="BN97" i="2"/>
  <c r="BN46" i="2"/>
  <c r="BJ46" i="2"/>
  <c r="C67" i="2"/>
  <c r="B61" i="2"/>
  <c r="BO98" i="2"/>
  <c r="BN22" i="2"/>
  <c r="BI22" i="2"/>
  <c r="BP22" i="2"/>
  <c r="BK22" i="2"/>
  <c r="BL22" i="2"/>
  <c r="BN41" i="2"/>
  <c r="BO41" i="2"/>
  <c r="BI41" i="2"/>
  <c r="BN42" i="2"/>
  <c r="BJ42" i="2"/>
  <c r="BO42" i="2"/>
  <c r="BO53" i="2"/>
  <c r="BI53" i="2"/>
  <c r="BN54" i="2"/>
  <c r="BJ54" i="2"/>
  <c r="BO54" i="2"/>
  <c r="BI98" i="2"/>
  <c r="BN151" i="2"/>
  <c r="BI151" i="2"/>
  <c r="M151" i="2" s="1"/>
  <c r="BR13" i="2"/>
  <c r="BM13" i="2"/>
  <c r="BI13" i="2"/>
  <c r="BP13" i="2"/>
  <c r="BK13" i="2"/>
  <c r="BL13" i="2"/>
  <c r="BM14" i="2"/>
  <c r="BN21" i="2"/>
  <c r="BI21" i="2"/>
  <c r="BK21" i="2"/>
  <c r="BL21" i="2"/>
  <c r="BO22" i="2"/>
  <c r="BN24" i="2"/>
  <c r="BI24" i="2"/>
  <c r="BL24" i="2"/>
  <c r="BP24" i="2"/>
  <c r="BJ24" i="2"/>
  <c r="BO24" i="2"/>
  <c r="BN43" i="2"/>
  <c r="BI43" i="2"/>
  <c r="AO43" i="2" s="1"/>
  <c r="BO43" i="2"/>
  <c r="BN44" i="2"/>
  <c r="BJ44" i="2"/>
  <c r="AO44" i="2" s="1"/>
  <c r="BO44" i="2"/>
  <c r="BI46" i="2"/>
  <c r="BN55" i="2"/>
  <c r="BI55" i="2"/>
  <c r="AO55" i="2" s="1"/>
  <c r="BN56" i="2"/>
  <c r="BJ56" i="2"/>
  <c r="AO56" i="2" s="1"/>
  <c r="BO56" i="2"/>
  <c r="Q123" i="2"/>
  <c r="BI129" i="2"/>
  <c r="BO129" i="2"/>
  <c r="BJ129" i="2"/>
  <c r="BN152" i="2"/>
  <c r="BI152" i="2"/>
  <c r="M152" i="2" s="1"/>
  <c r="BI199" i="2"/>
  <c r="BN45" i="2"/>
  <c r="BO45" i="2"/>
  <c r="BI45" i="2"/>
  <c r="AO45" i="2" s="1"/>
  <c r="BO46" i="2"/>
  <c r="BQ98" i="2"/>
  <c r="BL98" i="2"/>
  <c r="BP98" i="2"/>
  <c r="BJ98" i="2"/>
  <c r="BN98" i="2"/>
  <c r="BQ192" i="2"/>
  <c r="BL192" i="2"/>
  <c r="BP192" i="2"/>
  <c r="BK192" i="2"/>
  <c r="B192" i="2"/>
  <c r="BJ22" i="2"/>
  <c r="BO23" i="2"/>
  <c r="BI23" i="2"/>
  <c r="BK23" i="2"/>
  <c r="BN23" i="2"/>
  <c r="BJ41" i="2"/>
  <c r="BI42" i="2"/>
  <c r="BI51" i="2"/>
  <c r="AO51" i="2" s="1"/>
  <c r="BN52" i="2"/>
  <c r="BJ52" i="2"/>
  <c r="AO52" i="2" s="1"/>
  <c r="BO52" i="2"/>
  <c r="BI54" i="2"/>
  <c r="AO54" i="2" s="1"/>
  <c r="B90" i="2"/>
  <c r="BQ96" i="2"/>
  <c r="BL96" i="2"/>
  <c r="BN96" i="2"/>
  <c r="C95" i="2"/>
  <c r="BP96" i="2"/>
  <c r="BJ96" i="2"/>
  <c r="BO96" i="2"/>
  <c r="BO99" i="2"/>
  <c r="BI99" i="2"/>
  <c r="AP99" i="2" s="1"/>
  <c r="BN99" i="2"/>
  <c r="BO100" i="2"/>
  <c r="BN100" i="2"/>
  <c r="BI100" i="2"/>
  <c r="AP100" i="2" s="1"/>
  <c r="BO101" i="2"/>
  <c r="BI101" i="2"/>
  <c r="AP101" i="2" s="1"/>
  <c r="BN101" i="2"/>
  <c r="BO102" i="2"/>
  <c r="BN102" i="2"/>
  <c r="BI102" i="2"/>
  <c r="AP102" i="2" s="1"/>
  <c r="BO112" i="2"/>
  <c r="BI112" i="2"/>
  <c r="AO112" i="2" s="1"/>
  <c r="BN112" i="2"/>
  <c r="BO113" i="2"/>
  <c r="BN113" i="2"/>
  <c r="BI113" i="2"/>
  <c r="AO113" i="2" s="1"/>
  <c r="BO114" i="2"/>
  <c r="BI114" i="2"/>
  <c r="AO114" i="2" s="1"/>
  <c r="BN114" i="2"/>
  <c r="B26" i="2"/>
  <c r="B32" i="2"/>
  <c r="B36" i="2"/>
  <c r="B64" i="2"/>
  <c r="C119" i="2"/>
  <c r="BG124" i="2"/>
  <c r="Q124" i="2" s="1"/>
  <c r="BP124" i="2"/>
  <c r="B174" i="2"/>
  <c r="B177" i="2"/>
  <c r="B200" i="2"/>
  <c r="BO183" i="2"/>
  <c r="BJ183" i="2"/>
  <c r="BN183" i="2"/>
  <c r="BI183" i="2"/>
  <c r="BL183" i="2"/>
  <c r="BJ201" i="2"/>
  <c r="BI201" i="2"/>
  <c r="BO201" i="2"/>
  <c r="B25" i="2"/>
  <c r="B31" i="2"/>
  <c r="B34" i="2"/>
  <c r="B62" i="2"/>
  <c r="B66" i="2"/>
  <c r="E95" i="2"/>
  <c r="C182" i="2"/>
  <c r="BP183" i="2"/>
  <c r="B198" i="2"/>
  <c r="B202" i="2"/>
  <c r="BJ128" i="2"/>
  <c r="K128" i="2" s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O202" i="1"/>
  <c r="N202" i="1"/>
  <c r="M202" i="1"/>
  <c r="L202" i="1"/>
  <c r="K202" i="1"/>
  <c r="J202" i="1"/>
  <c r="I202" i="1"/>
  <c r="H202" i="1"/>
  <c r="G202" i="1"/>
  <c r="F202" i="1"/>
  <c r="E202" i="1"/>
  <c r="O201" i="1"/>
  <c r="N201" i="1"/>
  <c r="M201" i="1"/>
  <c r="L201" i="1"/>
  <c r="K201" i="1"/>
  <c r="J201" i="1"/>
  <c r="I201" i="1"/>
  <c r="H201" i="1"/>
  <c r="G201" i="1"/>
  <c r="F201" i="1"/>
  <c r="E201" i="1"/>
  <c r="O200" i="1"/>
  <c r="N200" i="1"/>
  <c r="M200" i="1"/>
  <c r="L200" i="1"/>
  <c r="K200" i="1"/>
  <c r="J200" i="1"/>
  <c r="I200" i="1"/>
  <c r="H200" i="1"/>
  <c r="G200" i="1"/>
  <c r="F200" i="1"/>
  <c r="E200" i="1"/>
  <c r="O199" i="1"/>
  <c r="N199" i="1"/>
  <c r="M199" i="1"/>
  <c r="L199" i="1"/>
  <c r="K199" i="1"/>
  <c r="J199" i="1"/>
  <c r="I199" i="1"/>
  <c r="H199" i="1"/>
  <c r="G199" i="1"/>
  <c r="F199" i="1"/>
  <c r="E199" i="1"/>
  <c r="O198" i="1"/>
  <c r="N198" i="1"/>
  <c r="M198" i="1"/>
  <c r="L198" i="1"/>
  <c r="K198" i="1"/>
  <c r="J198" i="1"/>
  <c r="I198" i="1"/>
  <c r="H198" i="1"/>
  <c r="G198" i="1"/>
  <c r="F198" i="1"/>
  <c r="E198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87" i="1"/>
  <c r="C187" i="1"/>
  <c r="B187" i="1" s="1"/>
  <c r="D186" i="1"/>
  <c r="C186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BN160" i="1"/>
  <c r="BI159" i="1"/>
  <c r="G159" i="1" s="1"/>
  <c r="BI158" i="1"/>
  <c r="G158" i="1" s="1"/>
  <c r="BN157" i="1"/>
  <c r="BN156" i="1"/>
  <c r="BI155" i="1"/>
  <c r="G155" i="1" s="1"/>
  <c r="B143" i="1"/>
  <c r="B142" i="1"/>
  <c r="B141" i="1"/>
  <c r="B140" i="1"/>
  <c r="B139" i="1"/>
  <c r="B138" i="1"/>
  <c r="B137" i="1"/>
  <c r="B136" i="1"/>
  <c r="B135" i="1"/>
  <c r="B134" i="1"/>
  <c r="B133" i="1"/>
  <c r="B132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P123" i="1"/>
  <c r="O123" i="1"/>
  <c r="N123" i="1"/>
  <c r="M123" i="1"/>
  <c r="L123" i="1"/>
  <c r="K123" i="1"/>
  <c r="J123" i="1"/>
  <c r="I123" i="1"/>
  <c r="H123" i="1"/>
  <c r="G123" i="1"/>
  <c r="F123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3" i="1"/>
  <c r="B123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O96" i="1"/>
  <c r="AO95" i="1" s="1"/>
  <c r="AN96" i="1"/>
  <c r="AN95" i="1" s="1"/>
  <c r="AM96" i="1"/>
  <c r="AM95" i="1" s="1"/>
  <c r="AL96" i="1"/>
  <c r="AL95" i="1" s="1"/>
  <c r="AK96" i="1"/>
  <c r="AK95" i="1" s="1"/>
  <c r="AJ96" i="1"/>
  <c r="AI96" i="1"/>
  <c r="AI95" i="1" s="1"/>
  <c r="AH96" i="1"/>
  <c r="AH95" i="1" s="1"/>
  <c r="AG96" i="1"/>
  <c r="AG95" i="1" s="1"/>
  <c r="AF96" i="1"/>
  <c r="AF95" i="1" s="1"/>
  <c r="AE96" i="1"/>
  <c r="AE95" i="1" s="1"/>
  <c r="AD96" i="1"/>
  <c r="AD95" i="1" s="1"/>
  <c r="AC96" i="1"/>
  <c r="AC95" i="1" s="1"/>
  <c r="AB96" i="1"/>
  <c r="AB95" i="1" s="1"/>
  <c r="AA96" i="1"/>
  <c r="AA95" i="1" s="1"/>
  <c r="Z96" i="1"/>
  <c r="Z95" i="1" s="1"/>
  <c r="Y96" i="1"/>
  <c r="Y95" i="1" s="1"/>
  <c r="X96" i="1"/>
  <c r="X95" i="1" s="1"/>
  <c r="W96" i="1"/>
  <c r="W95" i="1" s="1"/>
  <c r="V96" i="1"/>
  <c r="V95" i="1" s="1"/>
  <c r="U96" i="1"/>
  <c r="U95" i="1" s="1"/>
  <c r="T96" i="1"/>
  <c r="T95" i="1" s="1"/>
  <c r="S96" i="1"/>
  <c r="S95" i="1" s="1"/>
  <c r="R96" i="1"/>
  <c r="R95" i="1" s="1"/>
  <c r="Q96" i="1"/>
  <c r="Q95" i="1" s="1"/>
  <c r="P96" i="1"/>
  <c r="P95" i="1" s="1"/>
  <c r="O96" i="1"/>
  <c r="O95" i="1" s="1"/>
  <c r="N96" i="1"/>
  <c r="N95" i="1" s="1"/>
  <c r="M96" i="1"/>
  <c r="M95" i="1" s="1"/>
  <c r="L96" i="1"/>
  <c r="L95" i="1" s="1"/>
  <c r="K96" i="1"/>
  <c r="K95" i="1" s="1"/>
  <c r="J96" i="1"/>
  <c r="J95" i="1" s="1"/>
  <c r="I96" i="1"/>
  <c r="I95" i="1" s="1"/>
  <c r="H96" i="1"/>
  <c r="H95" i="1" s="1"/>
  <c r="G96" i="1"/>
  <c r="G95" i="1" s="1"/>
  <c r="F96" i="1"/>
  <c r="F95" i="1" s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N61" i="1"/>
  <c r="AN67" i="1" s="1"/>
  <c r="AM61" i="1"/>
  <c r="AM67" i="1" s="1"/>
  <c r="AL61" i="1"/>
  <c r="AL67" i="1" s="1"/>
  <c r="AK61" i="1"/>
  <c r="AK67" i="1" s="1"/>
  <c r="AJ61" i="1"/>
  <c r="AJ67" i="1" s="1"/>
  <c r="AI61" i="1"/>
  <c r="AI67" i="1" s="1"/>
  <c r="AH61" i="1"/>
  <c r="AH67" i="1" s="1"/>
  <c r="AG61" i="1"/>
  <c r="AG67" i="1" s="1"/>
  <c r="AF61" i="1"/>
  <c r="AF67" i="1" s="1"/>
  <c r="AE61" i="1"/>
  <c r="AE67" i="1" s="1"/>
  <c r="AD61" i="1"/>
  <c r="AC61" i="1"/>
  <c r="AC67" i="1" s="1"/>
  <c r="AB61" i="1"/>
  <c r="AB67" i="1" s="1"/>
  <c r="AA61" i="1"/>
  <c r="AA67" i="1" s="1"/>
  <c r="Z61" i="1"/>
  <c r="Z67" i="1" s="1"/>
  <c r="Y61" i="1"/>
  <c r="Y67" i="1" s="1"/>
  <c r="X61" i="1"/>
  <c r="X67" i="1" s="1"/>
  <c r="W61" i="1"/>
  <c r="W67" i="1" s="1"/>
  <c r="V61" i="1"/>
  <c r="V67" i="1" s="1"/>
  <c r="U61" i="1"/>
  <c r="U67" i="1" s="1"/>
  <c r="T61" i="1"/>
  <c r="T67" i="1" s="1"/>
  <c r="S61" i="1"/>
  <c r="R61" i="1"/>
  <c r="R67" i="1" s="1"/>
  <c r="Q61" i="1"/>
  <c r="Q67" i="1" s="1"/>
  <c r="P61" i="1"/>
  <c r="P67" i="1" s="1"/>
  <c r="O61" i="1"/>
  <c r="O67" i="1" s="1"/>
  <c r="N61" i="1"/>
  <c r="N67" i="1" s="1"/>
  <c r="M61" i="1"/>
  <c r="M67" i="1" s="1"/>
  <c r="L61" i="1"/>
  <c r="L67" i="1" s="1"/>
  <c r="K61" i="1"/>
  <c r="K67" i="1" s="1"/>
  <c r="J61" i="1"/>
  <c r="J67" i="1" s="1"/>
  <c r="I61" i="1"/>
  <c r="I67" i="1" s="1"/>
  <c r="H61" i="1"/>
  <c r="H67" i="1" s="1"/>
  <c r="G61" i="1"/>
  <c r="G67" i="1" s="1"/>
  <c r="F61" i="1"/>
  <c r="E61" i="1"/>
  <c r="E67" i="1" s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77" i="1"/>
  <c r="C177" i="1"/>
  <c r="D176" i="1"/>
  <c r="C176" i="1"/>
  <c r="D175" i="1"/>
  <c r="C175" i="1"/>
  <c r="D174" i="1"/>
  <c r="C174" i="1"/>
  <c r="BI160" i="1"/>
  <c r="G160" i="1" s="1"/>
  <c r="BN159" i="1"/>
  <c r="BN158" i="1"/>
  <c r="BI157" i="1"/>
  <c r="G157" i="1" s="1"/>
  <c r="BI156" i="1"/>
  <c r="G156" i="1" s="1"/>
  <c r="BN155" i="1"/>
  <c r="C152" i="1"/>
  <c r="BI152" i="1" s="1"/>
  <c r="M152" i="1" s="1"/>
  <c r="C151" i="1"/>
  <c r="BI151" i="1" s="1"/>
  <c r="M151" i="1" s="1"/>
  <c r="D56" i="1"/>
  <c r="C56" i="1"/>
  <c r="D55" i="1"/>
  <c r="C55" i="1"/>
  <c r="B55" i="1" s="1"/>
  <c r="D54" i="1"/>
  <c r="C54" i="1"/>
  <c r="D53" i="1"/>
  <c r="C53" i="1"/>
  <c r="B53" i="1" s="1"/>
  <c r="BJ53" i="1" s="1"/>
  <c r="D52" i="1"/>
  <c r="C52" i="1"/>
  <c r="B52" i="1" s="1"/>
  <c r="BJ52" i="1" s="1"/>
  <c r="D51" i="1"/>
  <c r="C51" i="1"/>
  <c r="D46" i="1"/>
  <c r="C46" i="1"/>
  <c r="B46" i="1" s="1"/>
  <c r="BJ46" i="1" s="1"/>
  <c r="D45" i="1"/>
  <c r="C45" i="1"/>
  <c r="D44" i="1"/>
  <c r="C44" i="1"/>
  <c r="B44" i="1" s="1"/>
  <c r="BJ44" i="1" s="1"/>
  <c r="D43" i="1"/>
  <c r="C43" i="1"/>
  <c r="D42" i="1"/>
  <c r="C42" i="1"/>
  <c r="D41" i="1"/>
  <c r="C41" i="1"/>
  <c r="D36" i="1"/>
  <c r="C36" i="1"/>
  <c r="B36" i="1" s="1"/>
  <c r="BI36" i="1" s="1"/>
  <c r="AO36" i="1" s="1"/>
  <c r="D35" i="1"/>
  <c r="C35" i="1"/>
  <c r="D34" i="1"/>
  <c r="C34" i="1"/>
  <c r="B34" i="1" s="1"/>
  <c r="BI34" i="1" s="1"/>
  <c r="AO34" i="1" s="1"/>
  <c r="D33" i="1"/>
  <c r="C33" i="1"/>
  <c r="D32" i="1"/>
  <c r="C32" i="1"/>
  <c r="D31" i="1"/>
  <c r="C31" i="1"/>
  <c r="D26" i="1"/>
  <c r="C26" i="1"/>
  <c r="D25" i="1"/>
  <c r="C25" i="1"/>
  <c r="D24" i="1"/>
  <c r="C24" i="1"/>
  <c r="D23" i="1"/>
  <c r="C23" i="1"/>
  <c r="D22" i="1"/>
  <c r="C22" i="1"/>
  <c r="B22" i="1" s="1"/>
  <c r="BQ22" i="1" s="1"/>
  <c r="D21" i="1"/>
  <c r="C21" i="1"/>
  <c r="A5" i="1"/>
  <c r="A4" i="1"/>
  <c r="A3" i="1"/>
  <c r="A2" i="1"/>
  <c r="B23" i="1" l="1"/>
  <c r="BJ23" i="1" s="1"/>
  <c r="B25" i="1"/>
  <c r="BJ25" i="1" s="1"/>
  <c r="BO16" i="2"/>
  <c r="BO22" i="1"/>
  <c r="BN65" i="2"/>
  <c r="BN51" i="2"/>
  <c r="BJ199" i="2"/>
  <c r="P199" i="2" s="1"/>
  <c r="BN33" i="2"/>
  <c r="BR14" i="2"/>
  <c r="AP96" i="3"/>
  <c r="BJ21" i="2"/>
  <c r="BO21" i="2"/>
  <c r="AJ95" i="1"/>
  <c r="B24" i="1"/>
  <c r="B33" i="1"/>
  <c r="BI33" i="1" s="1"/>
  <c r="AO33" i="1" s="1"/>
  <c r="B56" i="1"/>
  <c r="BN152" i="1"/>
  <c r="AO42" i="2"/>
  <c r="BL14" i="2"/>
  <c r="BK14" i="2"/>
  <c r="BN53" i="2"/>
  <c r="B26" i="1"/>
  <c r="B32" i="1"/>
  <c r="BI32" i="1" s="1"/>
  <c r="AO32" i="1" s="1"/>
  <c r="B41" i="1"/>
  <c r="BJ41" i="1" s="1"/>
  <c r="B43" i="1"/>
  <c r="B51" i="1"/>
  <c r="BO51" i="2"/>
  <c r="BN199" i="2"/>
  <c r="BO55" i="2"/>
  <c r="BP21" i="2"/>
  <c r="BI14" i="2"/>
  <c r="BI96" i="2"/>
  <c r="BK96" i="2"/>
  <c r="BI35" i="2"/>
  <c r="AO35" i="2" s="1"/>
  <c r="BN35" i="2"/>
  <c r="BN151" i="1"/>
  <c r="B175" i="1"/>
  <c r="B177" i="1"/>
  <c r="B21" i="1"/>
  <c r="BJ22" i="1"/>
  <c r="B31" i="1"/>
  <c r="BJ31" i="1" s="1"/>
  <c r="B35" i="1"/>
  <c r="BI35" i="1" s="1"/>
  <c r="AO35" i="1" s="1"/>
  <c r="B42" i="1"/>
  <c r="B45" i="1"/>
  <c r="BJ45" i="1" s="1"/>
  <c r="B54" i="1"/>
  <c r="BJ54" i="1" s="1"/>
  <c r="B174" i="1"/>
  <c r="B176" i="1"/>
  <c r="D65" i="1"/>
  <c r="E98" i="1"/>
  <c r="BF124" i="1"/>
  <c r="C200" i="1"/>
  <c r="AQ21" i="2"/>
  <c r="A248" i="3"/>
  <c r="E183" i="1"/>
  <c r="AQ23" i="2"/>
  <c r="AO192" i="2"/>
  <c r="AQ22" i="2"/>
  <c r="BI63" i="2"/>
  <c r="AO63" i="2" s="1"/>
  <c r="BN63" i="2"/>
  <c r="BQ14" i="2"/>
  <c r="BS14" i="2"/>
  <c r="BO14" i="2"/>
  <c r="BJ14" i="2"/>
  <c r="B248" i="3"/>
  <c r="BK183" i="2"/>
  <c r="AL183" i="2" s="1"/>
  <c r="BQ183" i="2"/>
  <c r="D14" i="1"/>
  <c r="C15" i="1"/>
  <c r="D16" i="1"/>
  <c r="C63" i="1"/>
  <c r="C66" i="1"/>
  <c r="E90" i="1"/>
  <c r="B76" i="1"/>
  <c r="D98" i="1"/>
  <c r="D101" i="1"/>
  <c r="D112" i="1"/>
  <c r="E113" i="1"/>
  <c r="D114" i="1"/>
  <c r="E182" i="1"/>
  <c r="D192" i="1"/>
  <c r="BJ192" i="1" s="1"/>
  <c r="D198" i="1"/>
  <c r="C201" i="1"/>
  <c r="I197" i="1"/>
  <c r="D202" i="1"/>
  <c r="D99" i="1"/>
  <c r="C65" i="1"/>
  <c r="BU123" i="1"/>
  <c r="C165" i="1"/>
  <c r="BI165" i="1" s="1"/>
  <c r="I165" i="1" s="1"/>
  <c r="C169" i="1"/>
  <c r="BI169" i="1" s="1"/>
  <c r="I169" i="1" s="1"/>
  <c r="S67" i="1"/>
  <c r="C168" i="1"/>
  <c r="BN168" i="1" s="1"/>
  <c r="B84" i="1"/>
  <c r="D96" i="1"/>
  <c r="D13" i="1"/>
  <c r="C14" i="1"/>
  <c r="B14" i="1" s="1"/>
  <c r="BO14" i="1" s="1"/>
  <c r="D15" i="1"/>
  <c r="B15" i="1" s="1"/>
  <c r="BI15" i="1" s="1"/>
  <c r="AT15" i="1" s="1"/>
  <c r="C16" i="1"/>
  <c r="B16" i="1" s="1"/>
  <c r="BI16" i="1" s="1"/>
  <c r="AT16" i="1" s="1"/>
  <c r="D61" i="1"/>
  <c r="D63" i="1"/>
  <c r="D64" i="1"/>
  <c r="D66" i="1"/>
  <c r="D90" i="1"/>
  <c r="B73" i="1"/>
  <c r="B77" i="1"/>
  <c r="B81" i="1"/>
  <c r="B85" i="1"/>
  <c r="B89" i="1"/>
  <c r="E97" i="1"/>
  <c r="E99" i="1"/>
  <c r="E100" i="1"/>
  <c r="E101" i="1"/>
  <c r="C101" i="1" s="1"/>
  <c r="BI101" i="1" s="1"/>
  <c r="E102" i="1"/>
  <c r="BO124" i="1"/>
  <c r="C166" i="1"/>
  <c r="BN166" i="1" s="1"/>
  <c r="D182" i="1"/>
  <c r="C182" i="1" s="1"/>
  <c r="BK182" i="1" s="1"/>
  <c r="D183" i="1"/>
  <c r="B186" i="1"/>
  <c r="E197" i="1"/>
  <c r="M197" i="1"/>
  <c r="D199" i="1"/>
  <c r="K197" i="1"/>
  <c r="D201" i="1"/>
  <c r="B201" i="1" s="1"/>
  <c r="C202" i="1"/>
  <c r="E118" i="1"/>
  <c r="E119" i="1"/>
  <c r="AD67" i="1"/>
  <c r="D62" i="1"/>
  <c r="BS124" i="1"/>
  <c r="C198" i="1"/>
  <c r="B198" i="1" s="1"/>
  <c r="B72" i="1"/>
  <c r="B80" i="1"/>
  <c r="B88" i="1"/>
  <c r="C129" i="1"/>
  <c r="BO129" i="1" s="1"/>
  <c r="C167" i="1"/>
  <c r="BI167" i="1" s="1"/>
  <c r="I167" i="1" s="1"/>
  <c r="G197" i="1"/>
  <c r="O197" i="1"/>
  <c r="F67" i="1"/>
  <c r="BL123" i="1"/>
  <c r="C192" i="1"/>
  <c r="BP192" i="1" s="1"/>
  <c r="BJ202" i="2"/>
  <c r="BI202" i="2"/>
  <c r="BO202" i="2"/>
  <c r="BN202" i="2"/>
  <c r="BI26" i="2"/>
  <c r="BN26" i="2"/>
  <c r="BJ26" i="2"/>
  <c r="BO26" i="2"/>
  <c r="E96" i="1"/>
  <c r="BM123" i="1"/>
  <c r="BJ124" i="1"/>
  <c r="BU124" i="1"/>
  <c r="BV124" i="1"/>
  <c r="F197" i="1"/>
  <c r="J197" i="1"/>
  <c r="BJ198" i="2"/>
  <c r="BI198" i="2"/>
  <c r="P198" i="2" s="1"/>
  <c r="BO198" i="2"/>
  <c r="BN198" i="2"/>
  <c r="BI25" i="2"/>
  <c r="BN25" i="2"/>
  <c r="BJ25" i="2"/>
  <c r="BO25" i="2"/>
  <c r="BI64" i="2"/>
  <c r="AO64" i="2" s="1"/>
  <c r="BN64" i="2"/>
  <c r="BT123" i="1"/>
  <c r="BL124" i="1"/>
  <c r="C199" i="1"/>
  <c r="E112" i="1"/>
  <c r="D113" i="1"/>
  <c r="E114" i="1"/>
  <c r="C128" i="1"/>
  <c r="BI128" i="1" s="1"/>
  <c r="B144" i="1"/>
  <c r="C164" i="1"/>
  <c r="BI164" i="1" s="1"/>
  <c r="I164" i="1" s="1"/>
  <c r="BI62" i="2"/>
  <c r="AO62" i="2" s="1"/>
  <c r="BN62" i="2"/>
  <c r="BI36" i="2"/>
  <c r="AO36" i="2" s="1"/>
  <c r="BN36" i="2"/>
  <c r="K129" i="2"/>
  <c r="AO46" i="2"/>
  <c r="AQ24" i="2"/>
  <c r="AP98" i="2"/>
  <c r="AO41" i="2"/>
  <c r="AP97" i="2"/>
  <c r="BI31" i="2"/>
  <c r="AO31" i="2" s="1"/>
  <c r="BN31" i="2"/>
  <c r="BJ31" i="2"/>
  <c r="BO31" i="2"/>
  <c r="BI123" i="1"/>
  <c r="C61" i="1"/>
  <c r="C62" i="1"/>
  <c r="C64" i="1"/>
  <c r="C90" i="1"/>
  <c r="B71" i="1"/>
  <c r="B74" i="1"/>
  <c r="B75" i="1"/>
  <c r="B78" i="1"/>
  <c r="B79" i="1"/>
  <c r="B82" i="1"/>
  <c r="B83" i="1"/>
  <c r="B86" i="1"/>
  <c r="B87" i="1"/>
  <c r="D97" i="1"/>
  <c r="D100" i="1"/>
  <c r="D102" i="1"/>
  <c r="BS123" i="1"/>
  <c r="BK123" i="1"/>
  <c r="H197" i="1"/>
  <c r="L197" i="1"/>
  <c r="D200" i="1"/>
  <c r="D118" i="1"/>
  <c r="D119" i="1"/>
  <c r="BO182" i="2"/>
  <c r="BJ182" i="2"/>
  <c r="BN182" i="2"/>
  <c r="BI182" i="2"/>
  <c r="BL182" i="2"/>
  <c r="BK182" i="2"/>
  <c r="BQ182" i="2"/>
  <c r="BP182" i="2"/>
  <c r="BI34" i="2"/>
  <c r="AO34" i="2" s="1"/>
  <c r="BN34" i="2"/>
  <c r="P201" i="2"/>
  <c r="BJ200" i="2"/>
  <c r="BI200" i="2"/>
  <c r="BO200" i="2"/>
  <c r="BN200" i="2"/>
  <c r="BI32" i="2"/>
  <c r="AO32" i="2" s="1"/>
  <c r="BN32" i="2"/>
  <c r="AT14" i="2"/>
  <c r="AT13" i="2"/>
  <c r="AO53" i="2"/>
  <c r="B67" i="2"/>
  <c r="A248" i="2" s="1"/>
  <c r="BI61" i="2"/>
  <c r="AO61" i="2" s="1"/>
  <c r="BN61" i="2"/>
  <c r="N197" i="1"/>
  <c r="BJ123" i="1"/>
  <c r="BR123" i="1"/>
  <c r="BV123" i="1"/>
  <c r="BO123" i="1"/>
  <c r="BI124" i="1"/>
  <c r="BM124" i="1"/>
  <c r="BT124" i="1"/>
  <c r="BK124" i="1"/>
  <c r="BR124" i="1"/>
  <c r="BF123" i="1"/>
  <c r="B70" i="1"/>
  <c r="C13" i="1"/>
  <c r="BP24" i="1"/>
  <c r="BK24" i="1"/>
  <c r="BN24" i="1"/>
  <c r="BI24" i="1"/>
  <c r="BL24" i="1"/>
  <c r="BI55" i="1"/>
  <c r="BN55" i="1"/>
  <c r="BO55" i="1"/>
  <c r="BO24" i="1"/>
  <c r="BN31" i="1"/>
  <c r="BI31" i="1"/>
  <c r="AO31" i="1" s="1"/>
  <c r="BO31" i="1"/>
  <c r="BN32" i="1"/>
  <c r="BN33" i="1"/>
  <c r="BN34" i="1"/>
  <c r="BN36" i="1"/>
  <c r="BI44" i="1"/>
  <c r="AO44" i="1" s="1"/>
  <c r="BN44" i="1"/>
  <c r="BO44" i="1"/>
  <c r="BI52" i="1"/>
  <c r="AO52" i="1" s="1"/>
  <c r="BN52" i="1"/>
  <c r="BO52" i="1"/>
  <c r="BO56" i="1"/>
  <c r="BN21" i="1"/>
  <c r="BI21" i="1"/>
  <c r="BL21" i="1"/>
  <c r="BN26" i="1"/>
  <c r="BI43" i="1"/>
  <c r="BN43" i="1"/>
  <c r="BO43" i="1"/>
  <c r="BQ21" i="1"/>
  <c r="BO23" i="1"/>
  <c r="BI23" i="1"/>
  <c r="BK23" i="1"/>
  <c r="BN23" i="1"/>
  <c r="BQ24" i="1"/>
  <c r="BI41" i="1"/>
  <c r="AO41" i="1" s="1"/>
  <c r="BN41" i="1"/>
  <c r="BO41" i="1"/>
  <c r="BI45" i="1"/>
  <c r="AO45" i="1" s="1"/>
  <c r="BN45" i="1"/>
  <c r="BO45" i="1"/>
  <c r="BI53" i="1"/>
  <c r="AO53" i="1" s="1"/>
  <c r="BN53" i="1"/>
  <c r="BO53" i="1"/>
  <c r="BJ21" i="1"/>
  <c r="BN22" i="1"/>
  <c r="BI22" i="1"/>
  <c r="BP22" i="1"/>
  <c r="BK22" i="1"/>
  <c r="BL22" i="1"/>
  <c r="BP23" i="1"/>
  <c r="BJ24" i="1"/>
  <c r="BN25" i="1"/>
  <c r="BI25" i="1"/>
  <c r="AQ25" i="1" s="1"/>
  <c r="BO25" i="1"/>
  <c r="BI42" i="1"/>
  <c r="BN42" i="1"/>
  <c r="BJ43" i="1"/>
  <c r="BI46" i="1"/>
  <c r="AO46" i="1" s="1"/>
  <c r="BN46" i="1"/>
  <c r="BO46" i="1"/>
  <c r="BI54" i="1"/>
  <c r="AO54" i="1" s="1"/>
  <c r="BN54" i="1"/>
  <c r="BO54" i="1"/>
  <c r="BJ55" i="1"/>
  <c r="B65" i="1" l="1"/>
  <c r="BI65" i="1" s="1"/>
  <c r="AO65" i="1" s="1"/>
  <c r="BJ56" i="1"/>
  <c r="BI56" i="1"/>
  <c r="BN56" i="1"/>
  <c r="BO51" i="1"/>
  <c r="BI51" i="1"/>
  <c r="BN51" i="1"/>
  <c r="BJ51" i="1"/>
  <c r="BO26" i="1"/>
  <c r="BI26" i="1"/>
  <c r="BJ26" i="1"/>
  <c r="BJ42" i="1"/>
  <c r="AO42" i="1" s="1"/>
  <c r="BO42" i="1"/>
  <c r="BO21" i="1"/>
  <c r="BP21" i="1"/>
  <c r="BK21" i="1"/>
  <c r="AQ21" i="1" s="1"/>
  <c r="AP96" i="2"/>
  <c r="AL182" i="2"/>
  <c r="AQ23" i="1"/>
  <c r="BN35" i="1"/>
  <c r="C183" i="1"/>
  <c r="BO183" i="1" s="1"/>
  <c r="BN192" i="1"/>
  <c r="B63" i="1"/>
  <c r="BN63" i="1" s="1"/>
  <c r="C112" i="1"/>
  <c r="BI112" i="1" s="1"/>
  <c r="C99" i="1"/>
  <c r="BN99" i="1" s="1"/>
  <c r="C98" i="1"/>
  <c r="BO98" i="1" s="1"/>
  <c r="BN169" i="1"/>
  <c r="C113" i="1"/>
  <c r="BJ113" i="1" s="1"/>
  <c r="C119" i="1"/>
  <c r="C96" i="1"/>
  <c r="BK96" i="1" s="1"/>
  <c r="BI192" i="1"/>
  <c r="B200" i="1"/>
  <c r="BJ200" i="1" s="1"/>
  <c r="BO192" i="1"/>
  <c r="B248" i="2"/>
  <c r="AQ25" i="2"/>
  <c r="B202" i="1"/>
  <c r="BO202" i="1" s="1"/>
  <c r="B66" i="1"/>
  <c r="AQ22" i="1"/>
  <c r="BJ129" i="1"/>
  <c r="BN164" i="1"/>
  <c r="C114" i="1"/>
  <c r="BO114" i="1" s="1"/>
  <c r="BI168" i="1"/>
  <c r="I168" i="1" s="1"/>
  <c r="C118" i="1"/>
  <c r="C97" i="1"/>
  <c r="BK97" i="1" s="1"/>
  <c r="D67" i="1"/>
  <c r="C102" i="1"/>
  <c r="BJ102" i="1" s="1"/>
  <c r="BN165" i="1"/>
  <c r="BN167" i="1"/>
  <c r="B64" i="1"/>
  <c r="BK14" i="1"/>
  <c r="BL183" i="1"/>
  <c r="B13" i="1"/>
  <c r="BS13" i="1" s="1"/>
  <c r="B61" i="1"/>
  <c r="BI61" i="1" s="1"/>
  <c r="AO61" i="1" s="1"/>
  <c r="B199" i="1"/>
  <c r="BI199" i="1" s="1"/>
  <c r="BJ201" i="1"/>
  <c r="BI201" i="1"/>
  <c r="BO201" i="1"/>
  <c r="BL192" i="1"/>
  <c r="BL14" i="1"/>
  <c r="BP14" i="1"/>
  <c r="BN129" i="1"/>
  <c r="B192" i="1"/>
  <c r="BO128" i="1"/>
  <c r="BI14" i="1"/>
  <c r="C100" i="1"/>
  <c r="BO100" i="1" s="1"/>
  <c r="BI129" i="1"/>
  <c r="BI166" i="1"/>
  <c r="I166" i="1" s="1"/>
  <c r="C197" i="1"/>
  <c r="BJ14" i="1"/>
  <c r="BR14" i="1"/>
  <c r="B62" i="1"/>
  <c r="BI62" i="1" s="1"/>
  <c r="AO62" i="1" s="1"/>
  <c r="E95" i="1"/>
  <c r="BJ198" i="1"/>
  <c r="BO198" i="1"/>
  <c r="BN198" i="1"/>
  <c r="BN201" i="1"/>
  <c r="BO101" i="1"/>
  <c r="Q124" i="1"/>
  <c r="BJ101" i="1"/>
  <c r="AP101" i="1" s="1"/>
  <c r="BN65" i="1"/>
  <c r="D197" i="1"/>
  <c r="BJ182" i="1"/>
  <c r="BQ182" i="1"/>
  <c r="BO15" i="1"/>
  <c r="BQ192" i="1"/>
  <c r="BL182" i="1"/>
  <c r="BP182" i="1"/>
  <c r="C67" i="1"/>
  <c r="B90" i="1"/>
  <c r="BI198" i="1"/>
  <c r="BO182" i="1"/>
  <c r="BS14" i="1"/>
  <c r="BK192" i="1"/>
  <c r="BI182" i="1"/>
  <c r="BN128" i="1"/>
  <c r="BQ14" i="1"/>
  <c r="BM14" i="1"/>
  <c r="BN101" i="1"/>
  <c r="P200" i="2"/>
  <c r="P202" i="2"/>
  <c r="D95" i="1"/>
  <c r="BN182" i="1"/>
  <c r="BJ128" i="1"/>
  <c r="K128" i="1" s="1"/>
  <c r="AQ26" i="2"/>
  <c r="Q123" i="1"/>
  <c r="BO16" i="1"/>
  <c r="AQ24" i="1"/>
  <c r="AO43" i="1"/>
  <c r="AO55" i="1"/>
  <c r="AQ26" i="1" l="1"/>
  <c r="AO51" i="1"/>
  <c r="BK183" i="1"/>
  <c r="BI183" i="1"/>
  <c r="BI63" i="1"/>
  <c r="AO63" i="1" s="1"/>
  <c r="BN183" i="1"/>
  <c r="BP98" i="1"/>
  <c r="BN98" i="1"/>
  <c r="BN61" i="1"/>
  <c r="BP96" i="1"/>
  <c r="BJ98" i="1"/>
  <c r="BJ183" i="1"/>
  <c r="AL183" i="1" s="1"/>
  <c r="BI99" i="1"/>
  <c r="BQ183" i="1"/>
  <c r="BP183" i="1"/>
  <c r="AO56" i="1"/>
  <c r="BO112" i="1"/>
  <c r="BQ98" i="1"/>
  <c r="BN200" i="1"/>
  <c r="BJ112" i="1"/>
  <c r="AO112" i="1" s="1"/>
  <c r="BL96" i="1"/>
  <c r="BI200" i="1"/>
  <c r="P200" i="1" s="1"/>
  <c r="BK98" i="1"/>
  <c r="BN112" i="1"/>
  <c r="BI98" i="1"/>
  <c r="BL98" i="1"/>
  <c r="BJ99" i="1"/>
  <c r="BO99" i="1"/>
  <c r="BI96" i="1"/>
  <c r="BO200" i="1"/>
  <c r="BI113" i="1"/>
  <c r="AO113" i="1" s="1"/>
  <c r="BO113" i="1"/>
  <c r="BN113" i="1"/>
  <c r="BQ96" i="1"/>
  <c r="BJ97" i="1"/>
  <c r="BJ96" i="1"/>
  <c r="BN96" i="1"/>
  <c r="BO96" i="1"/>
  <c r="BJ202" i="1"/>
  <c r="AO192" i="1"/>
  <c r="BJ114" i="1"/>
  <c r="BN202" i="1"/>
  <c r="BN114" i="1"/>
  <c r="BN62" i="1"/>
  <c r="BI202" i="1"/>
  <c r="BO102" i="1"/>
  <c r="BQ13" i="1"/>
  <c r="BI13" i="1"/>
  <c r="BI114" i="1"/>
  <c r="K129" i="1"/>
  <c r="BK13" i="1"/>
  <c r="BM13" i="1"/>
  <c r="BJ13" i="1"/>
  <c r="BI102" i="1"/>
  <c r="AP102" i="1" s="1"/>
  <c r="BL97" i="1"/>
  <c r="BN97" i="1"/>
  <c r="BQ97" i="1"/>
  <c r="BP97" i="1"/>
  <c r="C95" i="1"/>
  <c r="BI97" i="1"/>
  <c r="BL13" i="1"/>
  <c r="BO13" i="1"/>
  <c r="BO199" i="1"/>
  <c r="BN102" i="1"/>
  <c r="BO97" i="1"/>
  <c r="AT14" i="1"/>
  <c r="P201" i="1"/>
  <c r="BR13" i="1"/>
  <c r="BP13" i="1"/>
  <c r="BI100" i="1"/>
  <c r="B197" i="1"/>
  <c r="BN199" i="1"/>
  <c r="BJ199" i="1"/>
  <c r="P199" i="1" s="1"/>
  <c r="BI64" i="1"/>
  <c r="AO64" i="1" s="1"/>
  <c r="BN64" i="1"/>
  <c r="B67" i="1"/>
  <c r="BJ100" i="1"/>
  <c r="BN100" i="1"/>
  <c r="AL182" i="1"/>
  <c r="P198" i="1"/>
  <c r="AO114" i="1" l="1"/>
  <c r="AP99" i="1"/>
  <c r="AP98" i="1"/>
  <c r="AP96" i="1"/>
  <c r="AP97" i="1"/>
  <c r="P202" i="1"/>
  <c r="AT13" i="1"/>
  <c r="A248" i="1"/>
  <c r="B248" i="1"/>
  <c r="AP100" i="1"/>
</calcChain>
</file>

<file path=xl/sharedStrings.xml><?xml version="1.0" encoding="utf-8"?>
<sst xmlns="http://schemas.openxmlformats.org/spreadsheetml/2006/main" count="12077" uniqueCount="253">
  <si>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</si>
  <si>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</si>
  <si>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</si>
  <si>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(Establecimientos de alta, mediana complejidad)</t>
  </si>
  <si>
    <t>TIPO DE ATENCIÓN</t>
  </si>
  <si>
    <t xml:space="preserve">TOTAL        </t>
  </si>
  <si>
    <t>RANGO ETARIO Y SEXO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</si>
  <si>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</si>
  <si>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</si>
  <si>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</si>
  <si>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</si>
  <si>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</si>
  <si>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</si>
  <si>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</si>
  <si>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</si>
  <si>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</si>
  <si>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</si>
  <si>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</si>
  <si>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</si>
  <si>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</si>
  <si>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</si>
  <si>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</si>
  <si>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</si>
  <si>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</si>
  <si>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</si>
  <si>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</si>
  <si>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</si>
  <si>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más años</t>
  </si>
  <si>
    <t>SAPU/ SAR / SUR</t>
  </si>
  <si>
    <t>Hospital Baja Complejidad</t>
  </si>
  <si>
    <t>Hospital Mediana/Alta Complejidad</t>
  </si>
  <si>
    <t>Otros Establecimien-tos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</si>
  <si>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</si>
  <si>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</si>
  <si>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</si>
  <si>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</si>
  <si>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</si>
  <si>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Matrona/ón</t>
  </si>
  <si>
    <t>Atención por Odontólogo/a</t>
  </si>
  <si>
    <t>SECCIÓN A.2: ATENCIONES Y ACTIVIDADES DE URGENCIA REALIZADAS EN SAPU Y SAR</t>
  </si>
  <si>
    <t>ATENCIÓN</t>
  </si>
  <si>
    <t>Atenciones por profesionales  a Honorarios</t>
  </si>
  <si>
    <t>Por Campaña de Invierno</t>
  </si>
  <si>
    <t xml:space="preserve">Hombres </t>
  </si>
  <si>
    <t>Atención Medica</t>
  </si>
  <si>
    <t>Enfermería</t>
  </si>
  <si>
    <t>Matronería</t>
  </si>
  <si>
    <t>Kinesiología</t>
  </si>
  <si>
    <t>Psicología</t>
  </si>
  <si>
    <t>Trabajo Social</t>
  </si>
  <si>
    <t>SECCIÓN A.3: ATENCIONES DE URGENCIA REALIZADAS EN ESTABLECIMIENTOS DE BAJA COMPLEJIDAD</t>
  </si>
  <si>
    <t>PROFESIONAL</t>
  </si>
  <si>
    <t>Médico</t>
  </si>
  <si>
    <t>Enfermera /o</t>
  </si>
  <si>
    <t>Matrona /ón</t>
  </si>
  <si>
    <t>Kinesiólogo/a</t>
  </si>
  <si>
    <t>Técnico en Enfermería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</si>
  <si>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</si>
  <si>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</si>
  <si>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</si>
  <si>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 xml:space="preserve">SECCIÓN B: CATEGORIZACIÓN DE PACIENTES, PREVIA A LA ATENCIÓN MÉDICA Y ODONTOLÓGICA (Establecimientos Alta, Mediana, Baja Complejidad, SAR, SUR y SAPU) 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</si>
  <si>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</si>
  <si>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</si>
  <si>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</si>
  <si>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</si>
  <si>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</si>
  <si>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</si>
  <si>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</si>
  <si>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</si>
  <si>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</si>
  <si>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</si>
  <si>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</si>
  <si>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</si>
  <si>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</si>
  <si>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</si>
  <si>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de llamada</t>
  </si>
  <si>
    <t>Otros</t>
  </si>
  <si>
    <t>Medicina Interna</t>
  </si>
  <si>
    <t>Neurología Adultos</t>
  </si>
  <si>
    <t>Neurología Pediátrica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</si>
  <si>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</si>
  <si>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</si>
  <si>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</si>
  <si>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</si>
  <si>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</si>
  <si>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</si>
  <si>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</si>
  <si>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Pediátrica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</si>
  <si>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</si>
  <si>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</si>
  <si>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</si>
  <si>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</si>
  <si>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</si>
  <si>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</si>
  <si>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</si>
  <si>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</si>
  <si>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Odontólogo</t>
  </si>
  <si>
    <t>SECCIÓN D: PACIENTES CON INDICACIÓN DE HOSPITALIZACIÓN EN ESPERA DE CAMAS EN UEH (establecimientos de alta, mediana y baja complejidad)</t>
  </si>
  <si>
    <t>TIPO DE PACIENTES</t>
  </si>
  <si>
    <t>Hospitalización Domiciliaria</t>
  </si>
  <si>
    <t>Total de Pacientes con Indicación de Hospitalización</t>
  </si>
  <si>
    <t xml:space="preserve">Pacientes que Ingresan a Cama Hospitalaria Según Tiempo de Demora al Ingreso                                </t>
  </si>
  <si>
    <t>Menos de 12 Horas</t>
  </si>
  <si>
    <t>12 - 24 Horas</t>
  </si>
  <si>
    <t>Mayor a 24 Horas</t>
  </si>
  <si>
    <t xml:space="preserve">Pacientes que Rechazan Hospitalización </t>
  </si>
  <si>
    <t>Pacientes Derivados a otro Establecimiento</t>
  </si>
  <si>
    <t>Pacientes que Permanecen en UEH</t>
  </si>
  <si>
    <t>Pacientes que Ingresan Directamente a Proceso Quirúrgico</t>
  </si>
  <si>
    <t>SECCIÓN E: PACIENTES CON INDICACIÓN DE OBSERVACIÓN EN SAR Y SAPU</t>
  </si>
  <si>
    <t>PACIENTES CON INDICACIÓN DE OBSERVACIÓN</t>
  </si>
  <si>
    <t xml:space="preserve">Pacientes que Permanecen en Observación         </t>
  </si>
  <si>
    <t>Menos de 2 Horas</t>
  </si>
  <si>
    <t>2 a 6 Horas</t>
  </si>
  <si>
    <t>Mayor a 6 Horas</t>
  </si>
  <si>
    <t>SECCIÓN F: PACIENTES FALLECIDOS EN UNIDADES DE EMERGENCIA (Establecimientos Alta, Mediana o Baja Complejidad, SAR, SAPU y SUR)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</si>
  <si>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</si>
  <si>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</si>
  <si>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</si>
  <si>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 POR GRUPO ETARIO</t>
  </si>
  <si>
    <t>CONCEPTO</t>
  </si>
  <si>
    <t>0 - 9 años</t>
  </si>
  <si>
    <t>10-17 años</t>
  </si>
  <si>
    <t>18-19 años</t>
  </si>
  <si>
    <t>25-34 años</t>
  </si>
  <si>
    <t>35-44 años</t>
  </si>
  <si>
    <t>45-54 años</t>
  </si>
  <si>
    <t>55-64 años</t>
  </si>
  <si>
    <t>65 -74 años</t>
  </si>
  <si>
    <t>75 y más años</t>
  </si>
  <si>
    <t>Violencia Intrafamiliar</t>
  </si>
  <si>
    <t>Otras Violencias</t>
  </si>
  <si>
    <t>SECCIÓN G.1: ATENCIONES MÉDICAS ASOCIADAS A  VIOLENCIA POR CONDICIÓN (incluidas en sección G)</t>
  </si>
  <si>
    <t>AGRESOR /A</t>
  </si>
  <si>
    <t>Lesiones de la Víctima</t>
  </si>
  <si>
    <t>Sin lesiones constatables</t>
  </si>
  <si>
    <t xml:space="preserve">Diversidad Sexual </t>
  </si>
  <si>
    <t>Embarazadas</t>
  </si>
  <si>
    <t>Pueblos Originarios</t>
  </si>
  <si>
    <t>Migrantes</t>
  </si>
  <si>
    <t>Pareja/ Ex pareja</t>
  </si>
  <si>
    <t>Familiar</t>
  </si>
  <si>
    <t>Conocido/a</t>
  </si>
  <si>
    <t>Desconocido/a</t>
  </si>
  <si>
    <t>Hombre</t>
  </si>
  <si>
    <t>Mujer</t>
  </si>
  <si>
    <t>Traumatológicas</t>
  </si>
  <si>
    <t>Odontológicas</t>
  </si>
  <si>
    <t>Contusionales</t>
  </si>
  <si>
    <t>Por Arma</t>
  </si>
  <si>
    <t xml:space="preserve">SECCIÓN H: ATENCIONES  POR ANTICONCEPCIÓN DE EMERGENCIA </t>
  </si>
  <si>
    <t>RANGO ETARIO</t>
  </si>
  <si>
    <t>25 - 34 años</t>
  </si>
  <si>
    <t>35 - 44 años</t>
  </si>
  <si>
    <t>45 - 54 años</t>
  </si>
  <si>
    <t>Atención por Anticoncepción de Emergencia</t>
  </si>
  <si>
    <t>Con Entrega de Anticonceptivo</t>
  </si>
  <si>
    <t>Sin Entrega de Anticonceptivo</t>
  </si>
  <si>
    <t>SECCIÓN I: MOTIVOS DE ATENCIÓN POR EMERGENCIA OBSTÉTRICA AL SERVICIO DE URGENCIA  (Establecimientos Alta y Mediana Complejidad)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</si>
  <si>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</si>
  <si>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</si>
  <si>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</si>
  <si>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</si>
  <si>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</si>
  <si>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</si>
  <si>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</si>
  <si>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</si>
  <si>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</si>
  <si>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</si>
  <si>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</si>
  <si>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</si>
  <si>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</si>
  <si>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</si>
  <si>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</si>
  <si>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</si>
  <si>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 xml:space="preserve">Total de Llamadas </t>
  </si>
  <si>
    <t>Llamadas Validas</t>
  </si>
  <si>
    <t xml:space="preserve"> Centro Regulador </t>
  </si>
  <si>
    <t>Nº 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</si>
  <si>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</si>
  <si>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</si>
  <si>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</si>
  <si>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</si>
  <si>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</si>
  <si>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</si>
  <si>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</si>
  <si>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</si>
  <si>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</si>
  <si>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Clínicas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</si>
  <si>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</si>
  <si>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</si>
  <si>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</si>
  <si>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</si>
  <si>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Por compra de servicios</t>
  </si>
  <si>
    <t>SAMU</t>
  </si>
  <si>
    <t>Básico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</si>
  <si>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</si>
  <si>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</si>
  <si>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</si>
  <si>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</si>
  <si>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</si>
  <si>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</si>
  <si>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</si>
  <si>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TOTAL DE TRASLADOS</t>
  </si>
  <si>
    <t>Ambos</t>
  </si>
  <si>
    <t>NO SAMU</t>
  </si>
  <si>
    <t>Crítico</t>
  </si>
  <si>
    <t>No Crítico</t>
  </si>
  <si>
    <t>SECCIÓN N: CLASIFICACIÓN DE LAS INTERVENCIONES POR GRANDES GRUPOS DE DIAGNÓSTICOS (SAMU)</t>
  </si>
  <si>
    <t>CAUSAS DE LA INTERVENCIÓN</t>
  </si>
  <si>
    <t>Síndrome Coronario Agudo</t>
  </si>
  <si>
    <t>Paro Cardiorrespiratorio</t>
  </si>
  <si>
    <t>Politraumatismo</t>
  </si>
  <si>
    <t xml:space="preserve">SECCIÓN O: ATENCIONES  EN URGENCIA POR VIOLENCIA SEXUAL  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</si>
  <si>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</si>
  <si>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</si>
  <si>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</si>
  <si>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</si>
  <si>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</si>
  <si>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Con profilaxis Hepatitis B</t>
  </si>
  <si>
    <t>VICTIMARIO/A</t>
  </si>
  <si>
    <t xml:space="preserve">Diversidad sexual </t>
  </si>
  <si>
    <t>15 - 17 años</t>
  </si>
  <si>
    <t>18 - 24 años</t>
  </si>
  <si>
    <t>25 - 44 años</t>
  </si>
  <si>
    <t>45-64 años</t>
  </si>
  <si>
    <t>65 años y más años</t>
  </si>
  <si>
    <t>Violencia Sexual</t>
  </si>
  <si>
    <t>72 horas o menos</t>
  </si>
  <si>
    <t>Después de 72 horas</t>
  </si>
  <si>
    <t xml:space="preserve">SECCIÓN P: ATENCIONES MÉDICAS POR VIOLENCIA SEXUAL CON REALIZACIÓN O INDICACIÓN DE PERITAJE </t>
  </si>
  <si>
    <t>De Turno</t>
  </si>
  <si>
    <t>De Llamada</t>
  </si>
  <si>
    <t>Atención por Médico Perito</t>
  </si>
  <si>
    <t>Atención otros Médicos</t>
  </si>
  <si>
    <t>SECCIÓN Q: ATENCIONES DE URGENCIA ASOCIADAS A LESIONES AUTOINFLIGIDAS</t>
  </si>
  <si>
    <t xml:space="preserve">
TRANS
</t>
  </si>
  <si>
    <t>Masculino</t>
  </si>
  <si>
    <t>Femenino</t>
  </si>
  <si>
    <t>Nº De Atenciones</t>
  </si>
  <si>
    <t xml:space="preserve">SECCIÓN R: ATENCIONES EN SERVICIO DE URGENCIA DE LA RED, ASOCIADOS A MORDEDURA </t>
  </si>
  <si>
    <t>IDENTIFICACIÓN DEL ANIMAL MORDEDOR</t>
  </si>
  <si>
    <t>Tipo de Mordedura</t>
  </si>
  <si>
    <t>Indicación de Vacuna</t>
  </si>
  <si>
    <t>15 y más años</t>
  </si>
  <si>
    <t>Única</t>
  </si>
  <si>
    <t>Múltiple</t>
  </si>
  <si>
    <t>Perro</t>
  </si>
  <si>
    <t>Gato</t>
  </si>
  <si>
    <t>Animal Silvestre</t>
  </si>
  <si>
    <t>Exposición a Murciélago</t>
  </si>
  <si>
    <t>Roedor o Animal de Abasto</t>
  </si>
  <si>
    <t xml:space="preserve">SECCIÓN B: CATEGORIZACIÓN DE PACIENTES, PREVIA A LA ATENCIÓN MÉDICA Y ODONTOLÓGICA (Establecimientos Alta, Mediana, Baja Complejidad, SAR y SAPU)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</si>
</sst>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10" borderId="95" applyNumberFormat="0" applyFont="0" applyAlignment="0" applyProtection="0"/>
  </cellStyleXfs>
  <cellXfs count="1660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0" fontId="4" fillId="0" borderId="0" xfId="0" applyFont="1"/>
    <xf numFmtId="1" fontId="5" fillId="2" borderId="1" xfId="0" applyNumberFormat="1" applyFont="1" applyFill="1" applyBorder="1"/>
    <xf numFmtId="1" fontId="3" fillId="2" borderId="1" xfId="0" applyNumberFormat="1" applyFont="1" applyFill="1" applyBorder="1"/>
    <xf numFmtId="1" fontId="6" fillId="2" borderId="0" xfId="0" applyNumberFormat="1" applyFont="1" applyFill="1"/>
    <xf numFmtId="1" fontId="6" fillId="3" borderId="0" xfId="0" applyNumberFormat="1" applyFont="1" applyFill="1"/>
    <xf numFmtId="1" fontId="7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left" vertical="center"/>
    </xf>
    <xf numFmtId="1" fontId="7" fillId="0" borderId="22" xfId="0" applyNumberFormat="1" applyFont="1" applyBorder="1" applyAlignment="1">
      <alignment horizontal="right"/>
    </xf>
    <xf numFmtId="1" fontId="7" fillId="0" borderId="23" xfId="0" applyNumberFormat="1" applyFont="1" applyBorder="1" applyAlignment="1">
      <alignment horizontal="right"/>
    </xf>
    <xf numFmtId="1" fontId="7" fillId="0" borderId="24" xfId="0" applyNumberFormat="1" applyFont="1" applyBorder="1" applyAlignment="1">
      <alignment horizontal="right"/>
    </xf>
    <xf numFmtId="1" fontId="7" fillId="4" borderId="25" xfId="0" applyNumberFormat="1" applyFont="1" applyFill="1" applyBorder="1" applyProtection="1">
      <protection locked="0"/>
    </xf>
    <xf numFmtId="1" fontId="7" fillId="4" borderId="24" xfId="0" applyNumberFormat="1" applyFont="1" applyFill="1" applyBorder="1" applyProtection="1">
      <protection locked="0"/>
    </xf>
    <xf numFmtId="1" fontId="7" fillId="4" borderId="22" xfId="0" applyNumberFormat="1" applyFont="1" applyFill="1" applyBorder="1" applyProtection="1">
      <protection locked="0"/>
    </xf>
    <xf numFmtId="1" fontId="7" fillId="4" borderId="26" xfId="0" applyNumberFormat="1" applyFont="1" applyFill="1" applyBorder="1" applyProtection="1">
      <protection locked="0"/>
    </xf>
    <xf numFmtId="1" fontId="7" fillId="4" borderId="21" xfId="0" applyNumberFormat="1" applyFont="1" applyFill="1" applyBorder="1" applyProtection="1">
      <protection locked="0"/>
    </xf>
    <xf numFmtId="0" fontId="0" fillId="5" borderId="0" xfId="0" applyFill="1"/>
    <xf numFmtId="0" fontId="0" fillId="6" borderId="0" xfId="0" applyFill="1"/>
    <xf numFmtId="1" fontId="8" fillId="0" borderId="27" xfId="0" applyNumberFormat="1" applyFont="1" applyBorder="1" applyAlignment="1">
      <alignment horizontal="left" vertical="center" wrapText="1"/>
    </xf>
    <xf numFmtId="1" fontId="7" fillId="0" borderId="28" xfId="0" applyNumberFormat="1" applyFont="1" applyBorder="1" applyAlignment="1">
      <alignment horizontal="right" wrapText="1"/>
    </xf>
    <xf numFmtId="1" fontId="7" fillId="0" borderId="29" xfId="0" applyNumberFormat="1" applyFont="1" applyBorder="1" applyAlignment="1">
      <alignment horizontal="right" wrapText="1"/>
    </xf>
    <xf numFmtId="1" fontId="7" fillId="0" borderId="30" xfId="0" applyNumberFormat="1" applyFont="1" applyBorder="1" applyAlignment="1">
      <alignment horizontal="right"/>
    </xf>
    <xf numFmtId="1" fontId="7" fillId="4" borderId="31" xfId="0" applyNumberFormat="1" applyFont="1" applyFill="1" applyBorder="1" applyProtection="1">
      <protection locked="0"/>
    </xf>
    <xf numFmtId="1" fontId="7" fillId="4" borderId="32" xfId="0" applyNumberFormat="1" applyFont="1" applyFill="1" applyBorder="1" applyProtection="1">
      <protection locked="0"/>
    </xf>
    <xf numFmtId="1" fontId="7" fillId="4" borderId="33" xfId="0" applyNumberFormat="1" applyFont="1" applyFill="1" applyBorder="1" applyProtection="1">
      <protection locked="0"/>
    </xf>
    <xf numFmtId="1" fontId="7" fillId="4" borderId="34" xfId="0" applyNumberFormat="1" applyFont="1" applyFill="1" applyBorder="1" applyProtection="1">
      <protection locked="0"/>
    </xf>
    <xf numFmtId="1" fontId="8" fillId="0" borderId="27" xfId="0" applyNumberFormat="1" applyFont="1" applyBorder="1" applyAlignment="1">
      <alignment horizontal="left" vertical="center"/>
    </xf>
    <xf numFmtId="1" fontId="7" fillId="0" borderId="33" xfId="0" applyNumberFormat="1" applyFont="1" applyBorder="1" applyAlignment="1">
      <alignment horizontal="right"/>
    </xf>
    <xf numFmtId="1" fontId="7" fillId="0" borderId="35" xfId="0" applyNumberFormat="1" applyFont="1" applyBorder="1" applyAlignment="1">
      <alignment horizontal="right"/>
    </xf>
    <xf numFmtId="1" fontId="7" fillId="0" borderId="32" xfId="0" applyNumberFormat="1" applyFont="1" applyBorder="1" applyAlignment="1">
      <alignment horizontal="right"/>
    </xf>
    <xf numFmtId="1" fontId="7" fillId="7" borderId="31" xfId="0" applyNumberFormat="1" applyFont="1" applyFill="1" applyBorder="1"/>
    <xf numFmtId="1" fontId="7" fillId="7" borderId="34" xfId="0" applyNumberFormat="1" applyFont="1" applyFill="1" applyBorder="1"/>
    <xf numFmtId="1" fontId="8" fillId="0" borderId="36" xfId="0" applyNumberFormat="1" applyFont="1" applyBorder="1" applyAlignment="1">
      <alignment horizontal="left" vertical="center"/>
    </xf>
    <xf numFmtId="1" fontId="7" fillId="0" borderId="37" xfId="0" applyNumberFormat="1" applyFont="1" applyBorder="1" applyAlignment="1">
      <alignment horizontal="right"/>
    </xf>
    <xf numFmtId="1" fontId="7" fillId="0" borderId="38" xfId="0" applyNumberFormat="1" applyFont="1" applyBorder="1" applyAlignment="1">
      <alignment horizontal="right"/>
    </xf>
    <xf numFmtId="1" fontId="7" fillId="0" borderId="39" xfId="0" applyNumberFormat="1" applyFont="1" applyBorder="1" applyAlignment="1">
      <alignment horizontal="right"/>
    </xf>
    <xf numFmtId="1" fontId="7" fillId="4" borderId="37" xfId="0" applyNumberFormat="1" applyFont="1" applyFill="1" applyBorder="1" applyProtection="1">
      <protection locked="0"/>
    </xf>
    <xf numFmtId="1" fontId="7" fillId="4" borderId="40" xfId="0" applyNumberFormat="1" applyFont="1" applyFill="1" applyBorder="1" applyProtection="1">
      <protection locked="0"/>
    </xf>
    <xf numFmtId="1" fontId="7" fillId="7" borderId="41" xfId="0" applyNumberFormat="1" applyFont="1" applyFill="1" applyBorder="1"/>
    <xf numFmtId="1" fontId="7" fillId="7" borderId="40" xfId="0" applyNumberFormat="1" applyFont="1" applyFill="1" applyBorder="1"/>
    <xf numFmtId="1" fontId="3" fillId="0" borderId="0" xfId="0" applyNumberFormat="1" applyFont="1"/>
    <xf numFmtId="1" fontId="6" fillId="0" borderId="0" xfId="0" applyNumberFormat="1" applyFont="1"/>
    <xf numFmtId="1" fontId="7" fillId="0" borderId="42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42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left" vertical="center" wrapText="1"/>
    </xf>
    <xf numFmtId="1" fontId="7" fillId="0" borderId="22" xfId="0" applyNumberFormat="1" applyFont="1" applyBorder="1" applyAlignment="1">
      <alignment horizontal="right" wrapText="1"/>
    </xf>
    <xf numFmtId="1" fontId="7" fillId="0" borderId="25" xfId="0" applyNumberFormat="1" applyFont="1" applyBorder="1" applyAlignment="1">
      <alignment horizontal="right" wrapText="1"/>
    </xf>
    <xf numFmtId="1" fontId="7" fillId="0" borderId="26" xfId="0" applyNumberFormat="1" applyFont="1" applyBorder="1" applyAlignment="1">
      <alignment horizontal="right"/>
    </xf>
    <xf numFmtId="1" fontId="7" fillId="4" borderId="44" xfId="0" applyNumberFormat="1" applyFont="1" applyFill="1" applyBorder="1" applyProtection="1">
      <protection locked="0"/>
    </xf>
    <xf numFmtId="1" fontId="7" fillId="0" borderId="45" xfId="0" applyNumberFormat="1" applyFont="1" applyBorder="1" applyAlignment="1">
      <alignment horizontal="left" vertical="center" wrapText="1"/>
    </xf>
    <xf numFmtId="1" fontId="7" fillId="0" borderId="33" xfId="0" applyNumberFormat="1" applyFont="1" applyBorder="1" applyAlignment="1">
      <alignment horizontal="right" wrapText="1"/>
    </xf>
    <xf numFmtId="1" fontId="7" fillId="0" borderId="31" xfId="0" applyNumberFormat="1" applyFont="1" applyBorder="1" applyAlignment="1">
      <alignment horizontal="right" wrapText="1"/>
    </xf>
    <xf numFmtId="1" fontId="7" fillId="0" borderId="46" xfId="0" applyNumberFormat="1" applyFont="1" applyBorder="1" applyAlignment="1">
      <alignment horizontal="right"/>
    </xf>
    <xf numFmtId="1" fontId="7" fillId="4" borderId="47" xfId="0" applyNumberFormat="1" applyFont="1" applyFill="1" applyBorder="1" applyProtection="1">
      <protection locked="0"/>
    </xf>
    <xf numFmtId="1" fontId="7" fillId="4" borderId="46" xfId="0" applyNumberFormat="1" applyFont="1" applyFill="1" applyBorder="1" applyProtection="1">
      <protection locked="0"/>
    </xf>
    <xf numFmtId="1" fontId="7" fillId="4" borderId="48" xfId="0" applyNumberFormat="1" applyFont="1" applyFill="1" applyBorder="1" applyProtection="1">
      <protection locked="0"/>
    </xf>
    <xf numFmtId="1" fontId="7" fillId="4" borderId="49" xfId="0" applyNumberFormat="1" applyFont="1" applyFill="1" applyBorder="1" applyProtection="1">
      <protection locked="0"/>
    </xf>
    <xf numFmtId="1" fontId="7" fillId="4" borderId="45" xfId="0" applyNumberFormat="1" applyFont="1" applyFill="1" applyBorder="1" applyProtection="1">
      <protection locked="0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34" xfId="0" applyNumberFormat="1" applyFont="1" applyBorder="1" applyAlignment="1">
      <alignment horizontal="right"/>
    </xf>
    <xf numFmtId="1" fontId="7" fillId="4" borderId="50" xfId="0" applyNumberFormat="1" applyFont="1" applyFill="1" applyBorder="1" applyProtection="1">
      <protection locked="0"/>
    </xf>
    <xf numFmtId="1" fontId="7" fillId="4" borderId="27" xfId="0" applyNumberFormat="1" applyFont="1" applyFill="1" applyBorder="1" applyProtection="1">
      <protection locked="0"/>
    </xf>
    <xf numFmtId="1" fontId="7" fillId="8" borderId="27" xfId="0" applyNumberFormat="1" applyFont="1" applyFill="1" applyBorder="1"/>
    <xf numFmtId="1" fontId="7" fillId="0" borderId="51" xfId="0" applyNumberFormat="1" applyFont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right" wrapText="1"/>
    </xf>
    <xf numFmtId="1" fontId="7" fillId="0" borderId="41" xfId="0" applyNumberFormat="1" applyFont="1" applyBorder="1" applyAlignment="1">
      <alignment horizontal="right" wrapText="1"/>
    </xf>
    <xf numFmtId="1" fontId="7" fillId="0" borderId="40" xfId="0" applyNumberFormat="1" applyFont="1" applyBorder="1" applyAlignment="1">
      <alignment horizontal="right"/>
    </xf>
    <xf numFmtId="1" fontId="7" fillId="4" borderId="39" xfId="0" applyNumberFormat="1" applyFont="1" applyFill="1" applyBorder="1" applyProtection="1">
      <protection locked="0"/>
    </xf>
    <xf numFmtId="1" fontId="7" fillId="4" borderId="41" xfId="0" applyNumberFormat="1" applyFont="1" applyFill="1" applyBorder="1" applyProtection="1">
      <protection locked="0"/>
    </xf>
    <xf numFmtId="1" fontId="7" fillId="0" borderId="47" xfId="0" applyNumberFormat="1" applyFont="1" applyBorder="1" applyAlignment="1">
      <alignment horizontal="right" wrapText="1"/>
    </xf>
    <xf numFmtId="1" fontId="7" fillId="0" borderId="52" xfId="0" applyNumberFormat="1" applyFont="1" applyBorder="1" applyAlignment="1">
      <alignment horizontal="right" wrapText="1"/>
    </xf>
    <xf numFmtId="1" fontId="7" fillId="4" borderId="52" xfId="0" applyNumberFormat="1" applyFont="1" applyFill="1" applyBorder="1" applyProtection="1">
      <protection locked="0"/>
    </xf>
    <xf numFmtId="1" fontId="7" fillId="9" borderId="46" xfId="0" applyNumberFormat="1" applyFont="1" applyFill="1" applyBorder="1"/>
    <xf numFmtId="1" fontId="7" fillId="8" borderId="46" xfId="0" applyNumberFormat="1" applyFont="1" applyFill="1" applyBorder="1"/>
    <xf numFmtId="0" fontId="9" fillId="6" borderId="0" xfId="0" applyFont="1" applyFill="1"/>
    <xf numFmtId="1" fontId="7" fillId="0" borderId="11" xfId="0" applyNumberFormat="1" applyFont="1" applyBorder="1" applyAlignment="1">
      <alignment horizontal="right"/>
    </xf>
    <xf numFmtId="1" fontId="7" fillId="4" borderId="18" xfId="0" applyNumberFormat="1" applyFont="1" applyFill="1" applyBorder="1" applyProtection="1">
      <protection locked="0"/>
    </xf>
    <xf numFmtId="1" fontId="7" fillId="4" borderId="11" xfId="0" applyNumberFormat="1" applyFont="1" applyFill="1" applyBorder="1" applyProtection="1">
      <protection locked="0"/>
    </xf>
    <xf numFmtId="1" fontId="7" fillId="4" borderId="20" xfId="0" applyNumberFormat="1" applyFont="1" applyFill="1" applyBorder="1" applyProtection="1">
      <protection locked="0"/>
    </xf>
    <xf numFmtId="1" fontId="7" fillId="4" borderId="53" xfId="0" applyNumberFormat="1" applyFont="1" applyFill="1" applyBorder="1" applyProtection="1">
      <protection locked="0"/>
    </xf>
    <xf numFmtId="1" fontId="7" fillId="4" borderId="51" xfId="0" applyNumberFormat="1" applyFont="1" applyFill="1" applyBorder="1" applyProtection="1">
      <protection locked="0"/>
    </xf>
    <xf numFmtId="1" fontId="7" fillId="8" borderId="40" xfId="0" applyNumberFormat="1" applyFont="1" applyFill="1" applyBorder="1"/>
    <xf numFmtId="1" fontId="6" fillId="0" borderId="1" xfId="0" applyNumberFormat="1" applyFont="1" applyBorder="1"/>
    <xf numFmtId="1" fontId="7" fillId="0" borderId="3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right" wrapText="1"/>
    </xf>
    <xf numFmtId="1" fontId="7" fillId="0" borderId="35" xfId="0" applyNumberFormat="1" applyFont="1" applyBorder="1" applyAlignment="1">
      <alignment horizontal="right" wrapText="1"/>
    </xf>
    <xf numFmtId="1" fontId="7" fillId="9" borderId="27" xfId="0" applyNumberFormat="1" applyFont="1" applyFill="1" applyBorder="1"/>
    <xf numFmtId="1" fontId="7" fillId="0" borderId="38" xfId="0" applyNumberFormat="1" applyFont="1" applyBorder="1" applyAlignment="1">
      <alignment horizontal="right" wrapText="1"/>
    </xf>
    <xf numFmtId="1" fontId="7" fillId="4" borderId="55" xfId="0" applyNumberFormat="1" applyFont="1" applyFill="1" applyBorder="1" applyProtection="1">
      <protection locked="0"/>
    </xf>
    <xf numFmtId="1" fontId="7" fillId="9" borderId="51" xfId="0" applyNumberFormat="1" applyFont="1" applyFill="1" applyBorder="1"/>
    <xf numFmtId="1" fontId="7" fillId="0" borderId="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/>
    <xf numFmtId="1" fontId="6" fillId="0" borderId="0" xfId="0" applyNumberFormat="1" applyFont="1" applyAlignment="1">
      <alignment vertical="center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" fontId="7" fillId="4" borderId="57" xfId="0" applyNumberFormat="1" applyFont="1" applyFill="1" applyBorder="1" applyProtection="1">
      <protection locked="0"/>
    </xf>
    <xf numFmtId="1" fontId="7" fillId="0" borderId="58" xfId="0" applyNumberFormat="1" applyFont="1" applyBorder="1" applyAlignment="1">
      <alignment horizontal="center" vertical="center" wrapText="1"/>
    </xf>
    <xf numFmtId="1" fontId="7" fillId="0" borderId="59" xfId="0" applyNumberFormat="1" applyFont="1" applyBorder="1" applyAlignment="1">
      <alignment horizontal="right" wrapText="1"/>
    </xf>
    <xf numFmtId="1" fontId="7" fillId="0" borderId="60" xfId="0" applyNumberFormat="1" applyFont="1" applyBorder="1" applyAlignment="1">
      <alignment horizontal="right" wrapText="1"/>
    </xf>
    <xf numFmtId="1" fontId="7" fillId="0" borderId="61" xfId="0" applyNumberFormat="1" applyFont="1" applyBorder="1" applyAlignment="1">
      <alignment horizontal="right"/>
    </xf>
    <xf numFmtId="1" fontId="7" fillId="4" borderId="59" xfId="0" applyNumberFormat="1" applyFont="1" applyFill="1" applyBorder="1" applyProtection="1">
      <protection locked="0"/>
    </xf>
    <xf numFmtId="1" fontId="7" fillId="4" borderId="61" xfId="0" applyNumberFormat="1" applyFont="1" applyFill="1" applyBorder="1" applyProtection="1">
      <protection locked="0"/>
    </xf>
    <xf numFmtId="1" fontId="7" fillId="4" borderId="62" xfId="0" applyNumberFormat="1" applyFont="1" applyFill="1" applyBorder="1" applyProtection="1">
      <protection locked="0"/>
    </xf>
    <xf numFmtId="1" fontId="7" fillId="4" borderId="63" xfId="0" applyNumberFormat="1" applyFont="1" applyFill="1" applyBorder="1" applyProtection="1">
      <protection locked="0"/>
    </xf>
    <xf numFmtId="1" fontId="7" fillId="4" borderId="58" xfId="0" applyNumberFormat="1" applyFont="1" applyFill="1" applyBorder="1" applyProtection="1">
      <protection locked="0"/>
    </xf>
    <xf numFmtId="1" fontId="7" fillId="0" borderId="55" xfId="0" applyNumberFormat="1" applyFont="1" applyBorder="1" applyAlignment="1">
      <alignment horizontal="center" vertical="center" wrapText="1"/>
    </xf>
    <xf numFmtId="1" fontId="7" fillId="4" borderId="64" xfId="0" applyNumberFormat="1" applyFont="1" applyFill="1" applyBorder="1" applyProtection="1">
      <protection locked="0"/>
    </xf>
    <xf numFmtId="1" fontId="7" fillId="7" borderId="38" xfId="0" applyNumberFormat="1" applyFont="1" applyFill="1" applyBorder="1"/>
    <xf numFmtId="1" fontId="7" fillId="0" borderId="42" xfId="0" applyNumberFormat="1" applyFont="1" applyBorder="1" applyAlignment="1">
      <alignment horizontal="right" wrapText="1"/>
    </xf>
    <xf numFmtId="1" fontId="7" fillId="0" borderId="43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/>
    </xf>
    <xf numFmtId="1" fontId="7" fillId="0" borderId="42" xfId="0" applyNumberFormat="1" applyFont="1" applyBorder="1"/>
    <xf numFmtId="1" fontId="7" fillId="0" borderId="8" xfId="0" applyNumberFormat="1" applyFont="1" applyBorder="1"/>
    <xf numFmtId="1" fontId="7" fillId="0" borderId="65" xfId="0" applyNumberFormat="1" applyFont="1" applyBorder="1"/>
    <xf numFmtId="1" fontId="7" fillId="0" borderId="56" xfId="0" applyNumberFormat="1" applyFont="1" applyBorder="1"/>
    <xf numFmtId="1" fontId="7" fillId="0" borderId="66" xfId="0" applyNumberFormat="1" applyFont="1" applyBorder="1"/>
    <xf numFmtId="1" fontId="7" fillId="0" borderId="6" xfId="0" applyNumberFormat="1" applyFont="1" applyBorder="1"/>
    <xf numFmtId="1" fontId="7" fillId="0" borderId="67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vertical="center" wrapText="1"/>
    </xf>
    <xf numFmtId="1" fontId="7" fillId="2" borderId="21" xfId="0" applyNumberFormat="1" applyFont="1" applyFill="1" applyBorder="1"/>
    <xf numFmtId="1" fontId="7" fillId="0" borderId="50" xfId="0" applyNumberFormat="1" applyFont="1" applyBorder="1" applyAlignment="1">
      <alignment vertical="center" wrapText="1"/>
    </xf>
    <xf numFmtId="1" fontId="7" fillId="2" borderId="27" xfId="0" applyNumberFormat="1" applyFont="1" applyFill="1" applyBorder="1"/>
    <xf numFmtId="1" fontId="7" fillId="0" borderId="54" xfId="0" applyNumberFormat="1" applyFont="1" applyBorder="1" applyAlignment="1">
      <alignment vertical="center" wrapText="1"/>
    </xf>
    <xf numFmtId="1" fontId="7" fillId="0" borderId="67" xfId="0" applyNumberFormat="1" applyFont="1" applyBorder="1"/>
    <xf numFmtId="0" fontId="4" fillId="5" borderId="0" xfId="0" applyFont="1" applyFill="1"/>
    <xf numFmtId="0" fontId="4" fillId="6" borderId="0" xfId="0" applyFont="1" applyFill="1"/>
    <xf numFmtId="1" fontId="7" fillId="0" borderId="43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right" wrapText="1"/>
    </xf>
    <xf numFmtId="1" fontId="7" fillId="0" borderId="21" xfId="0" applyNumberFormat="1" applyFont="1" applyBorder="1" applyAlignment="1">
      <alignment horizontal="right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69" xfId="0" applyNumberFormat="1" applyFont="1" applyBorder="1" applyAlignment="1">
      <alignment horizontal="center" vertical="center" wrapText="1"/>
    </xf>
    <xf numFmtId="1" fontId="7" fillId="0" borderId="70" xfId="0" applyNumberFormat="1" applyFont="1" applyBorder="1" applyAlignment="1">
      <alignment horizontal="right" wrapText="1"/>
    </xf>
    <xf numFmtId="1" fontId="7" fillId="4" borderId="33" xfId="0" applyNumberFormat="1" applyFont="1" applyFill="1" applyBorder="1" applyAlignment="1" applyProtection="1">
      <alignment horizontal="right" wrapText="1"/>
      <protection locked="0"/>
    </xf>
    <xf numFmtId="1" fontId="7" fillId="4" borderId="34" xfId="0" applyNumberFormat="1" applyFont="1" applyFill="1" applyBorder="1" applyAlignment="1" applyProtection="1">
      <alignment horizontal="right" wrapText="1"/>
      <protection locked="0"/>
    </xf>
    <xf numFmtId="1" fontId="7" fillId="4" borderId="31" xfId="0" applyNumberFormat="1" applyFont="1" applyFill="1" applyBorder="1" applyAlignment="1" applyProtection="1">
      <alignment horizontal="right" wrapText="1"/>
      <protection locked="0"/>
    </xf>
    <xf numFmtId="1" fontId="7" fillId="4" borderId="69" xfId="0" applyNumberFormat="1" applyFont="1" applyFill="1" applyBorder="1" applyAlignment="1" applyProtection="1">
      <alignment horizontal="right" wrapText="1"/>
      <protection locked="0"/>
    </xf>
    <xf numFmtId="1" fontId="7" fillId="4" borderId="32" xfId="0" applyNumberFormat="1" applyFont="1" applyFill="1" applyBorder="1" applyAlignment="1" applyProtection="1">
      <alignment horizontal="right" wrapText="1"/>
      <protection locked="0"/>
    </xf>
    <xf numFmtId="1" fontId="7" fillId="4" borderId="57" xfId="0" applyNumberFormat="1" applyFont="1" applyFill="1" applyBorder="1" applyAlignment="1" applyProtection="1">
      <alignment horizontal="right" wrapText="1"/>
      <protection locked="0"/>
    </xf>
    <xf numFmtId="1" fontId="7" fillId="4" borderId="50" xfId="0" applyNumberFormat="1" applyFont="1" applyFill="1" applyBorder="1" applyAlignment="1" applyProtection="1">
      <alignment horizontal="right" wrapText="1"/>
      <protection locked="0"/>
    </xf>
    <xf numFmtId="1" fontId="7" fillId="4" borderId="27" xfId="0" applyNumberFormat="1" applyFont="1" applyFill="1" applyBorder="1" applyAlignment="1" applyProtection="1">
      <alignment horizontal="right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7" fillId="4" borderId="18" xfId="0" applyNumberFormat="1" applyFont="1" applyFill="1" applyBorder="1" applyAlignment="1" applyProtection="1">
      <alignment horizontal="right" wrapText="1"/>
      <protection locked="0"/>
    </xf>
    <xf numFmtId="1" fontId="7" fillId="4" borderId="53" xfId="0" applyNumberFormat="1" applyFont="1" applyFill="1" applyBorder="1" applyAlignment="1" applyProtection="1">
      <alignment horizontal="right" wrapText="1"/>
      <protection locked="0"/>
    </xf>
    <xf numFmtId="1" fontId="7" fillId="4" borderId="1" xfId="0" applyNumberFormat="1" applyFont="1" applyFill="1" applyBorder="1" applyAlignment="1" applyProtection="1">
      <alignment horizontal="right" wrapText="1"/>
      <protection locked="0"/>
    </xf>
    <xf numFmtId="1" fontId="7" fillId="4" borderId="20" xfId="0" applyNumberFormat="1" applyFont="1" applyFill="1" applyBorder="1" applyAlignment="1" applyProtection="1">
      <alignment horizontal="right" wrapText="1"/>
      <protection locked="0"/>
    </xf>
    <xf numFmtId="1" fontId="7" fillId="4" borderId="71" xfId="0" applyNumberFormat="1" applyFont="1" applyFill="1" applyBorder="1" applyAlignment="1" applyProtection="1">
      <alignment horizontal="right" wrapText="1"/>
      <protection locked="0"/>
    </xf>
    <xf numFmtId="1" fontId="7" fillId="4" borderId="10" xfId="0" applyNumberFormat="1" applyFont="1" applyFill="1" applyBorder="1" applyAlignment="1" applyProtection="1">
      <alignment horizontal="right" wrapText="1"/>
      <protection locked="0"/>
    </xf>
    <xf numFmtId="1" fontId="7" fillId="4" borderId="16" xfId="0" applyNumberFormat="1" applyFont="1" applyFill="1" applyBorder="1" applyAlignment="1" applyProtection="1">
      <alignment horizontal="right" wrapText="1"/>
      <protection locked="0"/>
    </xf>
    <xf numFmtId="1" fontId="7" fillId="0" borderId="72" xfId="0" applyNumberFormat="1" applyFont="1" applyBorder="1" applyAlignment="1">
      <alignment horizontal="right" wrapText="1"/>
    </xf>
    <xf numFmtId="1" fontId="7" fillId="0" borderId="46" xfId="0" applyNumberFormat="1" applyFont="1" applyBorder="1" applyAlignment="1">
      <alignment horizontal="right" wrapText="1"/>
    </xf>
    <xf numFmtId="1" fontId="7" fillId="4" borderId="28" xfId="0" applyNumberFormat="1" applyFont="1" applyFill="1" applyBorder="1" applyAlignment="1" applyProtection="1">
      <alignment horizontal="right" wrapText="1"/>
      <protection locked="0"/>
    </xf>
    <xf numFmtId="1" fontId="7" fillId="4" borderId="48" xfId="0" applyNumberFormat="1" applyFont="1" applyFill="1" applyBorder="1" applyAlignment="1" applyProtection="1">
      <alignment horizontal="right" wrapText="1"/>
      <protection locked="0"/>
    </xf>
    <xf numFmtId="1" fontId="7" fillId="4" borderId="52" xfId="0" applyNumberFormat="1" applyFont="1" applyFill="1" applyBorder="1" applyAlignment="1" applyProtection="1">
      <alignment horizontal="right" wrapText="1"/>
      <protection locked="0"/>
    </xf>
    <xf numFmtId="1" fontId="7" fillId="4" borderId="73" xfId="0" applyNumberFormat="1" applyFont="1" applyFill="1" applyBorder="1" applyAlignment="1" applyProtection="1">
      <alignment horizontal="right" wrapText="1"/>
      <protection locked="0"/>
    </xf>
    <xf numFmtId="1" fontId="7" fillId="4" borderId="47" xfId="0" applyNumberFormat="1" applyFont="1" applyFill="1" applyBorder="1" applyAlignment="1" applyProtection="1">
      <alignment horizontal="right" wrapText="1"/>
      <protection locked="0"/>
    </xf>
    <xf numFmtId="1" fontId="7" fillId="4" borderId="74" xfId="0" applyNumberFormat="1" applyFont="1" applyFill="1" applyBorder="1" applyAlignment="1" applyProtection="1">
      <alignment horizontal="right" wrapText="1"/>
      <protection locked="0"/>
    </xf>
    <xf numFmtId="1" fontId="7" fillId="4" borderId="49" xfId="0" applyNumberFormat="1" applyFont="1" applyFill="1" applyBorder="1" applyAlignment="1" applyProtection="1">
      <alignment horizontal="right" wrapText="1"/>
      <protection locked="0"/>
    </xf>
    <xf numFmtId="1" fontId="7" fillId="4" borderId="45" xfId="0" applyNumberFormat="1" applyFont="1" applyFill="1" applyBorder="1" applyAlignment="1" applyProtection="1">
      <alignment horizontal="right" wrapText="1"/>
      <protection locked="0"/>
    </xf>
    <xf numFmtId="1" fontId="7" fillId="8" borderId="45" xfId="0" applyNumberFormat="1" applyFont="1" applyFill="1" applyBorder="1" applyAlignment="1">
      <alignment horizontal="right" wrapText="1"/>
    </xf>
    <xf numFmtId="1" fontId="7" fillId="0" borderId="12" xfId="0" applyNumberFormat="1" applyFont="1" applyBorder="1" applyAlignment="1">
      <alignment horizontal="right" wrapText="1"/>
    </xf>
    <xf numFmtId="1" fontId="7" fillId="4" borderId="59" xfId="0" applyNumberFormat="1" applyFont="1" applyFill="1" applyBorder="1" applyAlignment="1" applyProtection="1">
      <alignment horizontal="right" wrapText="1"/>
      <protection locked="0"/>
    </xf>
    <xf numFmtId="1" fontId="7" fillId="4" borderId="70" xfId="0" applyNumberFormat="1" applyFont="1" applyFill="1" applyBorder="1" applyAlignment="1" applyProtection="1">
      <alignment horizontal="right" wrapText="1"/>
      <protection locked="0"/>
    </xf>
    <xf numFmtId="1" fontId="7" fillId="4" borderId="0" xfId="0" applyNumberFormat="1" applyFont="1" applyFill="1" applyAlignment="1" applyProtection="1">
      <alignment horizontal="right" wrapText="1"/>
      <protection locked="0"/>
    </xf>
    <xf numFmtId="1" fontId="7" fillId="4" borderId="30" xfId="0" applyNumberFormat="1" applyFont="1" applyFill="1" applyBorder="1" applyAlignment="1" applyProtection="1">
      <alignment horizontal="right" wrapText="1"/>
      <protection locked="0"/>
    </xf>
    <xf numFmtId="1" fontId="7" fillId="4" borderId="75" xfId="0" applyNumberFormat="1" applyFont="1" applyFill="1" applyBorder="1" applyAlignment="1" applyProtection="1">
      <alignment horizontal="right" wrapText="1"/>
      <protection locked="0"/>
    </xf>
    <xf numFmtId="1" fontId="7" fillId="4" borderId="54" xfId="0" applyNumberFormat="1" applyFont="1" applyFill="1" applyBorder="1" applyAlignment="1" applyProtection="1">
      <alignment horizontal="right" wrapText="1"/>
      <protection locked="0"/>
    </xf>
    <xf numFmtId="1" fontId="7" fillId="4" borderId="9" xfId="0" applyNumberFormat="1" applyFont="1" applyFill="1" applyBorder="1" applyAlignment="1" applyProtection="1">
      <alignment horizontal="right" wrapText="1"/>
      <protection locked="0"/>
    </xf>
    <xf numFmtId="1" fontId="7" fillId="8" borderId="9" xfId="0" applyNumberFormat="1" applyFont="1" applyFill="1" applyBorder="1" applyAlignment="1">
      <alignment horizontal="right" wrapText="1"/>
    </xf>
    <xf numFmtId="1" fontId="7" fillId="0" borderId="69" xfId="0" applyNumberFormat="1" applyFont="1" applyBorder="1" applyAlignment="1">
      <alignment horizontal="right" wrapText="1"/>
    </xf>
    <xf numFmtId="1" fontId="7" fillId="8" borderId="27" xfId="0" applyNumberFormat="1" applyFont="1" applyFill="1" applyBorder="1" applyAlignment="1">
      <alignment horizontal="right" wrapText="1"/>
    </xf>
    <xf numFmtId="1" fontId="7" fillId="0" borderId="40" xfId="0" applyNumberFormat="1" applyFont="1" applyBorder="1" applyAlignment="1">
      <alignment horizontal="right" wrapText="1"/>
    </xf>
    <xf numFmtId="1" fontId="7" fillId="8" borderId="16" xfId="0" applyNumberFormat="1" applyFont="1" applyFill="1" applyBorder="1" applyAlignment="1">
      <alignment horizontal="right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4" borderId="21" xfId="0" applyNumberFormat="1" applyFont="1" applyFill="1" applyBorder="1" applyAlignment="1" applyProtection="1">
      <alignment horizontal="right" wrapText="1"/>
      <protection locked="0"/>
    </xf>
    <xf numFmtId="1" fontId="7" fillId="0" borderId="27" xfId="0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  <xf numFmtId="1" fontId="7" fillId="4" borderId="51" xfId="0" applyNumberFormat="1" applyFont="1" applyFill="1" applyBorder="1" applyAlignment="1" applyProtection="1">
      <alignment horizontal="right" wrapText="1"/>
      <protection locked="0"/>
    </xf>
    <xf numFmtId="1" fontId="3" fillId="0" borderId="77" xfId="0" applyNumberFormat="1" applyFont="1" applyBorder="1"/>
    <xf numFmtId="1" fontId="6" fillId="0" borderId="77" xfId="0" applyNumberFormat="1" applyFont="1" applyBorder="1"/>
    <xf numFmtId="1" fontId="6" fillId="0" borderId="78" xfId="0" applyNumberFormat="1" applyFont="1" applyBorder="1"/>
    <xf numFmtId="1" fontId="6" fillId="0" borderId="76" xfId="0" applyNumberFormat="1" applyFont="1" applyBorder="1"/>
    <xf numFmtId="1" fontId="7" fillId="0" borderId="65" xfId="0" applyNumberFormat="1" applyFont="1" applyBorder="1" applyAlignment="1">
      <alignment horizontal="center" vertical="center" wrapText="1"/>
    </xf>
    <xf numFmtId="1" fontId="7" fillId="4" borderId="47" xfId="0" applyNumberFormat="1" applyFont="1" applyFill="1" applyBorder="1" applyAlignment="1" applyProtection="1">
      <alignment horizontal="right"/>
      <protection locked="0"/>
    </xf>
    <xf numFmtId="1" fontId="7" fillId="4" borderId="48" xfId="0" applyNumberFormat="1" applyFont="1" applyFill="1" applyBorder="1" applyAlignment="1" applyProtection="1">
      <alignment horizontal="right"/>
      <protection locked="0"/>
    </xf>
    <xf numFmtId="1" fontId="7" fillId="4" borderId="52" xfId="0" applyNumberFormat="1" applyFont="1" applyFill="1" applyBorder="1" applyAlignment="1" applyProtection="1">
      <alignment horizontal="right"/>
      <protection locked="0"/>
    </xf>
    <xf numFmtId="1" fontId="7" fillId="4" borderId="74" xfId="0" applyNumberFormat="1" applyFont="1" applyFill="1" applyBorder="1" applyAlignment="1" applyProtection="1">
      <alignment horizontal="right"/>
      <protection locked="0"/>
    </xf>
    <xf numFmtId="1" fontId="7" fillId="4" borderId="46" xfId="0" applyNumberFormat="1" applyFont="1" applyFill="1" applyBorder="1" applyAlignment="1" applyProtection="1">
      <alignment horizontal="right"/>
      <protection locked="0"/>
    </xf>
    <xf numFmtId="1" fontId="7" fillId="4" borderId="33" xfId="0" applyNumberFormat="1" applyFont="1" applyFill="1" applyBorder="1" applyAlignment="1" applyProtection="1">
      <alignment horizontal="right"/>
      <protection locked="0"/>
    </xf>
    <xf numFmtId="1" fontId="7" fillId="4" borderId="32" xfId="0" applyNumberFormat="1" applyFont="1" applyFill="1" applyBorder="1" applyAlignment="1" applyProtection="1">
      <alignment horizontal="right"/>
      <protection locked="0"/>
    </xf>
    <xf numFmtId="1" fontId="7" fillId="4" borderId="31" xfId="0" applyNumberFormat="1" applyFont="1" applyFill="1" applyBorder="1" applyAlignment="1" applyProtection="1">
      <alignment horizontal="right"/>
      <protection locked="0"/>
    </xf>
    <xf numFmtId="1" fontId="7" fillId="4" borderId="57" xfId="0" applyNumberFormat="1" applyFont="1" applyFill="1" applyBorder="1" applyAlignment="1" applyProtection="1">
      <alignment horizontal="right"/>
      <protection locked="0"/>
    </xf>
    <xf numFmtId="1" fontId="7" fillId="4" borderId="34" xfId="0" applyNumberFormat="1" applyFont="1" applyFill="1" applyBorder="1" applyAlignment="1" applyProtection="1">
      <alignment horizontal="right"/>
      <protection locked="0"/>
    </xf>
    <xf numFmtId="1" fontId="7" fillId="4" borderId="37" xfId="0" applyNumberFormat="1" applyFont="1" applyFill="1" applyBorder="1" applyAlignment="1" applyProtection="1">
      <alignment horizontal="right"/>
      <protection locked="0"/>
    </xf>
    <xf numFmtId="1" fontId="7" fillId="4" borderId="39" xfId="0" applyNumberFormat="1" applyFont="1" applyFill="1" applyBorder="1" applyAlignment="1" applyProtection="1">
      <alignment horizontal="right"/>
      <protection locked="0"/>
    </xf>
    <xf numFmtId="1" fontId="7" fillId="4" borderId="41" xfId="0" applyNumberFormat="1" applyFont="1" applyFill="1" applyBorder="1" applyAlignment="1" applyProtection="1">
      <alignment horizontal="right"/>
      <protection locked="0"/>
    </xf>
    <xf numFmtId="1" fontId="7" fillId="4" borderId="64" xfId="0" applyNumberFormat="1" applyFont="1" applyFill="1" applyBorder="1" applyAlignment="1" applyProtection="1">
      <alignment horizontal="right"/>
      <protection locked="0"/>
    </xf>
    <xf numFmtId="1" fontId="7" fillId="4" borderId="40" xfId="0" applyNumberFormat="1" applyFont="1" applyFill="1" applyBorder="1" applyAlignment="1" applyProtection="1">
      <alignment horizontal="right"/>
      <protection locked="0"/>
    </xf>
    <xf numFmtId="1" fontId="7" fillId="0" borderId="8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horizontal="right" wrapText="1"/>
    </xf>
    <xf numFmtId="1" fontId="7" fillId="0" borderId="10" xfId="0" applyNumberFormat="1" applyFont="1" applyBorder="1" applyAlignment="1">
      <alignment horizontal="right"/>
    </xf>
    <xf numFmtId="1" fontId="7" fillId="4" borderId="53" xfId="0" applyNumberFormat="1" applyFont="1" applyFill="1" applyBorder="1" applyAlignment="1" applyProtection="1">
      <alignment horizontal="right"/>
      <protection locked="0"/>
    </xf>
    <xf numFmtId="1" fontId="7" fillId="4" borderId="71" xfId="0" applyNumberFormat="1" applyFont="1" applyFill="1" applyBorder="1" applyAlignment="1" applyProtection="1">
      <alignment horizontal="right"/>
      <protection locked="0"/>
    </xf>
    <xf numFmtId="1" fontId="7" fillId="4" borderId="18" xfId="0" applyNumberFormat="1" applyFont="1" applyFill="1" applyBorder="1" applyAlignment="1" applyProtection="1">
      <alignment horizontal="right"/>
      <protection locked="0"/>
    </xf>
    <xf numFmtId="1" fontId="7" fillId="4" borderId="20" xfId="0" applyNumberFormat="1" applyFont="1" applyFill="1" applyBorder="1" applyAlignment="1" applyProtection="1">
      <alignment horizontal="right"/>
      <protection locked="0"/>
    </xf>
    <xf numFmtId="1" fontId="7" fillId="4" borderId="79" xfId="0" applyNumberFormat="1" applyFont="1" applyFill="1" applyBorder="1" applyAlignment="1" applyProtection="1">
      <alignment horizontal="right"/>
      <protection locked="0"/>
    </xf>
    <xf numFmtId="1" fontId="7" fillId="0" borderId="2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2" xfId="0" applyNumberFormat="1" applyFont="1" applyBorder="1" applyAlignment="1">
      <alignment horizontal="center" vertical="center"/>
    </xf>
    <xf numFmtId="1" fontId="7" fillId="0" borderId="8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82" xfId="0" applyNumberFormat="1" applyFont="1" applyBorder="1" applyAlignment="1">
      <alignment horizontal="center" vertical="center" wrapText="1"/>
    </xf>
    <xf numFmtId="1" fontId="7" fillId="3" borderId="44" xfId="0" applyNumberFormat="1" applyFont="1" applyFill="1" applyBorder="1" applyAlignment="1">
      <alignment vertical="center" wrapText="1"/>
    </xf>
    <xf numFmtId="1" fontId="7" fillId="7" borderId="21" xfId="0" applyNumberFormat="1" applyFont="1" applyFill="1" applyBorder="1" applyAlignment="1">
      <alignment horizontal="right"/>
    </xf>
    <xf numFmtId="1" fontId="7" fillId="7" borderId="26" xfId="0" applyNumberFormat="1" applyFont="1" applyFill="1" applyBorder="1" applyAlignment="1">
      <alignment horizontal="right"/>
    </xf>
    <xf numFmtId="1" fontId="7" fillId="3" borderId="10" xfId="0" applyNumberFormat="1" applyFont="1" applyFill="1" applyBorder="1" applyAlignment="1">
      <alignment vertical="center"/>
    </xf>
    <xf numFmtId="1" fontId="7" fillId="7" borderId="16" xfId="0" applyNumberFormat="1" applyFont="1" applyFill="1" applyBorder="1" applyAlignment="1">
      <alignment horizontal="right"/>
    </xf>
    <xf numFmtId="1" fontId="7" fillId="7" borderId="79" xfId="0" applyNumberFormat="1" applyFont="1" applyFill="1" applyBorder="1" applyAlignment="1">
      <alignment horizontal="right"/>
    </xf>
    <xf numFmtId="1" fontId="7" fillId="4" borderId="16" xfId="0" applyNumberFormat="1" applyFont="1" applyFill="1" applyBorder="1" applyAlignment="1" applyProtection="1">
      <alignment horizontal="right"/>
      <protection locked="0"/>
    </xf>
    <xf numFmtId="1" fontId="7" fillId="4" borderId="10" xfId="0" applyNumberFormat="1" applyFont="1" applyFill="1" applyBorder="1" applyAlignment="1" applyProtection="1">
      <alignment horizontal="right"/>
      <protection locked="0"/>
    </xf>
    <xf numFmtId="1" fontId="7" fillId="4" borderId="84" xfId="0" applyNumberFormat="1" applyFont="1" applyFill="1" applyBorder="1" applyAlignment="1" applyProtection="1">
      <alignment horizontal="right"/>
      <protection locked="0"/>
    </xf>
    <xf numFmtId="1" fontId="7" fillId="4" borderId="85" xfId="0" applyNumberFormat="1" applyFont="1" applyFill="1" applyBorder="1" applyAlignment="1" applyProtection="1">
      <alignment horizontal="right"/>
      <protection locked="0"/>
    </xf>
    <xf numFmtId="1" fontId="7" fillId="0" borderId="86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left" wrapText="1"/>
    </xf>
    <xf numFmtId="1" fontId="7" fillId="0" borderId="21" xfId="0" applyNumberFormat="1" applyFont="1" applyBorder="1"/>
    <xf numFmtId="1" fontId="7" fillId="4" borderId="23" xfId="0" applyNumberFormat="1" applyFont="1" applyFill="1" applyBorder="1" applyProtection="1">
      <protection locked="0"/>
    </xf>
    <xf numFmtId="1" fontId="7" fillId="0" borderId="51" xfId="0" applyNumberFormat="1" applyFont="1" applyBorder="1" applyAlignment="1">
      <alignment horizontal="left" wrapText="1"/>
    </xf>
    <xf numFmtId="1" fontId="7" fillId="0" borderId="51" xfId="0" applyNumberFormat="1" applyFont="1" applyBorder="1"/>
    <xf numFmtId="1" fontId="7" fillId="4" borderId="38" xfId="0" applyNumberFormat="1" applyFont="1" applyFill="1" applyBorder="1" applyProtection="1">
      <protection locked="0"/>
    </xf>
    <xf numFmtId="1" fontId="7" fillId="4" borderId="87" xfId="0" applyNumberFormat="1" applyFont="1" applyFill="1" applyBorder="1" applyProtection="1">
      <protection locked="0"/>
    </xf>
    <xf numFmtId="1" fontId="7" fillId="0" borderId="21" xfId="0" applyNumberFormat="1" applyFont="1" applyBorder="1" applyAlignment="1">
      <alignment wrapText="1"/>
    </xf>
    <xf numFmtId="1" fontId="7" fillId="0" borderId="45" xfId="0" applyNumberFormat="1" applyFont="1" applyBorder="1" applyAlignment="1">
      <alignment wrapText="1"/>
    </xf>
    <xf numFmtId="1" fontId="7" fillId="0" borderId="27" xfId="0" applyNumberFormat="1" applyFont="1" applyBorder="1" applyAlignment="1">
      <alignment horizontal="left" wrapText="1"/>
    </xf>
    <xf numFmtId="1" fontId="7" fillId="0" borderId="88" xfId="0" applyNumberFormat="1" applyFont="1" applyBorder="1" applyAlignment="1">
      <alignment horizontal="left" wrapText="1"/>
    </xf>
    <xf numFmtId="1" fontId="7" fillId="4" borderId="88" xfId="0" applyNumberFormat="1" applyFont="1" applyFill="1" applyBorder="1" applyProtection="1">
      <protection locked="0"/>
    </xf>
    <xf numFmtId="1" fontId="7" fillId="0" borderId="88" xfId="0" applyNumberFormat="1" applyFont="1" applyBorder="1" applyAlignment="1">
      <alignment wrapText="1"/>
    </xf>
    <xf numFmtId="1" fontId="7" fillId="0" borderId="67" xfId="0" applyNumberFormat="1" applyFont="1" applyBorder="1" applyAlignment="1">
      <alignment horizontal="center"/>
    </xf>
    <xf numFmtId="1" fontId="7" fillId="0" borderId="67" xfId="0" applyNumberFormat="1" applyFont="1" applyBorder="1" applyAlignment="1">
      <alignment horizontal="left" vertical="center" wrapText="1"/>
    </xf>
    <xf numFmtId="1" fontId="7" fillId="4" borderId="67" xfId="0" applyNumberFormat="1" applyFont="1" applyFill="1" applyBorder="1" applyProtection="1">
      <protection locked="0"/>
    </xf>
    <xf numFmtId="1" fontId="7" fillId="0" borderId="2" xfId="0" applyNumberFormat="1" applyFont="1" applyBorder="1" applyAlignment="1">
      <alignment horizontal="center" vertical="center"/>
    </xf>
    <xf numFmtId="1" fontId="7" fillId="0" borderId="44" xfId="0" applyNumberFormat="1" applyFont="1" applyBorder="1"/>
    <xf numFmtId="1" fontId="7" fillId="0" borderId="55" xfId="0" applyNumberFormat="1" applyFont="1" applyBorder="1" applyAlignment="1">
      <alignment vertical="center"/>
    </xf>
    <xf numFmtId="1" fontId="7" fillId="0" borderId="16" xfId="0" applyNumberFormat="1" applyFont="1" applyBorder="1"/>
    <xf numFmtId="1" fontId="7" fillId="4" borderId="79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>
      <protection locked="0"/>
    </xf>
    <xf numFmtId="1" fontId="7" fillId="0" borderId="2" xfId="0" applyNumberFormat="1" applyFont="1" applyBorder="1" applyAlignment="1">
      <alignment horizontal="left" vertical="center" wrapText="1"/>
    </xf>
    <xf numFmtId="1" fontId="7" fillId="4" borderId="28" xfId="0" applyNumberFormat="1" applyFont="1" applyFill="1" applyBorder="1" applyProtection="1">
      <protection locked="0"/>
    </xf>
    <xf numFmtId="1" fontId="7" fillId="7" borderId="23" xfId="0" applyNumberFormat="1" applyFont="1" applyFill="1" applyBorder="1"/>
    <xf numFmtId="1" fontId="7" fillId="7" borderId="24" xfId="0" applyNumberFormat="1" applyFont="1" applyFill="1" applyBorder="1"/>
    <xf numFmtId="1" fontId="7" fillId="7" borderId="32" xfId="0" applyNumberFormat="1" applyFont="1" applyFill="1" applyBorder="1"/>
    <xf numFmtId="1" fontId="7" fillId="0" borderId="9" xfId="0" applyNumberFormat="1" applyFont="1" applyBorder="1" applyAlignment="1">
      <alignment horizontal="left" vertical="center" wrapText="1"/>
    </xf>
    <xf numFmtId="1" fontId="7" fillId="4" borderId="42" xfId="0" applyNumberFormat="1" applyFont="1" applyFill="1" applyBorder="1" applyProtection="1">
      <protection locked="0"/>
    </xf>
    <xf numFmtId="1" fontId="7" fillId="4" borderId="56" xfId="0" applyNumberFormat="1" applyFont="1" applyFill="1" applyBorder="1" applyProtection="1">
      <protection locked="0"/>
    </xf>
    <xf numFmtId="1" fontId="7" fillId="4" borderId="9" xfId="0" applyNumberFormat="1" applyFont="1" applyFill="1" applyBorder="1" applyProtection="1">
      <protection locked="0"/>
    </xf>
    <xf numFmtId="1" fontId="7" fillId="4" borderId="72" xfId="0" applyNumberFormat="1" applyFont="1" applyFill="1" applyBorder="1" applyProtection="1">
      <protection locked="0"/>
    </xf>
    <xf numFmtId="1" fontId="3" fillId="0" borderId="2" xfId="0" applyNumberFormat="1" applyFont="1" applyBorder="1"/>
    <xf numFmtId="1" fontId="7" fillId="0" borderId="90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27" xfId="0" applyNumberFormat="1" applyFont="1" applyBorder="1"/>
    <xf numFmtId="1" fontId="7" fillId="4" borderId="92" xfId="0" applyNumberFormat="1" applyFont="1" applyFill="1" applyBorder="1" applyProtection="1">
      <protection locked="0"/>
    </xf>
    <xf numFmtId="1" fontId="7" fillId="4" borderId="35" xfId="0" applyNumberFormat="1" applyFont="1" applyFill="1" applyBorder="1" applyProtection="1">
      <protection locked="0"/>
    </xf>
    <xf numFmtId="1" fontId="7" fillId="0" borderId="51" xfId="0" applyNumberFormat="1" applyFont="1" applyBorder="1" applyAlignment="1">
      <alignment horizontal="left" vertical="center" wrapText="1"/>
    </xf>
    <xf numFmtId="1" fontId="3" fillId="0" borderId="1" xfId="0" applyNumberFormat="1" applyFont="1" applyBorder="1"/>
    <xf numFmtId="1" fontId="7" fillId="0" borderId="56" xfId="0" applyNumberFormat="1" applyFont="1" applyBorder="1" applyAlignment="1" applyProtection="1">
      <alignment horizontal="center"/>
      <protection locked="0"/>
    </xf>
    <xf numFmtId="1" fontId="7" fillId="0" borderId="8" xfId="0" applyNumberFormat="1" applyFont="1" applyBorder="1" applyAlignment="1" applyProtection="1">
      <alignment horizontal="center"/>
      <protection locked="0"/>
    </xf>
    <xf numFmtId="1" fontId="7" fillId="2" borderId="44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right" wrapText="1"/>
    </xf>
    <xf numFmtId="1" fontId="7" fillId="2" borderId="17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7" borderId="93" xfId="0" applyNumberFormat="1" applyFont="1" applyFill="1" applyBorder="1" applyAlignment="1">
      <alignment horizontal="right"/>
    </xf>
    <xf numFmtId="1" fontId="7" fillId="7" borderId="46" xfId="0" applyNumberFormat="1" applyFont="1" applyFill="1" applyBorder="1" applyAlignment="1">
      <alignment horizontal="right"/>
    </xf>
    <xf numFmtId="1" fontId="7" fillId="7" borderId="74" xfId="0" applyNumberFormat="1" applyFont="1" applyFill="1" applyBorder="1" applyAlignment="1">
      <alignment horizontal="right"/>
    </xf>
    <xf numFmtId="1" fontId="7" fillId="7" borderId="94" xfId="0" applyNumberFormat="1" applyFont="1" applyFill="1" applyBorder="1" applyAlignment="1">
      <alignment horizontal="right"/>
    </xf>
    <xf numFmtId="1" fontId="7" fillId="10" borderId="96" xfId="1" applyNumberFormat="1" applyFont="1" applyBorder="1" applyAlignment="1" applyProtection="1">
      <alignment horizontal="right"/>
      <protection locked="0"/>
    </xf>
    <xf numFmtId="1" fontId="7" fillId="10" borderId="97" xfId="1" applyNumberFormat="1" applyFont="1" applyBorder="1" applyAlignment="1" applyProtection="1">
      <alignment horizontal="right"/>
      <protection locked="0"/>
    </xf>
    <xf numFmtId="1" fontId="7" fillId="10" borderId="98" xfId="1" applyNumberFormat="1" applyFont="1" applyBorder="1" applyAlignment="1" applyProtection="1">
      <alignment horizontal="right"/>
      <protection locked="0"/>
    </xf>
    <xf numFmtId="1" fontId="7" fillId="10" borderId="99" xfId="1" applyNumberFormat="1" applyFont="1" applyBorder="1" applyAlignment="1" applyProtection="1">
      <alignment horizontal="right"/>
      <protection locked="0"/>
    </xf>
    <xf numFmtId="1" fontId="7" fillId="2" borderId="54" xfId="0" applyNumberFormat="1" applyFont="1" applyFill="1" applyBorder="1" applyAlignment="1">
      <alignment vertical="center" wrapText="1"/>
    </xf>
    <xf numFmtId="1" fontId="7" fillId="2" borderId="88" xfId="0" applyNumberFormat="1" applyFont="1" applyFill="1" applyBorder="1" applyAlignment="1">
      <alignment horizontal="right" wrapText="1"/>
    </xf>
    <xf numFmtId="1" fontId="7" fillId="2" borderId="100" xfId="0" applyNumberFormat="1" applyFont="1" applyFill="1" applyBorder="1" applyAlignment="1">
      <alignment horizontal="right"/>
    </xf>
    <xf numFmtId="1" fontId="7" fillId="2" borderId="34" xfId="0" applyNumberFormat="1" applyFont="1" applyFill="1" applyBorder="1" applyAlignment="1">
      <alignment horizontal="right"/>
    </xf>
    <xf numFmtId="1" fontId="7" fillId="10" borderId="101" xfId="1" applyNumberFormat="1" applyFont="1" applyBorder="1" applyAlignment="1" applyProtection="1">
      <alignment horizontal="right"/>
      <protection locked="0"/>
    </xf>
    <xf numFmtId="1" fontId="7" fillId="10" borderId="102" xfId="1" applyNumberFormat="1" applyFont="1" applyBorder="1" applyAlignment="1" applyProtection="1">
      <alignment horizontal="right"/>
      <protection locked="0"/>
    </xf>
    <xf numFmtId="1" fontId="7" fillId="10" borderId="103" xfId="1" applyNumberFormat="1" applyFont="1" applyBorder="1" applyAlignment="1" applyProtection="1">
      <alignment horizontal="right"/>
      <protection locked="0"/>
    </xf>
    <xf numFmtId="1" fontId="7" fillId="10" borderId="104" xfId="1" applyNumberFormat="1" applyFont="1" applyBorder="1" applyAlignment="1" applyProtection="1">
      <alignment horizontal="right"/>
      <protection locked="0"/>
    </xf>
    <xf numFmtId="1" fontId="7" fillId="2" borderId="58" xfId="0" applyNumberFormat="1" applyFont="1" applyFill="1" applyBorder="1" applyAlignment="1">
      <alignment vertical="center" wrapText="1"/>
    </xf>
    <xf numFmtId="1" fontId="7" fillId="2" borderId="55" xfId="0" applyNumberFormat="1" applyFont="1" applyFill="1" applyBorder="1" applyAlignment="1">
      <alignment vertical="center" wrapText="1"/>
    </xf>
    <xf numFmtId="1" fontId="7" fillId="2" borderId="51" xfId="0" applyNumberFormat="1" applyFont="1" applyFill="1" applyBorder="1" applyAlignment="1">
      <alignment horizontal="right" wrapText="1"/>
    </xf>
    <xf numFmtId="1" fontId="7" fillId="2" borderId="41" xfId="0" applyNumberFormat="1" applyFont="1" applyFill="1" applyBorder="1" applyAlignment="1">
      <alignment horizontal="right"/>
    </xf>
    <xf numFmtId="1" fontId="7" fillId="2" borderId="79" xfId="0" applyNumberFormat="1" applyFont="1" applyFill="1" applyBorder="1" applyAlignment="1">
      <alignment horizontal="right"/>
    </xf>
    <xf numFmtId="1" fontId="7" fillId="10" borderId="105" xfId="1" applyNumberFormat="1" applyFont="1" applyBorder="1" applyAlignment="1" applyProtection="1">
      <alignment horizontal="right"/>
      <protection locked="0"/>
    </xf>
    <xf numFmtId="1" fontId="7" fillId="10" borderId="106" xfId="1" applyNumberFormat="1" applyFont="1" applyBorder="1" applyAlignment="1" applyProtection="1">
      <alignment horizontal="right"/>
      <protection locked="0"/>
    </xf>
    <xf numFmtId="1" fontId="7" fillId="10" borderId="107" xfId="1" applyNumberFormat="1" applyFont="1" applyBorder="1" applyAlignment="1" applyProtection="1">
      <alignment horizontal="right"/>
      <protection locked="0"/>
    </xf>
    <xf numFmtId="1" fontId="7" fillId="10" borderId="108" xfId="1" applyNumberFormat="1" applyFont="1" applyBorder="1" applyAlignment="1" applyProtection="1">
      <alignment horizontal="right"/>
      <protection locked="0"/>
    </xf>
    <xf numFmtId="1" fontId="3" fillId="0" borderId="7" xfId="0" applyNumberFormat="1" applyFont="1" applyBorder="1"/>
    <xf numFmtId="1" fontId="6" fillId="0" borderId="5" xfId="0" applyNumberFormat="1" applyFont="1" applyBorder="1"/>
    <xf numFmtId="1" fontId="7" fillId="0" borderId="67" xfId="0" applyNumberFormat="1" applyFont="1" applyBorder="1" applyAlignment="1">
      <alignment horizontal="center" vertical="center" wrapText="1"/>
    </xf>
    <xf numFmtId="1" fontId="7" fillId="0" borderId="109" xfId="0" applyNumberFormat="1" applyFont="1" applyBorder="1" applyAlignment="1">
      <alignment horizontal="center" vertical="center"/>
    </xf>
    <xf numFmtId="1" fontId="7" fillId="0" borderId="110" xfId="0" applyNumberFormat="1" applyFont="1" applyBorder="1" applyAlignment="1">
      <alignment horizontal="center" vertical="center"/>
    </xf>
    <xf numFmtId="1" fontId="7" fillId="0" borderId="109" xfId="0" applyNumberFormat="1" applyFont="1" applyBorder="1" applyAlignment="1">
      <alignment horizontal="center" vertical="center" wrapText="1"/>
    </xf>
    <xf numFmtId="1" fontId="7" fillId="0" borderId="111" xfId="0" applyNumberFormat="1" applyFont="1" applyBorder="1" applyAlignment="1">
      <alignment horizontal="center" vertical="center" wrapText="1"/>
    </xf>
    <xf numFmtId="1" fontId="7" fillId="0" borderId="11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113" xfId="0" applyNumberFormat="1" applyFont="1" applyBorder="1" applyAlignment="1">
      <alignment horizontal="left" vertical="center" wrapText="1"/>
    </xf>
    <xf numFmtId="1" fontId="7" fillId="0" borderId="114" xfId="0" applyNumberFormat="1" applyFont="1" applyBorder="1" applyAlignment="1">
      <alignment horizontal="right" wrapText="1"/>
    </xf>
    <xf numFmtId="1" fontId="7" fillId="0" borderId="115" xfId="0" applyNumberFormat="1" applyFont="1" applyBorder="1" applyAlignment="1">
      <alignment horizontal="right"/>
    </xf>
    <xf numFmtId="1" fontId="7" fillId="0" borderId="116" xfId="0" applyNumberFormat="1" applyFont="1" applyBorder="1"/>
    <xf numFmtId="1" fontId="7" fillId="0" borderId="19" xfId="0" applyNumberFormat="1" applyFont="1" applyBorder="1" applyAlignment="1">
      <alignment horizontal="right" wrapText="1"/>
    </xf>
    <xf numFmtId="1" fontId="7" fillId="0" borderId="39" xfId="0" applyNumberFormat="1" applyFont="1" applyBorder="1"/>
    <xf numFmtId="1" fontId="7" fillId="4" borderId="38" xfId="0" applyNumberFormat="1" applyFont="1" applyFill="1" applyBorder="1" applyAlignment="1" applyProtection="1">
      <alignment horizontal="right"/>
      <protection locked="0"/>
    </xf>
    <xf numFmtId="1" fontId="7" fillId="4" borderId="87" xfId="0" applyNumberFormat="1" applyFont="1" applyFill="1" applyBorder="1" applyAlignment="1" applyProtection="1">
      <alignment horizontal="right"/>
      <protection locked="0"/>
    </xf>
    <xf numFmtId="1" fontId="7" fillId="4" borderId="36" xfId="0" applyNumberFormat="1" applyFont="1" applyFill="1" applyBorder="1" applyAlignment="1" applyProtection="1">
      <alignment horizontal="right"/>
      <protection locked="0"/>
    </xf>
    <xf numFmtId="1" fontId="7" fillId="4" borderId="51" xfId="0" applyNumberFormat="1" applyFont="1" applyFill="1" applyBorder="1" applyAlignment="1" applyProtection="1">
      <alignment horizontal="right"/>
      <protection locked="0"/>
    </xf>
    <xf numFmtId="1" fontId="7" fillId="4" borderId="117" xfId="0" applyNumberFormat="1" applyFont="1" applyFill="1" applyBorder="1" applyAlignment="1" applyProtection="1">
      <alignment horizontal="right"/>
      <protection locked="0"/>
    </xf>
    <xf numFmtId="1" fontId="7" fillId="0" borderId="113" xfId="0" applyNumberFormat="1" applyFont="1" applyBorder="1" applyAlignment="1">
      <alignment horizontal="right" vertical="center" wrapText="1"/>
    </xf>
    <xf numFmtId="1" fontId="7" fillId="4" borderId="5" xfId="0" applyNumberFormat="1" applyFont="1" applyFill="1" applyBorder="1" applyAlignment="1" applyProtection="1">
      <alignment horizontal="right"/>
      <protection locked="0"/>
    </xf>
    <xf numFmtId="1" fontId="7" fillId="0" borderId="51" xfId="0" applyNumberFormat="1" applyFont="1" applyBorder="1" applyAlignment="1">
      <alignment horizontal="right" vertical="center" wrapText="1"/>
    </xf>
    <xf numFmtId="1" fontId="7" fillId="8" borderId="51" xfId="0" applyNumberFormat="1" applyFont="1" applyFill="1" applyBorder="1" applyAlignment="1">
      <alignment horizontal="right"/>
    </xf>
    <xf numFmtId="1" fontId="3" fillId="3" borderId="7" xfId="0" applyNumberFormat="1" applyFont="1" applyFill="1" applyBorder="1"/>
    <xf numFmtId="1" fontId="3" fillId="2" borderId="7" xfId="0" applyNumberFormat="1" applyFont="1" applyFill="1" applyBorder="1"/>
    <xf numFmtId="1" fontId="3" fillId="3" borderId="1" xfId="0" applyNumberFormat="1" applyFont="1" applyFill="1" applyBorder="1"/>
    <xf numFmtId="1" fontId="6" fillId="0" borderId="118" xfId="0" applyNumberFormat="1" applyFont="1" applyBorder="1"/>
    <xf numFmtId="1" fontId="6" fillId="0" borderId="119" xfId="0" applyNumberFormat="1" applyFont="1" applyBorder="1"/>
    <xf numFmtId="1" fontId="6" fillId="0" borderId="120" xfId="0" applyNumberFormat="1" applyFont="1" applyBorder="1"/>
    <xf numFmtId="1" fontId="7" fillId="0" borderId="12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109" xfId="0" applyNumberFormat="1" applyFont="1" applyBorder="1" applyAlignment="1">
      <alignment horizontal="right"/>
    </xf>
    <xf numFmtId="1" fontId="7" fillId="0" borderId="110" xfId="0" applyNumberFormat="1" applyFont="1" applyBorder="1" applyAlignment="1">
      <alignment horizontal="right"/>
    </xf>
    <xf numFmtId="1" fontId="7" fillId="4" borderId="8" xfId="0" applyNumberFormat="1" applyFont="1" applyFill="1" applyBorder="1" applyAlignment="1" applyProtection="1">
      <alignment horizontal="right"/>
      <protection locked="0"/>
    </xf>
    <xf numFmtId="1" fontId="7" fillId="4" borderId="80" xfId="0" applyNumberFormat="1" applyFont="1" applyFill="1" applyBorder="1" applyAlignment="1" applyProtection="1">
      <alignment horizontal="right"/>
      <protection locked="0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125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right" vertical="center"/>
    </xf>
    <xf numFmtId="1" fontId="7" fillId="0" borderId="16" xfId="0" applyNumberFormat="1" applyFont="1" applyBorder="1" applyAlignment="1">
      <alignment horizontal="right" vertical="center"/>
    </xf>
    <xf numFmtId="1" fontId="7" fillId="0" borderId="11" xfId="0" applyNumberFormat="1" applyFont="1" applyBorder="1" applyAlignment="1">
      <alignment vertical="center" wrapText="1"/>
    </xf>
    <xf numFmtId="1" fontId="7" fillId="0" borderId="109" xfId="0" applyNumberFormat="1" applyFont="1" applyBorder="1"/>
    <xf numFmtId="1" fontId="7" fillId="0" borderId="111" xfId="0" applyNumberFormat="1" applyFont="1" applyBorder="1"/>
    <xf numFmtId="1" fontId="7" fillId="0" borderId="80" xfId="0" applyNumberFormat="1" applyFont="1" applyBorder="1" applyAlignment="1">
      <alignment horizontal="right"/>
    </xf>
    <xf numFmtId="1" fontId="7" fillId="0" borderId="126" xfId="0" applyNumberFormat="1" applyFont="1" applyBorder="1"/>
    <xf numFmtId="1" fontId="7" fillId="0" borderId="113" xfId="0" applyNumberFormat="1" applyFont="1" applyBorder="1" applyAlignment="1">
      <alignment horizontal="right"/>
    </xf>
    <xf numFmtId="1" fontId="7" fillId="4" borderId="127" xfId="0" applyNumberFormat="1" applyFont="1" applyFill="1" applyBorder="1" applyAlignment="1" applyProtection="1">
      <alignment horizontal="right"/>
      <protection locked="0"/>
    </xf>
    <xf numFmtId="1" fontId="7" fillId="4" borderId="128" xfId="0" applyNumberFormat="1" applyFont="1" applyFill="1" applyBorder="1" applyAlignment="1" applyProtection="1">
      <alignment horizontal="right"/>
      <protection locked="0"/>
    </xf>
    <xf numFmtId="1" fontId="7" fillId="0" borderId="27" xfId="0" applyNumberFormat="1" applyFont="1" applyBorder="1" applyAlignment="1">
      <alignment horizontal="right" vertical="center" wrapText="1"/>
    </xf>
    <xf numFmtId="1" fontId="7" fillId="0" borderId="27" xfId="0" applyNumberFormat="1" applyFont="1" applyBorder="1" applyAlignment="1">
      <alignment horizontal="right"/>
    </xf>
    <xf numFmtId="1" fontId="7" fillId="4" borderId="129" xfId="0" applyNumberFormat="1" applyFont="1" applyFill="1" applyBorder="1" applyAlignment="1" applyProtection="1">
      <alignment horizontal="right"/>
      <protection locked="0"/>
    </xf>
    <xf numFmtId="1" fontId="7" fillId="4" borderId="130" xfId="0" applyNumberFormat="1" applyFont="1" applyFill="1" applyBorder="1" applyAlignment="1" applyProtection="1">
      <alignment horizontal="right"/>
      <protection locked="0"/>
    </xf>
    <xf numFmtId="1" fontId="7" fillId="4" borderId="59" xfId="0" applyNumberFormat="1" applyFont="1" applyFill="1" applyBorder="1" applyAlignment="1" applyProtection="1">
      <alignment horizontal="right"/>
      <protection locked="0"/>
    </xf>
    <xf numFmtId="1" fontId="7" fillId="4" borderId="61" xfId="0" applyNumberFormat="1" applyFont="1" applyFill="1" applyBorder="1" applyAlignment="1" applyProtection="1">
      <alignment horizontal="right"/>
      <protection locked="0"/>
    </xf>
    <xf numFmtId="1" fontId="7" fillId="4" borderId="62" xfId="0" applyNumberFormat="1" applyFont="1" applyFill="1" applyBorder="1" applyAlignment="1" applyProtection="1">
      <alignment horizontal="right"/>
      <protection locked="0"/>
    </xf>
    <xf numFmtId="1" fontId="7" fillId="4" borderId="131" xfId="0" applyNumberFormat="1" applyFont="1" applyFill="1" applyBorder="1" applyAlignment="1" applyProtection="1">
      <alignment horizontal="right"/>
      <protection locked="0"/>
    </xf>
    <xf numFmtId="1" fontId="7" fillId="4" borderId="100" xfId="0" applyNumberFormat="1" applyFont="1" applyFill="1" applyBorder="1" applyAlignment="1" applyProtection="1">
      <alignment horizontal="right"/>
      <protection locked="0"/>
    </xf>
    <xf numFmtId="1" fontId="7" fillId="4" borderId="132" xfId="0" applyNumberFormat="1" applyFont="1" applyFill="1" applyBorder="1" applyAlignment="1" applyProtection="1">
      <alignment horizontal="right"/>
      <protection locked="0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/>
    </xf>
    <xf numFmtId="1" fontId="7" fillId="4" borderId="133" xfId="0" applyNumberFormat="1" applyFont="1" applyFill="1" applyBorder="1" applyAlignment="1" applyProtection="1">
      <alignment horizontal="right"/>
      <protection locked="0"/>
    </xf>
    <xf numFmtId="1" fontId="0" fillId="11" borderId="0" xfId="0" applyNumberFormat="1" applyFill="1"/>
    <xf numFmtId="0" fontId="0" fillId="11" borderId="0" xfId="0" applyFill="1"/>
    <xf numFmtId="1" fontId="7" fillId="0" borderId="123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right" wrapText="1"/>
    </xf>
    <xf numFmtId="1" fontId="7" fillId="4" borderId="123" xfId="0" applyNumberFormat="1" applyFont="1" applyFill="1" applyBorder="1" applyAlignment="1" applyProtection="1">
      <alignment horizontal="right" wrapText="1"/>
      <protection locked="0"/>
    </xf>
    <xf numFmtId="1" fontId="7" fillId="0" borderId="79" xfId="0" applyNumberFormat="1" applyFont="1" applyBorder="1" applyAlignment="1">
      <alignment horizontal="right" vertical="center"/>
    </xf>
    <xf numFmtId="1" fontId="7" fillId="0" borderId="79" xfId="0" applyNumberFormat="1" applyFont="1" applyBorder="1" applyAlignment="1">
      <alignment vertical="center" wrapText="1"/>
    </xf>
    <xf numFmtId="1" fontId="7" fillId="0" borderId="79" xfId="0" applyNumberFormat="1" applyFont="1" applyBorder="1" applyAlignment="1">
      <alignment horizontal="right"/>
    </xf>
    <xf numFmtId="1" fontId="7" fillId="4" borderId="79" xfId="0" applyNumberFormat="1" applyFont="1" applyFill="1" applyBorder="1" applyAlignment="1" applyProtection="1">
      <alignment horizontal="right" wrapText="1"/>
      <protection locked="0"/>
    </xf>
    <xf numFmtId="1" fontId="7" fillId="0" borderId="135" xfId="0" applyNumberFormat="1" applyFont="1" applyBorder="1" applyAlignment="1">
      <alignment horizontal="center" vertical="center"/>
    </xf>
    <xf numFmtId="1" fontId="7" fillId="0" borderId="135" xfId="0" applyNumberFormat="1" applyFont="1" applyBorder="1" applyAlignment="1">
      <alignment horizontal="center" vertical="center" wrapText="1"/>
    </xf>
    <xf numFmtId="1" fontId="7" fillId="0" borderId="135" xfId="0" applyNumberFormat="1" applyFont="1" applyBorder="1" applyAlignment="1">
      <alignment horizontal="right" wrapText="1"/>
    </xf>
    <xf numFmtId="1" fontId="7" fillId="0" borderId="135" xfId="0" applyNumberFormat="1" applyFont="1" applyBorder="1"/>
    <xf numFmtId="1" fontId="7" fillId="4" borderId="135" xfId="0" applyNumberFormat="1" applyFont="1" applyFill="1" applyBorder="1" applyProtection="1">
      <protection locked="0"/>
    </xf>
    <xf numFmtId="1" fontId="7" fillId="0" borderId="137" xfId="0" applyNumberFormat="1" applyFont="1" applyBorder="1" applyAlignment="1">
      <alignment vertical="center" wrapText="1"/>
    </xf>
    <xf numFmtId="1" fontId="7" fillId="4" borderId="137" xfId="0" applyNumberFormat="1" applyFont="1" applyFill="1" applyBorder="1" applyAlignment="1" applyProtection="1">
      <alignment horizontal="right" wrapText="1"/>
      <protection locked="0"/>
    </xf>
    <xf numFmtId="1" fontId="7" fillId="4" borderId="134" xfId="0" applyNumberFormat="1" applyFont="1" applyFill="1" applyBorder="1" applyAlignment="1" applyProtection="1">
      <alignment horizontal="right" wrapText="1"/>
      <protection locked="0"/>
    </xf>
    <xf numFmtId="1" fontId="7" fillId="8" borderId="134" xfId="0" applyNumberFormat="1" applyFont="1" applyFill="1" applyBorder="1" applyAlignment="1">
      <alignment horizontal="right" wrapText="1"/>
    </xf>
    <xf numFmtId="1" fontId="7" fillId="0" borderId="134" xfId="0" applyNumberFormat="1" applyFont="1" applyBorder="1" applyAlignment="1">
      <alignment horizontal="left" vertical="center" wrapText="1"/>
    </xf>
    <xf numFmtId="1" fontId="7" fillId="4" borderId="134" xfId="0" applyNumberFormat="1" applyFont="1" applyFill="1" applyBorder="1" applyProtection="1">
      <protection locked="0"/>
    </xf>
    <xf numFmtId="1" fontId="7" fillId="2" borderId="137" xfId="0" applyNumberFormat="1" applyFont="1" applyFill="1" applyBorder="1" applyAlignment="1">
      <alignment vertical="center" wrapText="1"/>
    </xf>
    <xf numFmtId="1" fontId="7" fillId="0" borderId="138" xfId="0" applyNumberFormat="1" applyFont="1" applyBorder="1" applyAlignment="1">
      <alignment vertical="center" wrapText="1"/>
    </xf>
    <xf numFmtId="1" fontId="7" fillId="4" borderId="138" xfId="0" applyNumberFormat="1" applyFont="1" applyFill="1" applyBorder="1" applyAlignment="1" applyProtection="1">
      <alignment horizontal="right" wrapText="1"/>
      <protection locked="0"/>
    </xf>
    <xf numFmtId="1" fontId="7" fillId="2" borderId="138" xfId="0" applyNumberFormat="1" applyFont="1" applyFill="1" applyBorder="1" applyAlignment="1">
      <alignment vertical="center" wrapText="1"/>
    </xf>
    <xf numFmtId="1" fontId="7" fillId="0" borderId="139" xfId="0" applyNumberFormat="1" applyFont="1" applyBorder="1" applyAlignment="1">
      <alignment horizontal="right" wrapText="1"/>
    </xf>
    <xf numFmtId="1" fontId="7" fillId="0" borderId="139" xfId="0" applyNumberFormat="1" applyFont="1" applyBorder="1"/>
    <xf numFmtId="1" fontId="7" fillId="0" borderId="140" xfId="0" applyNumberFormat="1" applyFont="1" applyBorder="1"/>
    <xf numFmtId="1" fontId="7" fillId="0" borderId="141" xfId="0" applyNumberFormat="1" applyFont="1" applyBorder="1"/>
    <xf numFmtId="1" fontId="7" fillId="0" borderId="139" xfId="0" applyNumberFormat="1" applyFont="1" applyBorder="1" applyAlignment="1">
      <alignment horizontal="center" vertical="center" wrapText="1"/>
    </xf>
    <xf numFmtId="1" fontId="7" fillId="0" borderId="139" xfId="0" applyNumberFormat="1" applyFont="1" applyBorder="1" applyAlignment="1">
      <alignment horizontal="center" vertical="center"/>
    </xf>
    <xf numFmtId="1" fontId="7" fillId="0" borderId="140" xfId="0" applyNumberFormat="1" applyFont="1" applyBorder="1" applyAlignment="1">
      <alignment horizontal="center" vertical="center" wrapText="1"/>
    </xf>
    <xf numFmtId="1" fontId="7" fillId="0" borderId="141" xfId="0" applyNumberFormat="1" applyFont="1" applyBorder="1" applyAlignment="1">
      <alignment horizontal="center" vertical="center" wrapText="1"/>
    </xf>
    <xf numFmtId="1" fontId="7" fillId="0" borderId="143" xfId="0" applyNumberFormat="1" applyFont="1" applyBorder="1" applyAlignment="1">
      <alignment horizontal="center" vertical="center" wrapText="1"/>
    </xf>
    <xf numFmtId="1" fontId="7" fillId="4" borderId="139" xfId="0" applyNumberFormat="1" applyFont="1" applyFill="1" applyBorder="1" applyProtection="1">
      <protection locked="0"/>
    </xf>
    <xf numFmtId="1" fontId="7" fillId="0" borderId="144" xfId="0" applyNumberFormat="1" applyFont="1" applyBorder="1" applyAlignment="1">
      <alignment horizontal="center" vertical="center"/>
    </xf>
    <xf numFmtId="1" fontId="7" fillId="0" borderId="145" xfId="0" applyNumberFormat="1" applyFont="1" applyBorder="1" applyAlignment="1">
      <alignment horizontal="center" vertical="center" wrapText="1"/>
    </xf>
    <xf numFmtId="1" fontId="7" fillId="0" borderId="146" xfId="0" applyNumberFormat="1" applyFont="1" applyBorder="1" applyAlignment="1">
      <alignment horizontal="left" vertical="center" wrapText="1"/>
    </xf>
    <xf numFmtId="1" fontId="7" fillId="0" borderId="147" xfId="0" applyNumberFormat="1" applyFont="1" applyBorder="1" applyAlignment="1">
      <alignment horizontal="right" wrapText="1"/>
    </xf>
    <xf numFmtId="1" fontId="7" fillId="0" borderId="148" xfId="0" applyNumberFormat="1" applyFont="1" applyBorder="1"/>
    <xf numFmtId="1" fontId="7" fillId="4" borderId="147" xfId="0" applyNumberFormat="1" applyFont="1" applyFill="1" applyBorder="1" applyAlignment="1" applyProtection="1">
      <alignment horizontal="right"/>
      <protection locked="0"/>
    </xf>
    <xf numFmtId="1" fontId="7" fillId="4" borderId="150" xfId="0" applyNumberFormat="1" applyFont="1" applyFill="1" applyBorder="1" applyAlignment="1" applyProtection="1">
      <alignment horizontal="right"/>
      <protection locked="0"/>
    </xf>
    <xf numFmtId="1" fontId="7" fillId="4" borderId="146" xfId="0" applyNumberFormat="1" applyFont="1" applyFill="1" applyBorder="1" applyAlignment="1" applyProtection="1">
      <alignment horizontal="right"/>
      <protection locked="0"/>
    </xf>
    <xf numFmtId="1" fontId="7" fillId="4" borderId="151" xfId="0" applyNumberFormat="1" applyFont="1" applyFill="1" applyBorder="1" applyAlignment="1" applyProtection="1">
      <alignment horizontal="right"/>
      <protection locked="0"/>
    </xf>
    <xf numFmtId="1" fontId="7" fillId="4" borderId="152" xfId="0" applyNumberFormat="1" applyFont="1" applyFill="1" applyBorder="1" applyAlignment="1" applyProtection="1">
      <alignment horizontal="right"/>
      <protection locked="0"/>
    </xf>
    <xf numFmtId="1" fontId="7" fillId="4" borderId="153" xfId="0" applyNumberFormat="1" applyFont="1" applyFill="1" applyBorder="1" applyAlignment="1" applyProtection="1">
      <alignment horizontal="right"/>
      <protection locked="0"/>
    </xf>
    <xf numFmtId="1" fontId="7" fillId="0" borderId="146" xfId="0" applyNumberFormat="1" applyFont="1" applyBorder="1" applyAlignment="1">
      <alignment horizontal="right" vertical="center" wrapText="1"/>
    </xf>
    <xf numFmtId="1" fontId="7" fillId="0" borderId="146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8" fillId="0" borderId="146" xfId="0" applyNumberFormat="1" applyFont="1" applyBorder="1" applyAlignment="1">
      <alignment horizontal="left" vertical="center"/>
    </xf>
    <xf numFmtId="1" fontId="7" fillId="0" borderId="147" xfId="0" applyNumberFormat="1" applyFont="1" applyBorder="1" applyAlignment="1">
      <alignment horizontal="right"/>
    </xf>
    <xf numFmtId="1" fontId="7" fillId="0" borderId="148" xfId="0" applyNumberFormat="1" applyFont="1" applyBorder="1" applyAlignment="1">
      <alignment horizontal="right"/>
    </xf>
    <xf numFmtId="1" fontId="7" fillId="4" borderId="151" xfId="0" applyNumberFormat="1" applyFont="1" applyFill="1" applyBorder="1" applyProtection="1">
      <protection locked="0"/>
    </xf>
    <xf numFmtId="1" fontId="7" fillId="4" borderId="148" xfId="0" applyNumberFormat="1" applyFont="1" applyFill="1" applyBorder="1" applyProtection="1">
      <protection locked="0"/>
    </xf>
    <xf numFmtId="1" fontId="7" fillId="4" borderId="147" xfId="0" applyNumberFormat="1" applyFont="1" applyFill="1" applyBorder="1" applyProtection="1">
      <protection locked="0"/>
    </xf>
    <xf numFmtId="1" fontId="7" fillId="4" borderId="152" xfId="0" applyNumberFormat="1" applyFont="1" applyFill="1" applyBorder="1" applyProtection="1">
      <protection locked="0"/>
    </xf>
    <xf numFmtId="1" fontId="7" fillId="4" borderId="146" xfId="0" applyNumberFormat="1" applyFont="1" applyFill="1" applyBorder="1" applyProtection="1">
      <protection locked="0"/>
    </xf>
    <xf numFmtId="1" fontId="7" fillId="0" borderId="151" xfId="0" applyNumberFormat="1" applyFont="1" applyBorder="1" applyAlignment="1">
      <alignment horizontal="right" wrapText="1"/>
    </xf>
    <xf numFmtId="1" fontId="7" fillId="0" borderId="152" xfId="0" applyNumberFormat="1" applyFont="1" applyBorder="1" applyAlignment="1">
      <alignment horizontal="right"/>
    </xf>
    <xf numFmtId="1" fontId="7" fillId="4" borderId="154" xfId="0" applyNumberFormat="1" applyFont="1" applyFill="1" applyBorder="1" applyProtection="1">
      <protection locked="0"/>
    </xf>
    <xf numFmtId="1" fontId="7" fillId="0" borderId="154" xfId="0" applyNumberFormat="1" applyFont="1" applyBorder="1" applyAlignment="1">
      <alignment horizontal="center" vertical="center" wrapText="1"/>
    </xf>
    <xf numFmtId="1" fontId="7" fillId="4" borderId="155" xfId="0" applyNumberFormat="1" applyFont="1" applyFill="1" applyBorder="1" applyProtection="1">
      <protection locked="0"/>
    </xf>
    <xf numFmtId="1" fontId="7" fillId="0" borderId="144" xfId="0" applyNumberFormat="1" applyFont="1" applyBorder="1" applyAlignment="1">
      <alignment horizontal="right" wrapText="1"/>
    </xf>
    <xf numFmtId="1" fontId="7" fillId="0" borderId="154" xfId="0" applyNumberFormat="1" applyFont="1" applyBorder="1" applyAlignment="1">
      <alignment vertical="center" wrapText="1"/>
    </xf>
    <xf numFmtId="1" fontId="7" fillId="2" borderId="146" xfId="0" applyNumberFormat="1" applyFont="1" applyFill="1" applyBorder="1"/>
    <xf numFmtId="1" fontId="7" fillId="0" borderId="144" xfId="0" applyNumberFormat="1" applyFont="1" applyBorder="1" applyAlignment="1">
      <alignment horizontal="center" vertical="center" wrapText="1"/>
    </xf>
    <xf numFmtId="1" fontId="7" fillId="0" borderId="150" xfId="0" applyNumberFormat="1" applyFont="1" applyBorder="1" applyAlignment="1">
      <alignment horizontal="right" wrapText="1"/>
    </xf>
    <xf numFmtId="1" fontId="7" fillId="0" borderId="146" xfId="0" applyNumberFormat="1" applyFont="1" applyBorder="1" applyAlignment="1">
      <alignment horizontal="right" wrapText="1"/>
    </xf>
    <xf numFmtId="1" fontId="7" fillId="4" borderId="154" xfId="0" applyNumberFormat="1" applyFont="1" applyFill="1" applyBorder="1" applyAlignment="1" applyProtection="1">
      <alignment horizontal="right"/>
      <protection locked="0"/>
    </xf>
    <xf numFmtId="1" fontId="7" fillId="4" borderId="148" xfId="0" applyNumberFormat="1" applyFont="1" applyFill="1" applyBorder="1" applyAlignment="1" applyProtection="1">
      <alignment horizontal="right"/>
      <protection locked="0"/>
    </xf>
    <xf numFmtId="1" fontId="7" fillId="0" borderId="146" xfId="0" applyNumberFormat="1" applyFont="1" applyBorder="1" applyAlignment="1">
      <alignment horizontal="center" vertical="center" wrapText="1"/>
    </xf>
    <xf numFmtId="1" fontId="7" fillId="4" borderId="146" xfId="0" applyNumberFormat="1" applyFont="1" applyFill="1" applyBorder="1" applyAlignment="1" applyProtection="1">
      <alignment horizontal="right" wrapText="1"/>
      <protection locked="0"/>
    </xf>
    <xf numFmtId="1" fontId="7" fillId="0" borderId="154" xfId="0" applyNumberFormat="1" applyFont="1" applyBorder="1" applyAlignment="1">
      <alignment horizontal="right" wrapText="1"/>
    </xf>
    <xf numFmtId="1" fontId="7" fillId="4" borderId="155" xfId="0" applyNumberFormat="1" applyFont="1" applyFill="1" applyBorder="1" applyAlignment="1" applyProtection="1">
      <alignment horizontal="right"/>
      <protection locked="0"/>
    </xf>
    <xf numFmtId="1" fontId="7" fillId="0" borderId="152" xfId="0" applyNumberFormat="1" applyFont="1" applyBorder="1" applyAlignment="1">
      <alignment horizontal="center" vertical="center" wrapText="1"/>
    </xf>
    <xf numFmtId="1" fontId="7" fillId="3" borderId="154" xfId="0" applyNumberFormat="1" applyFont="1" applyFill="1" applyBorder="1" applyAlignment="1">
      <alignment vertical="center" wrapText="1"/>
    </xf>
    <xf numFmtId="1" fontId="7" fillId="7" borderId="146" xfId="0" applyNumberFormat="1" applyFont="1" applyFill="1" applyBorder="1" applyAlignment="1">
      <alignment horizontal="right"/>
    </xf>
    <xf numFmtId="1" fontId="7" fillId="7" borderId="152" xfId="0" applyNumberFormat="1" applyFont="1" applyFill="1" applyBorder="1" applyAlignment="1">
      <alignment horizontal="right"/>
    </xf>
    <xf numFmtId="1" fontId="7" fillId="4" borderId="156" xfId="0" applyNumberFormat="1" applyFont="1" applyFill="1" applyBorder="1" applyAlignment="1" applyProtection="1">
      <alignment horizontal="right"/>
      <protection locked="0"/>
    </xf>
    <xf numFmtId="1" fontId="7" fillId="4" borderId="157" xfId="0" applyNumberFormat="1" applyFont="1" applyFill="1" applyBorder="1" applyAlignment="1" applyProtection="1">
      <alignment horizontal="right"/>
      <protection locked="0"/>
    </xf>
    <xf numFmtId="1" fontId="7" fillId="0" borderId="146" xfId="0" applyNumberFormat="1" applyFont="1" applyBorder="1" applyAlignment="1">
      <alignment horizontal="left" wrapText="1"/>
    </xf>
    <xf numFmtId="1" fontId="7" fillId="0" borderId="146" xfId="0" applyNumberFormat="1" applyFont="1" applyBorder="1"/>
    <xf numFmtId="1" fontId="7" fillId="4" borderId="149" xfId="0" applyNumberFormat="1" applyFont="1" applyFill="1" applyBorder="1" applyProtection="1">
      <protection locked="0"/>
    </xf>
    <xf numFmtId="1" fontId="7" fillId="0" borderId="146" xfId="0" applyNumberFormat="1" applyFont="1" applyBorder="1" applyAlignment="1">
      <alignment wrapText="1"/>
    </xf>
    <xf numFmtId="1" fontId="7" fillId="0" borderId="154" xfId="0" applyNumberFormat="1" applyFont="1" applyBorder="1"/>
    <xf numFmtId="1" fontId="7" fillId="7" borderId="148" xfId="0" applyNumberFormat="1" applyFont="1" applyFill="1" applyBorder="1"/>
    <xf numFmtId="1" fontId="7" fillId="0" borderId="146" xfId="0" applyNumberFormat="1" applyFont="1" applyBorder="1" applyAlignment="1">
      <alignment horizontal="left" vertical="center" wrapText="1"/>
    </xf>
    <xf numFmtId="1" fontId="7" fillId="0" borderId="154" xfId="0" applyNumberFormat="1" applyFont="1" applyBorder="1" applyAlignment="1">
      <alignment vertical="center"/>
    </xf>
    <xf numFmtId="1" fontId="7" fillId="2" borderId="154" xfId="0" applyNumberFormat="1" applyFont="1" applyFill="1" applyBorder="1" applyAlignment="1">
      <alignment vertical="center" wrapText="1"/>
    </xf>
    <xf numFmtId="1" fontId="7" fillId="2" borderId="152" xfId="0" applyNumberFormat="1" applyFont="1" applyFill="1" applyBorder="1" applyAlignment="1">
      <alignment horizontal="right"/>
    </xf>
    <xf numFmtId="1" fontId="7" fillId="7" borderId="158" xfId="0" applyNumberFormat="1" applyFont="1" applyFill="1" applyBorder="1" applyAlignment="1">
      <alignment horizontal="right"/>
    </xf>
    <xf numFmtId="1" fontId="7" fillId="7" borderId="159" xfId="0" applyNumberFormat="1" applyFont="1" applyFill="1" applyBorder="1" applyAlignment="1">
      <alignment horizontal="right"/>
    </xf>
    <xf numFmtId="1" fontId="7" fillId="10" borderId="160" xfId="1" applyNumberFormat="1" applyFont="1" applyBorder="1" applyAlignment="1" applyProtection="1">
      <alignment horizontal="right"/>
      <protection locked="0"/>
    </xf>
    <xf numFmtId="1" fontId="7" fillId="10" borderId="161" xfId="1" applyNumberFormat="1" applyFont="1" applyBorder="1" applyAlignment="1" applyProtection="1">
      <alignment horizontal="right"/>
      <protection locked="0"/>
    </xf>
    <xf numFmtId="1" fontId="7" fillId="10" borderId="162" xfId="1" applyNumberFormat="1" applyFont="1" applyBorder="1" applyAlignment="1" applyProtection="1">
      <alignment horizontal="right"/>
      <protection locked="0"/>
    </xf>
    <xf numFmtId="1" fontId="7" fillId="10" borderId="163" xfId="1" applyNumberFormat="1" applyFont="1" applyBorder="1" applyAlignment="1" applyProtection="1">
      <alignment horizontal="right"/>
      <protection locked="0"/>
    </xf>
    <xf numFmtId="1" fontId="7" fillId="10" borderId="164" xfId="1" applyNumberFormat="1" applyFont="1" applyBorder="1" applyAlignment="1" applyProtection="1">
      <alignment horizontal="right"/>
      <protection locked="0"/>
    </xf>
    <xf numFmtId="1" fontId="7" fillId="10" borderId="165" xfId="1" applyNumberFormat="1" applyFont="1" applyBorder="1" applyAlignment="1" applyProtection="1">
      <alignment horizontal="right"/>
      <protection locked="0"/>
    </xf>
    <xf numFmtId="1" fontId="7" fillId="10" borderId="166" xfId="1" applyNumberFormat="1" applyFont="1" applyBorder="1" applyAlignment="1" applyProtection="1">
      <alignment horizontal="right"/>
      <protection locked="0"/>
    </xf>
    <xf numFmtId="1" fontId="7" fillId="10" borderId="167" xfId="1" applyNumberFormat="1" applyFont="1" applyBorder="1" applyAlignment="1" applyProtection="1">
      <alignment horizontal="right"/>
      <protection locked="0"/>
    </xf>
    <xf numFmtId="1" fontId="7" fillId="10" borderId="168" xfId="1" applyNumberFormat="1" applyFont="1" applyBorder="1" applyAlignment="1" applyProtection="1">
      <alignment horizontal="right"/>
      <protection locked="0"/>
    </xf>
    <xf numFmtId="1" fontId="7" fillId="10" borderId="169" xfId="1" applyNumberFormat="1" applyFont="1" applyBorder="1" applyAlignment="1" applyProtection="1">
      <alignment horizontal="right"/>
      <protection locked="0"/>
    </xf>
    <xf numFmtId="1" fontId="7" fillId="10" borderId="170" xfId="1" applyNumberFormat="1" applyFont="1" applyBorder="1" applyAlignment="1" applyProtection="1">
      <alignment horizontal="right"/>
      <protection locked="0"/>
    </xf>
    <xf numFmtId="1" fontId="7" fillId="10" borderId="171" xfId="1" applyNumberFormat="1" applyFont="1" applyBorder="1" applyAlignment="1" applyProtection="1">
      <alignment horizontal="right"/>
      <protection locked="0"/>
    </xf>
    <xf numFmtId="1" fontId="7" fillId="0" borderId="172" xfId="0" applyNumberFormat="1" applyFont="1" applyBorder="1" applyAlignment="1">
      <alignment horizontal="center" vertical="center"/>
    </xf>
    <xf numFmtId="1" fontId="7" fillId="0" borderId="173" xfId="0" applyNumberFormat="1" applyFont="1" applyBorder="1" applyAlignment="1">
      <alignment horizontal="center" vertical="center"/>
    </xf>
    <xf numFmtId="1" fontId="7" fillId="0" borderId="172" xfId="0" applyNumberFormat="1" applyFont="1" applyBorder="1" applyAlignment="1">
      <alignment horizontal="center" vertical="center" wrapText="1"/>
    </xf>
    <xf numFmtId="1" fontId="7" fillId="0" borderId="174" xfId="0" applyNumberFormat="1" applyFont="1" applyBorder="1" applyAlignment="1">
      <alignment horizontal="center" vertical="center" wrapText="1"/>
    </xf>
    <xf numFmtId="1" fontId="7" fillId="0" borderId="175" xfId="0" applyNumberFormat="1" applyFont="1" applyBorder="1" applyAlignment="1">
      <alignment horizontal="center" vertical="center" wrapText="1"/>
    </xf>
    <xf numFmtId="1" fontId="7" fillId="0" borderId="176" xfId="0" applyNumberFormat="1" applyFont="1" applyBorder="1" applyAlignment="1">
      <alignment horizontal="right"/>
    </xf>
    <xf numFmtId="1" fontId="7" fillId="4" borderId="176" xfId="0" applyNumberFormat="1" applyFont="1" applyFill="1" applyBorder="1" applyAlignment="1" applyProtection="1">
      <alignment horizontal="right"/>
      <protection locked="0"/>
    </xf>
    <xf numFmtId="1" fontId="7" fillId="4" borderId="177" xfId="0" applyNumberFormat="1" applyFont="1" applyFill="1" applyBorder="1" applyAlignment="1" applyProtection="1">
      <alignment horizontal="right"/>
      <protection locked="0"/>
    </xf>
    <xf numFmtId="1" fontId="7" fillId="0" borderId="172" xfId="0" applyNumberFormat="1" applyFont="1" applyBorder="1" applyAlignment="1">
      <alignment horizontal="right"/>
    </xf>
    <xf numFmtId="1" fontId="7" fillId="0" borderId="173" xfId="0" applyNumberFormat="1" applyFont="1" applyBorder="1" applyAlignment="1">
      <alignment horizontal="right"/>
    </xf>
    <xf numFmtId="1" fontId="7" fillId="4" borderId="172" xfId="0" applyNumberFormat="1" applyFont="1" applyFill="1" applyBorder="1" applyAlignment="1" applyProtection="1">
      <alignment horizontal="right"/>
      <protection locked="0"/>
    </xf>
    <xf numFmtId="1" fontId="7" fillId="4" borderId="174" xfId="0" applyNumberFormat="1" applyFont="1" applyFill="1" applyBorder="1" applyAlignment="1" applyProtection="1">
      <alignment horizontal="right"/>
      <protection locked="0"/>
    </xf>
    <xf numFmtId="1" fontId="7" fillId="0" borderId="178" xfId="0" applyNumberFormat="1" applyFont="1" applyBorder="1" applyAlignment="1">
      <alignment horizontal="center" vertical="center" wrapText="1"/>
    </xf>
    <xf numFmtId="1" fontId="7" fillId="0" borderId="172" xfId="0" applyNumberFormat="1" applyFont="1" applyBorder="1"/>
    <xf numFmtId="1" fontId="7" fillId="0" borderId="174" xfId="0" applyNumberFormat="1" applyFont="1" applyBorder="1"/>
    <xf numFmtId="1" fontId="7" fillId="0" borderId="179" xfId="0" applyNumberFormat="1" applyFont="1" applyBorder="1"/>
    <xf numFmtId="1" fontId="7" fillId="0" borderId="172" xfId="0" applyNumberFormat="1" applyFont="1" applyBorder="1" applyAlignment="1">
      <alignment horizontal="right" wrapText="1"/>
    </xf>
    <xf numFmtId="1" fontId="7" fillId="0" borderId="173" xfId="0" applyNumberFormat="1" applyFont="1" applyBorder="1" applyAlignment="1">
      <alignment horizontal="right" wrapText="1"/>
    </xf>
    <xf numFmtId="1" fontId="7" fillId="0" borderId="173" xfId="0" applyNumberFormat="1" applyFont="1" applyBorder="1" applyAlignment="1">
      <alignment horizontal="center" vertical="center" wrapText="1"/>
    </xf>
    <xf numFmtId="1" fontId="7" fillId="0" borderId="179" xfId="0" applyNumberFormat="1" applyFont="1" applyBorder="1" applyAlignment="1">
      <alignment horizontal="center" vertical="center" wrapText="1"/>
    </xf>
    <xf numFmtId="1" fontId="7" fillId="4" borderId="177" xfId="0" applyNumberFormat="1" applyFont="1" applyFill="1" applyBorder="1" applyProtection="1">
      <protection locked="0"/>
    </xf>
    <xf numFmtId="1" fontId="7" fillId="4" borderId="172" xfId="0" applyNumberFormat="1" applyFont="1" applyFill="1" applyBorder="1" applyProtection="1">
      <protection locked="0"/>
    </xf>
    <xf numFmtId="1" fontId="7" fillId="10" borderId="180" xfId="1" applyNumberFormat="1" applyFont="1" applyBorder="1" applyAlignment="1" applyProtection="1">
      <alignment horizontal="right"/>
      <protection locked="0"/>
    </xf>
    <xf numFmtId="1" fontId="7" fillId="10" borderId="181" xfId="1" applyNumberFormat="1" applyFont="1" applyBorder="1" applyAlignment="1" applyProtection="1">
      <alignment horizontal="right"/>
      <protection locked="0"/>
    </xf>
    <xf numFmtId="1" fontId="7" fillId="10" borderId="182" xfId="1" applyNumberFormat="1" applyFont="1" applyBorder="1" applyAlignment="1" applyProtection="1">
      <alignment horizontal="right"/>
      <protection locked="0"/>
    </xf>
    <xf numFmtId="1" fontId="7" fillId="10" borderId="183" xfId="1" applyNumberFormat="1" applyFont="1" applyBorder="1" applyAlignment="1" applyProtection="1">
      <alignment horizontal="right"/>
      <protection locked="0"/>
    </xf>
    <xf numFmtId="1" fontId="7" fillId="10" borderId="184" xfId="1" applyNumberFormat="1" applyFont="1" applyBorder="1" applyAlignment="1" applyProtection="1">
      <alignment horizontal="right"/>
      <protection locked="0"/>
    </xf>
    <xf numFmtId="1" fontId="7" fillId="10" borderId="185" xfId="1" applyNumberFormat="1" applyFont="1" applyBorder="1" applyAlignment="1" applyProtection="1">
      <alignment horizontal="right"/>
      <protection locked="0"/>
    </xf>
    <xf numFmtId="1" fontId="7" fillId="10" borderId="186" xfId="1" applyNumberFormat="1" applyFont="1" applyBorder="1" applyAlignment="1" applyProtection="1">
      <alignment horizontal="right"/>
      <protection locked="0"/>
    </xf>
    <xf numFmtId="1" fontId="7" fillId="10" borderId="187" xfId="1" applyNumberFormat="1" applyFont="1" applyBorder="1" applyAlignment="1" applyProtection="1">
      <alignment horizontal="right"/>
      <protection locked="0"/>
    </xf>
    <xf numFmtId="1" fontId="7" fillId="0" borderId="188" xfId="0" applyNumberFormat="1" applyFont="1" applyBorder="1" applyAlignment="1">
      <alignment horizontal="left" vertical="center" wrapText="1"/>
    </xf>
    <xf numFmtId="1" fontId="7" fillId="0" borderId="189" xfId="0" applyNumberFormat="1" applyFont="1" applyBorder="1" applyAlignment="1">
      <alignment horizontal="right" wrapText="1"/>
    </xf>
    <xf numFmtId="1" fontId="7" fillId="0" borderId="190" xfId="0" applyNumberFormat="1" applyFont="1" applyBorder="1" applyAlignment="1">
      <alignment horizontal="right"/>
    </xf>
    <xf numFmtId="1" fontId="7" fillId="0" borderId="191" xfId="0" applyNumberFormat="1" applyFont="1" applyBorder="1"/>
    <xf numFmtId="1" fontId="7" fillId="4" borderId="189" xfId="0" applyNumberFormat="1" applyFont="1" applyFill="1" applyBorder="1" applyAlignment="1" applyProtection="1">
      <alignment horizontal="right"/>
      <protection locked="0"/>
    </xf>
    <xf numFmtId="1" fontId="7" fillId="4" borderId="190" xfId="0" applyNumberFormat="1" applyFont="1" applyFill="1" applyBorder="1" applyAlignment="1" applyProtection="1">
      <alignment horizontal="right"/>
      <protection locked="0"/>
    </xf>
    <xf numFmtId="1" fontId="7" fillId="4" borderId="192" xfId="0" applyNumberFormat="1" applyFont="1" applyFill="1" applyBorder="1" applyAlignment="1" applyProtection="1">
      <alignment horizontal="right"/>
      <protection locked="0"/>
    </xf>
    <xf numFmtId="1" fontId="7" fillId="4" borderId="188" xfId="0" applyNumberFormat="1" applyFont="1" applyFill="1" applyBorder="1" applyAlignment="1" applyProtection="1">
      <alignment horizontal="right"/>
      <protection locked="0"/>
    </xf>
    <xf numFmtId="1" fontId="7" fillId="4" borderId="193" xfId="0" applyNumberFormat="1" applyFont="1" applyFill="1" applyBorder="1" applyAlignment="1" applyProtection="1">
      <alignment horizontal="right"/>
      <protection locked="0"/>
    </xf>
    <xf numFmtId="1" fontId="7" fillId="4" borderId="194" xfId="0" applyNumberFormat="1" applyFont="1" applyFill="1" applyBorder="1" applyAlignment="1" applyProtection="1">
      <alignment horizontal="right"/>
      <protection locked="0"/>
    </xf>
    <xf numFmtId="1" fontId="7" fillId="4" borderId="195" xfId="0" applyNumberFormat="1" applyFont="1" applyFill="1" applyBorder="1" applyAlignment="1" applyProtection="1">
      <alignment horizontal="right"/>
      <protection locked="0"/>
    </xf>
    <xf numFmtId="1" fontId="7" fillId="0" borderId="188" xfId="0" applyNumberFormat="1" applyFont="1" applyBorder="1" applyAlignment="1">
      <alignment horizontal="right" vertical="center" wrapText="1"/>
    </xf>
    <xf numFmtId="1" fontId="7" fillId="0" borderId="18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8" fillId="0" borderId="188" xfId="0" applyNumberFormat="1" applyFont="1" applyBorder="1" applyAlignment="1">
      <alignment horizontal="left" vertical="center"/>
    </xf>
    <xf numFmtId="1" fontId="7" fillId="0" borderId="189" xfId="0" applyNumberFormat="1" applyFont="1" applyBorder="1" applyAlignment="1">
      <alignment horizontal="right"/>
    </xf>
    <xf numFmtId="1" fontId="7" fillId="0" borderId="191" xfId="0" applyNumberFormat="1" applyFont="1" applyBorder="1" applyAlignment="1">
      <alignment horizontal="right"/>
    </xf>
    <xf numFmtId="1" fontId="7" fillId="4" borderId="193" xfId="0" applyNumberFormat="1" applyFont="1" applyFill="1" applyBorder="1" applyProtection="1">
      <protection locked="0"/>
    </xf>
    <xf numFmtId="1" fontId="7" fillId="4" borderId="191" xfId="0" applyNumberFormat="1" applyFont="1" applyFill="1" applyBorder="1" applyProtection="1">
      <protection locked="0"/>
    </xf>
    <xf numFmtId="1" fontId="7" fillId="4" borderId="189" xfId="0" applyNumberFormat="1" applyFont="1" applyFill="1" applyBorder="1" applyProtection="1">
      <protection locked="0"/>
    </xf>
    <xf numFmtId="1" fontId="7" fillId="4" borderId="194" xfId="0" applyNumberFormat="1" applyFont="1" applyFill="1" applyBorder="1" applyProtection="1">
      <protection locked="0"/>
    </xf>
    <xf numFmtId="1" fontId="7" fillId="4" borderId="188" xfId="0" applyNumberFormat="1" applyFont="1" applyFill="1" applyBorder="1" applyProtection="1">
      <protection locked="0"/>
    </xf>
    <xf numFmtId="1" fontId="7" fillId="0" borderId="193" xfId="0" applyNumberFormat="1" applyFont="1" applyBorder="1" applyAlignment="1">
      <alignment horizontal="right" wrapText="1"/>
    </xf>
    <xf numFmtId="1" fontId="7" fillId="0" borderId="194" xfId="0" applyNumberFormat="1" applyFont="1" applyBorder="1" applyAlignment="1">
      <alignment horizontal="right"/>
    </xf>
    <xf numFmtId="1" fontId="7" fillId="2" borderId="188" xfId="0" applyNumberFormat="1" applyFont="1" applyFill="1" applyBorder="1"/>
    <xf numFmtId="1" fontId="7" fillId="0" borderId="188" xfId="0" applyNumberFormat="1" applyFont="1" applyBorder="1" applyAlignment="1">
      <alignment horizontal="right" wrapText="1"/>
    </xf>
    <xf numFmtId="1" fontId="7" fillId="4" borderId="191" xfId="0" applyNumberFormat="1" applyFont="1" applyFill="1" applyBorder="1" applyAlignment="1" applyProtection="1">
      <alignment horizontal="right"/>
      <protection locked="0"/>
    </xf>
    <xf numFmtId="1" fontId="7" fillId="0" borderId="188" xfId="0" applyNumberFormat="1" applyFont="1" applyBorder="1" applyAlignment="1">
      <alignment horizontal="center" vertical="center" wrapText="1"/>
    </xf>
    <xf numFmtId="1" fontId="7" fillId="4" borderId="188" xfId="0" applyNumberFormat="1" applyFont="1" applyFill="1" applyBorder="1" applyAlignment="1" applyProtection="1">
      <alignment horizontal="right" wrapText="1"/>
      <protection locked="0"/>
    </xf>
    <xf numFmtId="1" fontId="7" fillId="0" borderId="194" xfId="0" applyNumberFormat="1" applyFont="1" applyBorder="1" applyAlignment="1">
      <alignment horizontal="center" vertical="center" wrapText="1"/>
    </xf>
    <xf numFmtId="1" fontId="7" fillId="7" borderId="188" xfId="0" applyNumberFormat="1" applyFont="1" applyFill="1" applyBorder="1" applyAlignment="1">
      <alignment horizontal="right"/>
    </xf>
    <xf numFmtId="1" fontId="7" fillId="7" borderId="194" xfId="0" applyNumberFormat="1" applyFont="1" applyFill="1" applyBorder="1" applyAlignment="1">
      <alignment horizontal="right"/>
    </xf>
    <xf numFmtId="1" fontId="7" fillId="0" borderId="188" xfId="0" applyNumberFormat="1" applyFont="1" applyBorder="1" applyAlignment="1">
      <alignment horizontal="left" wrapText="1"/>
    </xf>
    <xf numFmtId="1" fontId="7" fillId="0" borderId="188" xfId="0" applyNumberFormat="1" applyFont="1" applyBorder="1"/>
    <xf numFmtId="1" fontId="7" fillId="4" borderId="192" xfId="0" applyNumberFormat="1" applyFont="1" applyFill="1" applyBorder="1" applyProtection="1">
      <protection locked="0"/>
    </xf>
    <xf numFmtId="1" fontId="7" fillId="0" borderId="188" xfId="0" applyNumberFormat="1" applyFont="1" applyBorder="1" applyAlignment="1">
      <alignment wrapText="1"/>
    </xf>
    <xf numFmtId="1" fontId="7" fillId="7" borderId="191" xfId="0" applyNumberFormat="1" applyFont="1" applyFill="1" applyBorder="1"/>
    <xf numFmtId="1" fontId="7" fillId="0" borderId="188" xfId="0" applyNumberFormat="1" applyFont="1" applyBorder="1" applyAlignment="1">
      <alignment horizontal="left" vertical="center" wrapText="1"/>
    </xf>
    <xf numFmtId="1" fontId="7" fillId="2" borderId="194" xfId="0" applyNumberFormat="1" applyFont="1" applyFill="1" applyBorder="1" applyAlignment="1">
      <alignment horizontal="right"/>
    </xf>
    <xf numFmtId="1" fontId="7" fillId="0" borderId="196" xfId="0" applyNumberFormat="1" applyFont="1" applyBorder="1" applyAlignment="1">
      <alignment horizontal="center" vertical="center"/>
    </xf>
    <xf numFmtId="1" fontId="7" fillId="0" borderId="197" xfId="0" applyNumberFormat="1" applyFont="1" applyBorder="1" applyAlignment="1">
      <alignment horizontal="center" vertical="center" wrapText="1"/>
    </xf>
    <xf numFmtId="1" fontId="7" fillId="0" borderId="196" xfId="0" applyNumberFormat="1" applyFont="1" applyBorder="1" applyAlignment="1">
      <alignment horizontal="right" wrapText="1"/>
    </xf>
    <xf numFmtId="1" fontId="7" fillId="0" borderId="196" xfId="0" applyNumberFormat="1" applyFont="1" applyBorder="1" applyAlignment="1">
      <alignment horizontal="center" vertical="center" wrapText="1"/>
    </xf>
    <xf numFmtId="1" fontId="7" fillId="7" borderId="198" xfId="0" applyNumberFormat="1" applyFont="1" applyFill="1" applyBorder="1" applyAlignment="1">
      <alignment horizontal="right"/>
    </xf>
    <xf numFmtId="1" fontId="7" fillId="7" borderId="199" xfId="0" applyNumberFormat="1" applyFont="1" applyFill="1" applyBorder="1" applyAlignment="1">
      <alignment horizontal="right"/>
    </xf>
    <xf numFmtId="1" fontId="7" fillId="10" borderId="200" xfId="1" applyNumberFormat="1" applyFont="1" applyBorder="1" applyAlignment="1" applyProtection="1">
      <alignment horizontal="right"/>
      <protection locked="0"/>
    </xf>
    <xf numFmtId="1" fontId="7" fillId="10" borderId="201" xfId="1" applyNumberFormat="1" applyFont="1" applyBorder="1" applyAlignment="1" applyProtection="1">
      <alignment horizontal="right"/>
      <protection locked="0"/>
    </xf>
    <xf numFmtId="1" fontId="7" fillId="10" borderId="202" xfId="1" applyNumberFormat="1" applyFont="1" applyBorder="1" applyAlignment="1" applyProtection="1">
      <alignment horizontal="right"/>
      <protection locked="0"/>
    </xf>
    <xf numFmtId="1" fontId="7" fillId="10" borderId="203" xfId="1" applyNumberFormat="1" applyFont="1" applyBorder="1" applyAlignment="1" applyProtection="1">
      <alignment horizontal="right"/>
      <protection locked="0"/>
    </xf>
    <xf numFmtId="1" fontId="7" fillId="10" borderId="204" xfId="1" applyNumberFormat="1" applyFont="1" applyBorder="1" applyAlignment="1" applyProtection="1">
      <alignment horizontal="right"/>
      <protection locked="0"/>
    </xf>
    <xf numFmtId="1" fontId="7" fillId="10" borderId="205" xfId="1" applyNumberFormat="1" applyFont="1" applyBorder="1" applyAlignment="1" applyProtection="1">
      <alignment horizontal="right"/>
      <protection locked="0"/>
    </xf>
    <xf numFmtId="1" fontId="7" fillId="10" borderId="206" xfId="1" applyNumberFormat="1" applyFont="1" applyBorder="1" applyAlignment="1" applyProtection="1">
      <alignment horizontal="right"/>
      <protection locked="0"/>
    </xf>
    <xf numFmtId="1" fontId="7" fillId="10" borderId="207" xfId="1" applyNumberFormat="1" applyFont="1" applyBorder="1" applyAlignment="1" applyProtection="1">
      <alignment horizontal="right"/>
      <protection locked="0"/>
    </xf>
    <xf numFmtId="1" fontId="7" fillId="10" borderId="208" xfId="1" applyNumberFormat="1" applyFont="1" applyBorder="1" applyAlignment="1" applyProtection="1">
      <alignment horizontal="right"/>
      <protection locked="0"/>
    </xf>
    <xf numFmtId="1" fontId="7" fillId="10" borderId="209" xfId="1" applyNumberFormat="1" applyFont="1" applyBorder="1" applyAlignment="1" applyProtection="1">
      <alignment horizontal="right"/>
      <protection locked="0"/>
    </xf>
    <xf numFmtId="1" fontId="7" fillId="10" borderId="210" xfId="1" applyNumberFormat="1" applyFont="1" applyBorder="1" applyAlignment="1" applyProtection="1">
      <alignment horizontal="right"/>
      <protection locked="0"/>
    </xf>
    <xf numFmtId="1" fontId="7" fillId="10" borderId="211" xfId="1" applyNumberFormat="1" applyFont="1" applyBorder="1" applyAlignment="1" applyProtection="1">
      <alignment horizontal="right"/>
      <protection locked="0"/>
    </xf>
    <xf numFmtId="1" fontId="7" fillId="0" borderId="212" xfId="0" applyNumberFormat="1" applyFont="1" applyBorder="1" applyAlignment="1">
      <alignment horizontal="center" vertical="center"/>
    </xf>
    <xf numFmtId="1" fontId="7" fillId="0" borderId="213" xfId="0" applyNumberFormat="1" applyFont="1" applyBorder="1" applyAlignment="1">
      <alignment horizontal="center" vertical="center" wrapText="1"/>
    </xf>
    <xf numFmtId="1" fontId="7" fillId="0" borderId="214" xfId="0" applyNumberFormat="1" applyFont="1" applyBorder="1" applyAlignment="1">
      <alignment horizontal="left" vertical="center" wrapText="1"/>
    </xf>
    <xf numFmtId="1" fontId="7" fillId="0" borderId="215" xfId="0" applyNumberFormat="1" applyFont="1" applyBorder="1" applyAlignment="1">
      <alignment horizontal="right" wrapText="1"/>
    </xf>
    <xf numFmtId="1" fontId="7" fillId="0" borderId="216" xfId="0" applyNumberFormat="1" applyFont="1" applyBorder="1" applyAlignment="1">
      <alignment horizontal="right"/>
    </xf>
    <xf numFmtId="1" fontId="7" fillId="0" borderId="217" xfId="0" applyNumberFormat="1" applyFont="1" applyBorder="1"/>
    <xf numFmtId="1" fontId="7" fillId="4" borderId="215" xfId="0" applyNumberFormat="1" applyFont="1" applyFill="1" applyBorder="1" applyAlignment="1" applyProtection="1">
      <alignment horizontal="right"/>
      <protection locked="0"/>
    </xf>
    <xf numFmtId="1" fontId="7" fillId="4" borderId="216" xfId="0" applyNumberFormat="1" applyFont="1" applyFill="1" applyBorder="1" applyAlignment="1" applyProtection="1">
      <alignment horizontal="right"/>
      <protection locked="0"/>
    </xf>
    <xf numFmtId="1" fontId="7" fillId="4" borderId="218" xfId="0" applyNumberFormat="1" applyFont="1" applyFill="1" applyBorder="1" applyAlignment="1" applyProtection="1">
      <alignment horizontal="right"/>
      <protection locked="0"/>
    </xf>
    <xf numFmtId="1" fontId="7" fillId="4" borderId="219" xfId="0" applyNumberFormat="1" applyFont="1" applyFill="1" applyBorder="1" applyAlignment="1" applyProtection="1">
      <alignment horizontal="right"/>
      <protection locked="0"/>
    </xf>
    <xf numFmtId="1" fontId="7" fillId="4" borderId="214" xfId="0" applyNumberFormat="1" applyFont="1" applyFill="1" applyBorder="1" applyAlignment="1" applyProtection="1">
      <alignment horizontal="right"/>
      <protection locked="0"/>
    </xf>
    <xf numFmtId="1" fontId="7" fillId="4" borderId="220" xfId="0" applyNumberFormat="1" applyFont="1" applyFill="1" applyBorder="1" applyAlignment="1" applyProtection="1">
      <alignment horizontal="right"/>
      <protection locked="0"/>
    </xf>
    <xf numFmtId="1" fontId="7" fillId="4" borderId="221" xfId="0" applyNumberFormat="1" applyFont="1" applyFill="1" applyBorder="1" applyAlignment="1" applyProtection="1">
      <alignment horizontal="right"/>
      <protection locked="0"/>
    </xf>
    <xf numFmtId="1" fontId="7" fillId="4" borderId="222" xfId="0" applyNumberFormat="1" applyFont="1" applyFill="1" applyBorder="1" applyAlignment="1" applyProtection="1">
      <alignment horizontal="right"/>
      <protection locked="0"/>
    </xf>
    <xf numFmtId="1" fontId="7" fillId="0" borderId="214" xfId="0" applyNumberFormat="1" applyFont="1" applyBorder="1" applyAlignment="1">
      <alignment horizontal="right" vertical="center" wrapText="1"/>
    </xf>
    <xf numFmtId="1" fontId="7" fillId="0" borderId="223" xfId="0" applyNumberFormat="1" applyFont="1" applyBorder="1" applyAlignment="1">
      <alignment horizontal="center" vertical="center" wrapText="1"/>
    </xf>
    <xf numFmtId="1" fontId="7" fillId="0" borderId="212" xfId="0" applyNumberFormat="1" applyFont="1" applyBorder="1" applyAlignment="1">
      <alignment horizontal="right"/>
    </xf>
    <xf numFmtId="1" fontId="7" fillId="0" borderId="214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8" fillId="0" borderId="214" xfId="0" applyNumberFormat="1" applyFont="1" applyBorder="1" applyAlignment="1">
      <alignment horizontal="left" vertical="center"/>
    </xf>
    <xf numFmtId="1" fontId="7" fillId="0" borderId="215" xfId="0" applyNumberFormat="1" applyFont="1" applyBorder="1" applyAlignment="1">
      <alignment horizontal="right"/>
    </xf>
    <xf numFmtId="1" fontId="7" fillId="0" borderId="217" xfId="0" applyNumberFormat="1" applyFont="1" applyBorder="1" applyAlignment="1">
      <alignment horizontal="right"/>
    </xf>
    <xf numFmtId="1" fontId="7" fillId="4" borderId="220" xfId="0" applyNumberFormat="1" applyFont="1" applyFill="1" applyBorder="1" applyProtection="1">
      <protection locked="0"/>
    </xf>
    <xf numFmtId="1" fontId="7" fillId="4" borderId="217" xfId="0" applyNumberFormat="1" applyFont="1" applyFill="1" applyBorder="1" applyProtection="1">
      <protection locked="0"/>
    </xf>
    <xf numFmtId="1" fontId="7" fillId="4" borderId="215" xfId="0" applyNumberFormat="1" applyFont="1" applyFill="1" applyBorder="1" applyProtection="1">
      <protection locked="0"/>
    </xf>
    <xf numFmtId="1" fontId="7" fillId="4" borderId="221" xfId="0" applyNumberFormat="1" applyFont="1" applyFill="1" applyBorder="1" applyProtection="1">
      <protection locked="0"/>
    </xf>
    <xf numFmtId="1" fontId="7" fillId="4" borderId="214" xfId="0" applyNumberFormat="1" applyFont="1" applyFill="1" applyBorder="1" applyProtection="1">
      <protection locked="0"/>
    </xf>
    <xf numFmtId="1" fontId="7" fillId="0" borderId="220" xfId="0" applyNumberFormat="1" applyFont="1" applyBorder="1" applyAlignment="1">
      <alignment horizontal="right" wrapText="1"/>
    </xf>
    <xf numFmtId="1" fontId="7" fillId="0" borderId="221" xfId="0" applyNumberFormat="1" applyFont="1" applyBorder="1" applyAlignment="1">
      <alignment horizontal="right"/>
    </xf>
    <xf numFmtId="1" fontId="7" fillId="4" borderId="224" xfId="0" applyNumberFormat="1" applyFont="1" applyFill="1" applyBorder="1" applyProtection="1">
      <protection locked="0"/>
    </xf>
    <xf numFmtId="1" fontId="7" fillId="0" borderId="224" xfId="0" applyNumberFormat="1" applyFont="1" applyBorder="1" applyAlignment="1">
      <alignment horizontal="center" vertical="center" wrapText="1"/>
    </xf>
    <xf numFmtId="1" fontId="7" fillId="4" borderId="225" xfId="0" applyNumberFormat="1" applyFont="1" applyFill="1" applyBorder="1" applyProtection="1">
      <protection locked="0"/>
    </xf>
    <xf numFmtId="1" fontId="7" fillId="0" borderId="212" xfId="0" applyNumberFormat="1" applyFont="1" applyBorder="1" applyAlignment="1">
      <alignment horizontal="right" wrapText="1"/>
    </xf>
    <xf numFmtId="1" fontId="7" fillId="0" borderId="224" xfId="0" applyNumberFormat="1" applyFont="1" applyBorder="1" applyAlignment="1">
      <alignment vertical="center" wrapText="1"/>
    </xf>
    <xf numFmtId="1" fontId="7" fillId="2" borderId="214" xfId="0" applyNumberFormat="1" applyFont="1" applyFill="1" applyBorder="1"/>
    <xf numFmtId="1" fontId="7" fillId="0" borderId="212" xfId="0" applyNumberFormat="1" applyFont="1" applyBorder="1" applyAlignment="1">
      <alignment horizontal="center" vertical="center" wrapText="1"/>
    </xf>
    <xf numFmtId="1" fontId="7" fillId="0" borderId="219" xfId="0" applyNumberFormat="1" applyFont="1" applyBorder="1" applyAlignment="1">
      <alignment horizontal="right" wrapText="1"/>
    </xf>
    <xf numFmtId="1" fontId="7" fillId="0" borderId="214" xfId="0" applyNumberFormat="1" applyFont="1" applyBorder="1" applyAlignment="1">
      <alignment horizontal="right" wrapText="1"/>
    </xf>
    <xf numFmtId="1" fontId="7" fillId="4" borderId="224" xfId="0" applyNumberFormat="1" applyFont="1" applyFill="1" applyBorder="1" applyAlignment="1" applyProtection="1">
      <alignment horizontal="right"/>
      <protection locked="0"/>
    </xf>
    <xf numFmtId="1" fontId="7" fillId="4" borderId="217" xfId="0" applyNumberFormat="1" applyFont="1" applyFill="1" applyBorder="1" applyAlignment="1" applyProtection="1">
      <alignment horizontal="right"/>
      <protection locked="0"/>
    </xf>
    <xf numFmtId="1" fontId="7" fillId="0" borderId="214" xfId="0" applyNumberFormat="1" applyFont="1" applyBorder="1" applyAlignment="1">
      <alignment horizontal="center" vertical="center" wrapText="1"/>
    </xf>
    <xf numFmtId="1" fontId="7" fillId="4" borderId="214" xfId="0" applyNumberFormat="1" applyFont="1" applyFill="1" applyBorder="1" applyAlignment="1" applyProtection="1">
      <alignment horizontal="right" wrapText="1"/>
      <protection locked="0"/>
    </xf>
    <xf numFmtId="1" fontId="7" fillId="0" borderId="224" xfId="0" applyNumberFormat="1" applyFont="1" applyBorder="1" applyAlignment="1">
      <alignment horizontal="right" wrapText="1"/>
    </xf>
    <xf numFmtId="1" fontId="7" fillId="4" borderId="225" xfId="0" applyNumberFormat="1" applyFont="1" applyFill="1" applyBorder="1" applyAlignment="1" applyProtection="1">
      <alignment horizontal="right"/>
      <protection locked="0"/>
    </xf>
    <xf numFmtId="1" fontId="7" fillId="0" borderId="221" xfId="0" applyNumberFormat="1" applyFont="1" applyBorder="1" applyAlignment="1">
      <alignment horizontal="center" vertical="center" wrapText="1"/>
    </xf>
    <xf numFmtId="1" fontId="7" fillId="3" borderId="224" xfId="0" applyNumberFormat="1" applyFont="1" applyFill="1" applyBorder="1" applyAlignment="1">
      <alignment vertical="center" wrapText="1"/>
    </xf>
    <xf numFmtId="1" fontId="7" fillId="7" borderId="214" xfId="0" applyNumberFormat="1" applyFont="1" applyFill="1" applyBorder="1" applyAlignment="1">
      <alignment horizontal="right"/>
    </xf>
    <xf numFmtId="1" fontId="7" fillId="7" borderId="221" xfId="0" applyNumberFormat="1" applyFont="1" applyFill="1" applyBorder="1" applyAlignment="1">
      <alignment horizontal="right"/>
    </xf>
    <xf numFmtId="1" fontId="7" fillId="4" borderId="226" xfId="0" applyNumberFormat="1" applyFont="1" applyFill="1" applyBorder="1" applyAlignment="1" applyProtection="1">
      <alignment horizontal="right"/>
      <protection locked="0"/>
    </xf>
    <xf numFmtId="1" fontId="7" fillId="4" borderId="227" xfId="0" applyNumberFormat="1" applyFont="1" applyFill="1" applyBorder="1" applyAlignment="1" applyProtection="1">
      <alignment horizontal="right"/>
      <protection locked="0"/>
    </xf>
    <xf numFmtId="1" fontId="7" fillId="0" borderId="214" xfId="0" applyNumberFormat="1" applyFont="1" applyBorder="1" applyAlignment="1">
      <alignment horizontal="left" wrapText="1"/>
    </xf>
    <xf numFmtId="1" fontId="7" fillId="0" borderId="214" xfId="0" applyNumberFormat="1" applyFont="1" applyBorder="1"/>
    <xf numFmtId="1" fontId="7" fillId="0" borderId="214" xfId="0" applyNumberFormat="1" applyFont="1" applyBorder="1" applyAlignment="1">
      <alignment wrapText="1"/>
    </xf>
    <xf numFmtId="1" fontId="7" fillId="0" borderId="224" xfId="0" applyNumberFormat="1" applyFont="1" applyBorder="1"/>
    <xf numFmtId="1" fontId="7" fillId="7" borderId="217" xfId="0" applyNumberFormat="1" applyFont="1" applyFill="1" applyBorder="1"/>
    <xf numFmtId="1" fontId="7" fillId="0" borderId="214" xfId="0" applyNumberFormat="1" applyFont="1" applyBorder="1" applyAlignment="1">
      <alignment horizontal="left" vertical="center" wrapText="1"/>
    </xf>
    <xf numFmtId="1" fontId="7" fillId="0" borderId="224" xfId="0" applyNumberFormat="1" applyFont="1" applyBorder="1" applyAlignment="1">
      <alignment vertical="center"/>
    </xf>
    <xf numFmtId="1" fontId="7" fillId="2" borderId="224" xfId="0" applyNumberFormat="1" applyFont="1" applyFill="1" applyBorder="1" applyAlignment="1">
      <alignment vertical="center" wrapText="1"/>
    </xf>
    <xf numFmtId="1" fontId="7" fillId="2" borderId="221" xfId="0" applyNumberFormat="1" applyFont="1" applyFill="1" applyBorder="1" applyAlignment="1">
      <alignment horizontal="right"/>
    </xf>
    <xf numFmtId="1" fontId="7" fillId="0" borderId="228" xfId="0" applyNumberFormat="1" applyFont="1" applyBorder="1" applyAlignment="1">
      <alignment horizontal="center" vertical="center" wrapText="1"/>
    </xf>
    <xf numFmtId="1" fontId="7" fillId="4" borderId="229" xfId="0" applyNumberFormat="1" applyFont="1" applyFill="1" applyBorder="1" applyProtection="1">
      <protection locked="0"/>
    </xf>
    <xf numFmtId="1" fontId="7" fillId="10" borderId="230" xfId="1" applyNumberFormat="1" applyFont="1" applyBorder="1" applyAlignment="1" applyProtection="1">
      <alignment horizontal="right"/>
      <protection locked="0"/>
    </xf>
    <xf numFmtId="1" fontId="7" fillId="10" borderId="231" xfId="1" applyNumberFormat="1" applyFont="1" applyBorder="1" applyAlignment="1" applyProtection="1">
      <alignment horizontal="right"/>
      <protection locked="0"/>
    </xf>
    <xf numFmtId="1" fontId="7" fillId="10" borderId="232" xfId="1" applyNumberFormat="1" applyFont="1" applyBorder="1" applyAlignment="1" applyProtection="1">
      <alignment horizontal="right"/>
      <protection locked="0"/>
    </xf>
    <xf numFmtId="1" fontId="7" fillId="10" borderId="233" xfId="1" applyNumberFormat="1" applyFont="1" applyBorder="1" applyAlignment="1" applyProtection="1">
      <alignment horizontal="right"/>
      <protection locked="0"/>
    </xf>
    <xf numFmtId="1" fontId="7" fillId="10" borderId="234" xfId="1" applyNumberFormat="1" applyFont="1" applyBorder="1" applyAlignment="1" applyProtection="1">
      <alignment horizontal="right"/>
      <protection locked="0"/>
    </xf>
    <xf numFmtId="1" fontId="7" fillId="10" borderId="235" xfId="1" applyNumberFormat="1" applyFont="1" applyBorder="1" applyAlignment="1" applyProtection="1">
      <alignment horizontal="right"/>
      <protection locked="0"/>
    </xf>
    <xf numFmtId="1" fontId="7" fillId="10" borderId="236" xfId="1" applyNumberFormat="1" applyFont="1" applyBorder="1" applyAlignment="1" applyProtection="1">
      <alignment horizontal="right"/>
      <protection locked="0"/>
    </xf>
    <xf numFmtId="1" fontId="7" fillId="10" borderId="237" xfId="1" applyNumberFormat="1" applyFont="1" applyBorder="1" applyAlignment="1" applyProtection="1">
      <alignment horizontal="right"/>
      <protection locked="0"/>
    </xf>
    <xf numFmtId="1" fontId="7" fillId="0" borderId="238" xfId="0" applyNumberFormat="1" applyFont="1" applyBorder="1" applyAlignment="1">
      <alignment horizontal="left" vertical="center" wrapText="1"/>
    </xf>
    <xf numFmtId="1" fontId="7" fillId="0" borderId="239" xfId="0" applyNumberFormat="1" applyFont="1" applyBorder="1" applyAlignment="1">
      <alignment horizontal="right" wrapText="1"/>
    </xf>
    <xf numFmtId="1" fontId="7" fillId="0" borderId="240" xfId="0" applyNumberFormat="1" applyFont="1" applyBorder="1" applyAlignment="1">
      <alignment horizontal="right"/>
    </xf>
    <xf numFmtId="1" fontId="7" fillId="0" borderId="241" xfId="0" applyNumberFormat="1" applyFont="1" applyBorder="1"/>
    <xf numFmtId="1" fontId="7" fillId="4" borderId="239" xfId="0" applyNumberFormat="1" applyFont="1" applyFill="1" applyBorder="1" applyAlignment="1" applyProtection="1">
      <alignment horizontal="right"/>
      <protection locked="0"/>
    </xf>
    <xf numFmtId="1" fontId="7" fillId="4" borderId="240" xfId="0" applyNumberFormat="1" applyFont="1" applyFill="1" applyBorder="1" applyAlignment="1" applyProtection="1">
      <alignment horizontal="right"/>
      <protection locked="0"/>
    </xf>
    <xf numFmtId="1" fontId="7" fillId="4" borderId="242" xfId="0" applyNumberFormat="1" applyFont="1" applyFill="1" applyBorder="1" applyAlignment="1" applyProtection="1">
      <alignment horizontal="right"/>
      <protection locked="0"/>
    </xf>
    <xf numFmtId="1" fontId="7" fillId="4" borderId="238" xfId="0" applyNumberFormat="1" applyFont="1" applyFill="1" applyBorder="1" applyAlignment="1" applyProtection="1">
      <alignment horizontal="right"/>
      <protection locked="0"/>
    </xf>
    <xf numFmtId="1" fontId="7" fillId="4" borderId="243" xfId="0" applyNumberFormat="1" applyFont="1" applyFill="1" applyBorder="1" applyAlignment="1" applyProtection="1">
      <alignment horizontal="right"/>
      <protection locked="0"/>
    </xf>
    <xf numFmtId="1" fontId="7" fillId="4" borderId="244" xfId="0" applyNumberFormat="1" applyFont="1" applyFill="1" applyBorder="1" applyAlignment="1" applyProtection="1">
      <alignment horizontal="right"/>
      <protection locked="0"/>
    </xf>
    <xf numFmtId="1" fontId="7" fillId="4" borderId="245" xfId="0" applyNumberFormat="1" applyFont="1" applyFill="1" applyBorder="1" applyAlignment="1" applyProtection="1">
      <alignment horizontal="right"/>
      <protection locked="0"/>
    </xf>
    <xf numFmtId="1" fontId="7" fillId="0" borderId="238" xfId="0" applyNumberFormat="1" applyFont="1" applyBorder="1" applyAlignment="1">
      <alignment horizontal="right" vertical="center" wrapText="1"/>
    </xf>
    <xf numFmtId="1" fontId="7" fillId="0" borderId="23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8" fillId="0" borderId="238" xfId="0" applyNumberFormat="1" applyFont="1" applyBorder="1" applyAlignment="1">
      <alignment horizontal="left" vertical="center"/>
    </xf>
    <xf numFmtId="1" fontId="7" fillId="0" borderId="239" xfId="0" applyNumberFormat="1" applyFont="1" applyBorder="1" applyAlignment="1">
      <alignment horizontal="right"/>
    </xf>
    <xf numFmtId="1" fontId="7" fillId="0" borderId="241" xfId="0" applyNumberFormat="1" applyFont="1" applyBorder="1" applyAlignment="1">
      <alignment horizontal="right"/>
    </xf>
    <xf numFmtId="1" fontId="7" fillId="4" borderId="243" xfId="0" applyNumberFormat="1" applyFont="1" applyFill="1" applyBorder="1" applyProtection="1">
      <protection locked="0"/>
    </xf>
    <xf numFmtId="1" fontId="7" fillId="4" borderId="241" xfId="0" applyNumberFormat="1" applyFont="1" applyFill="1" applyBorder="1" applyProtection="1">
      <protection locked="0"/>
    </xf>
    <xf numFmtId="1" fontId="7" fillId="4" borderId="239" xfId="0" applyNumberFormat="1" applyFont="1" applyFill="1" applyBorder="1" applyProtection="1">
      <protection locked="0"/>
    </xf>
    <xf numFmtId="1" fontId="7" fillId="4" borderId="244" xfId="0" applyNumberFormat="1" applyFont="1" applyFill="1" applyBorder="1" applyProtection="1">
      <protection locked="0"/>
    </xf>
    <xf numFmtId="1" fontId="7" fillId="4" borderId="238" xfId="0" applyNumberFormat="1" applyFont="1" applyFill="1" applyBorder="1" applyProtection="1">
      <protection locked="0"/>
    </xf>
    <xf numFmtId="1" fontId="7" fillId="0" borderId="246" xfId="0" applyNumberFormat="1" applyFont="1" applyBorder="1" applyAlignment="1">
      <alignment horizontal="center" vertical="center"/>
    </xf>
    <xf numFmtId="1" fontId="7" fillId="0" borderId="243" xfId="0" applyNumberFormat="1" applyFont="1" applyBorder="1" applyAlignment="1">
      <alignment horizontal="right" wrapText="1"/>
    </xf>
    <xf numFmtId="1" fontId="7" fillId="0" borderId="244" xfId="0" applyNumberFormat="1" applyFont="1" applyBorder="1" applyAlignment="1">
      <alignment horizontal="right"/>
    </xf>
    <xf numFmtId="1" fontId="7" fillId="4" borderId="247" xfId="0" applyNumberFormat="1" applyFont="1" applyFill="1" applyBorder="1" applyProtection="1">
      <protection locked="0"/>
    </xf>
    <xf numFmtId="1" fontId="7" fillId="0" borderId="247" xfId="0" applyNumberFormat="1" applyFont="1" applyBorder="1" applyAlignment="1">
      <alignment horizontal="center" vertical="center" wrapText="1"/>
    </xf>
    <xf numFmtId="1" fontId="7" fillId="4" borderId="248" xfId="0" applyNumberFormat="1" applyFont="1" applyFill="1" applyBorder="1" applyProtection="1">
      <protection locked="0"/>
    </xf>
    <xf numFmtId="1" fontId="7" fillId="0" borderId="246" xfId="0" applyNumberFormat="1" applyFont="1" applyBorder="1" applyAlignment="1">
      <alignment horizontal="right" wrapText="1"/>
    </xf>
    <xf numFmtId="1" fontId="7" fillId="0" borderId="247" xfId="0" applyNumberFormat="1" applyFont="1" applyBorder="1" applyAlignment="1">
      <alignment vertical="center" wrapText="1"/>
    </xf>
    <xf numFmtId="1" fontId="7" fillId="2" borderId="238" xfId="0" applyNumberFormat="1" applyFont="1" applyFill="1" applyBorder="1"/>
    <xf numFmtId="1" fontId="7" fillId="0" borderId="246" xfId="0" applyNumberFormat="1" applyFont="1" applyBorder="1" applyAlignment="1">
      <alignment horizontal="center" vertical="center" wrapText="1"/>
    </xf>
    <xf numFmtId="1" fontId="7" fillId="0" borderId="249" xfId="0" applyNumberFormat="1" applyFont="1" applyBorder="1" applyAlignment="1">
      <alignment horizontal="right" wrapText="1"/>
    </xf>
    <xf numFmtId="1" fontId="7" fillId="0" borderId="238" xfId="0" applyNumberFormat="1" applyFont="1" applyBorder="1" applyAlignment="1">
      <alignment horizontal="right" wrapText="1"/>
    </xf>
    <xf numFmtId="1" fontId="7" fillId="4" borderId="247" xfId="0" applyNumberFormat="1" applyFont="1" applyFill="1" applyBorder="1" applyAlignment="1" applyProtection="1">
      <alignment horizontal="right"/>
      <protection locked="0"/>
    </xf>
    <xf numFmtId="1" fontId="7" fillId="4" borderId="241" xfId="0" applyNumberFormat="1" applyFont="1" applyFill="1" applyBorder="1" applyAlignment="1" applyProtection="1">
      <alignment horizontal="right"/>
      <protection locked="0"/>
    </xf>
    <xf numFmtId="1" fontId="7" fillId="0" borderId="238" xfId="0" applyNumberFormat="1" applyFont="1" applyBorder="1" applyAlignment="1">
      <alignment horizontal="center" vertical="center" wrapText="1"/>
    </xf>
    <xf numFmtId="1" fontId="7" fillId="4" borderId="238" xfId="0" applyNumberFormat="1" applyFont="1" applyFill="1" applyBorder="1" applyAlignment="1" applyProtection="1">
      <alignment horizontal="right" wrapText="1"/>
      <protection locked="0"/>
    </xf>
    <xf numFmtId="1" fontId="7" fillId="0" borderId="247" xfId="0" applyNumberFormat="1" applyFont="1" applyBorder="1" applyAlignment="1">
      <alignment horizontal="right" wrapText="1"/>
    </xf>
    <xf numFmtId="1" fontId="7" fillId="4" borderId="248" xfId="0" applyNumberFormat="1" applyFont="1" applyFill="1" applyBorder="1" applyAlignment="1" applyProtection="1">
      <alignment horizontal="right"/>
      <protection locked="0"/>
    </xf>
    <xf numFmtId="1" fontId="7" fillId="0" borderId="244" xfId="0" applyNumberFormat="1" applyFont="1" applyBorder="1" applyAlignment="1">
      <alignment horizontal="center" vertical="center" wrapText="1"/>
    </xf>
    <xf numFmtId="1" fontId="7" fillId="3" borderId="247" xfId="0" applyNumberFormat="1" applyFont="1" applyFill="1" applyBorder="1" applyAlignment="1">
      <alignment vertical="center" wrapText="1"/>
    </xf>
    <xf numFmtId="1" fontId="7" fillId="7" borderId="238" xfId="0" applyNumberFormat="1" applyFont="1" applyFill="1" applyBorder="1" applyAlignment="1">
      <alignment horizontal="right"/>
    </xf>
    <xf numFmtId="1" fontId="7" fillId="7" borderId="244" xfId="0" applyNumberFormat="1" applyFont="1" applyFill="1" applyBorder="1" applyAlignment="1">
      <alignment horizontal="right"/>
    </xf>
    <xf numFmtId="1" fontId="7" fillId="4" borderId="249" xfId="0" applyNumberFormat="1" applyFont="1" applyFill="1" applyBorder="1" applyAlignment="1" applyProtection="1">
      <alignment horizontal="right"/>
      <protection locked="0"/>
    </xf>
    <xf numFmtId="1" fontId="7" fillId="4" borderId="250" xfId="0" applyNumberFormat="1" applyFont="1" applyFill="1" applyBorder="1" applyAlignment="1" applyProtection="1">
      <alignment horizontal="right"/>
      <protection locked="0"/>
    </xf>
    <xf numFmtId="1" fontId="7" fillId="4" borderId="251" xfId="0" applyNumberFormat="1" applyFont="1" applyFill="1" applyBorder="1" applyAlignment="1" applyProtection="1">
      <alignment horizontal="right"/>
      <protection locked="0"/>
    </xf>
    <xf numFmtId="1" fontId="7" fillId="0" borderId="252" xfId="0" applyNumberFormat="1" applyFont="1" applyBorder="1" applyAlignment="1">
      <alignment horizontal="center" vertical="center" wrapText="1"/>
    </xf>
    <xf numFmtId="1" fontId="7" fillId="0" borderId="238" xfId="0" applyNumberFormat="1" applyFont="1" applyBorder="1" applyAlignment="1">
      <alignment horizontal="left" wrapText="1"/>
    </xf>
    <xf numFmtId="1" fontId="7" fillId="0" borderId="238" xfId="0" applyNumberFormat="1" applyFont="1" applyBorder="1"/>
    <xf numFmtId="1" fontId="7" fillId="4" borderId="242" xfId="0" applyNumberFormat="1" applyFont="1" applyFill="1" applyBorder="1" applyProtection="1">
      <protection locked="0"/>
    </xf>
    <xf numFmtId="1" fontId="7" fillId="0" borderId="238" xfId="0" applyNumberFormat="1" applyFont="1" applyBorder="1" applyAlignment="1">
      <alignment wrapText="1"/>
    </xf>
    <xf numFmtId="1" fontId="7" fillId="0" borderId="247" xfId="0" applyNumberFormat="1" applyFont="1" applyBorder="1"/>
    <xf numFmtId="1" fontId="7" fillId="7" borderId="241" xfId="0" applyNumberFormat="1" applyFont="1" applyFill="1" applyBorder="1"/>
    <xf numFmtId="1" fontId="7" fillId="0" borderId="247" xfId="0" applyNumberFormat="1" applyFont="1" applyBorder="1" applyAlignment="1">
      <alignment vertical="center"/>
    </xf>
    <xf numFmtId="1" fontId="7" fillId="2" borderId="247" xfId="0" applyNumberFormat="1" applyFont="1" applyFill="1" applyBorder="1" applyAlignment="1">
      <alignment vertical="center" wrapText="1"/>
    </xf>
    <xf numFmtId="1" fontId="7" fillId="2" borderId="244" xfId="0" applyNumberFormat="1" applyFont="1" applyFill="1" applyBorder="1" applyAlignment="1">
      <alignment horizontal="right"/>
    </xf>
    <xf numFmtId="1" fontId="7" fillId="7" borderId="253" xfId="0" applyNumberFormat="1" applyFont="1" applyFill="1" applyBorder="1" applyAlignment="1">
      <alignment horizontal="right"/>
    </xf>
    <xf numFmtId="1" fontId="7" fillId="7" borderId="254" xfId="0" applyNumberFormat="1" applyFont="1" applyFill="1" applyBorder="1" applyAlignment="1">
      <alignment horizontal="right"/>
    </xf>
    <xf numFmtId="1" fontId="7" fillId="10" borderId="255" xfId="1" applyNumberFormat="1" applyFont="1" applyBorder="1" applyAlignment="1" applyProtection="1">
      <alignment horizontal="right"/>
      <protection locked="0"/>
    </xf>
    <xf numFmtId="1" fontId="7" fillId="10" borderId="256" xfId="1" applyNumberFormat="1" applyFont="1" applyBorder="1" applyAlignment="1" applyProtection="1">
      <alignment horizontal="right"/>
      <protection locked="0"/>
    </xf>
    <xf numFmtId="1" fontId="7" fillId="10" borderId="257" xfId="1" applyNumberFormat="1" applyFont="1" applyBorder="1" applyAlignment="1" applyProtection="1">
      <alignment horizontal="right"/>
      <protection locked="0"/>
    </xf>
    <xf numFmtId="1" fontId="7" fillId="10" borderId="258" xfId="1" applyNumberFormat="1" applyFont="1" applyBorder="1" applyAlignment="1" applyProtection="1">
      <alignment horizontal="right"/>
      <protection locked="0"/>
    </xf>
    <xf numFmtId="1" fontId="7" fillId="10" borderId="259" xfId="1" applyNumberFormat="1" applyFont="1" applyBorder="1" applyAlignment="1" applyProtection="1">
      <alignment horizontal="right"/>
      <protection locked="0"/>
    </xf>
    <xf numFmtId="1" fontId="7" fillId="10" borderId="260" xfId="1" applyNumberFormat="1" applyFont="1" applyBorder="1" applyAlignment="1" applyProtection="1">
      <alignment horizontal="right"/>
      <protection locked="0"/>
    </xf>
    <xf numFmtId="1" fontId="7" fillId="10" borderId="261" xfId="1" applyNumberFormat="1" applyFont="1" applyBorder="1" applyAlignment="1" applyProtection="1">
      <alignment horizontal="right"/>
      <protection locked="0"/>
    </xf>
    <xf numFmtId="1" fontId="7" fillId="10" borderId="262" xfId="1" applyNumberFormat="1" applyFont="1" applyBorder="1" applyAlignment="1" applyProtection="1">
      <alignment horizontal="right"/>
      <protection locked="0"/>
    </xf>
    <xf numFmtId="1" fontId="7" fillId="10" borderId="263" xfId="1" applyNumberFormat="1" applyFont="1" applyBorder="1" applyAlignment="1" applyProtection="1">
      <alignment horizontal="right"/>
      <protection locked="0"/>
    </xf>
    <xf numFmtId="1" fontId="7" fillId="10" borderId="264" xfId="1" applyNumberFormat="1" applyFont="1" applyBorder="1" applyAlignment="1" applyProtection="1">
      <alignment horizontal="right"/>
      <protection locked="0"/>
    </xf>
    <xf numFmtId="1" fontId="7" fillId="10" borderId="265" xfId="1" applyNumberFormat="1" applyFont="1" applyBorder="1" applyAlignment="1" applyProtection="1">
      <alignment horizontal="right"/>
      <protection locked="0"/>
    </xf>
    <xf numFmtId="1" fontId="7" fillId="10" borderId="266" xfId="1" applyNumberFormat="1" applyFont="1" applyBorder="1" applyAlignment="1" applyProtection="1">
      <alignment horizontal="right"/>
      <protection locked="0"/>
    </xf>
    <xf numFmtId="1" fontId="7" fillId="0" borderId="267" xfId="0" applyNumberFormat="1" applyFont="1" applyBorder="1" applyAlignment="1">
      <alignment horizontal="left" vertical="center" wrapText="1"/>
    </xf>
    <xf numFmtId="1" fontId="7" fillId="0" borderId="268" xfId="0" applyNumberFormat="1" applyFont="1" applyBorder="1" applyAlignment="1">
      <alignment horizontal="right" wrapText="1"/>
    </xf>
    <xf numFmtId="1" fontId="7" fillId="0" borderId="269" xfId="0" applyNumberFormat="1" applyFont="1" applyBorder="1" applyAlignment="1">
      <alignment horizontal="right"/>
    </xf>
    <xf numFmtId="1" fontId="7" fillId="0" borderId="270" xfId="0" applyNumberFormat="1" applyFont="1" applyBorder="1"/>
    <xf numFmtId="1" fontId="7" fillId="4" borderId="268" xfId="0" applyNumberFormat="1" applyFont="1" applyFill="1" applyBorder="1" applyAlignment="1" applyProtection="1">
      <alignment horizontal="right"/>
      <protection locked="0"/>
    </xf>
    <xf numFmtId="1" fontId="7" fillId="4" borderId="269" xfId="0" applyNumberFormat="1" applyFont="1" applyFill="1" applyBorder="1" applyAlignment="1" applyProtection="1">
      <alignment horizontal="right"/>
      <protection locked="0"/>
    </xf>
    <xf numFmtId="1" fontId="7" fillId="4" borderId="271" xfId="0" applyNumberFormat="1" applyFont="1" applyFill="1" applyBorder="1" applyAlignment="1" applyProtection="1">
      <alignment horizontal="right"/>
      <protection locked="0"/>
    </xf>
    <xf numFmtId="1" fontId="7" fillId="4" borderId="267" xfId="0" applyNumberFormat="1" applyFont="1" applyFill="1" applyBorder="1" applyAlignment="1" applyProtection="1">
      <alignment horizontal="right"/>
      <protection locked="0"/>
    </xf>
    <xf numFmtId="1" fontId="7" fillId="4" borderId="272" xfId="0" applyNumberFormat="1" applyFont="1" applyFill="1" applyBorder="1" applyAlignment="1" applyProtection="1">
      <alignment horizontal="right"/>
      <protection locked="0"/>
    </xf>
    <xf numFmtId="1" fontId="7" fillId="4" borderId="273" xfId="0" applyNumberFormat="1" applyFont="1" applyFill="1" applyBorder="1" applyAlignment="1" applyProtection="1">
      <alignment horizontal="right"/>
      <protection locked="0"/>
    </xf>
    <xf numFmtId="1" fontId="7" fillId="4" borderId="274" xfId="0" applyNumberFormat="1" applyFont="1" applyFill="1" applyBorder="1" applyAlignment="1" applyProtection="1">
      <alignment horizontal="right"/>
      <protection locked="0"/>
    </xf>
    <xf numFmtId="1" fontId="7" fillId="0" borderId="267" xfId="0" applyNumberFormat="1" applyFont="1" applyBorder="1" applyAlignment="1">
      <alignment horizontal="right" vertical="center" wrapText="1"/>
    </xf>
    <xf numFmtId="1" fontId="7" fillId="0" borderId="246" xfId="0" applyNumberFormat="1" applyFont="1" applyBorder="1" applyAlignment="1">
      <alignment horizontal="right"/>
    </xf>
    <xf numFmtId="1" fontId="7" fillId="0" borderId="267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7" fillId="0" borderId="275" xfId="0" applyNumberFormat="1" applyFont="1" applyBorder="1" applyAlignment="1">
      <alignment horizontal="center" vertical="center" wrapText="1"/>
    </xf>
    <xf numFmtId="1" fontId="7" fillId="0" borderId="276" xfId="0" applyNumberFormat="1" applyFont="1" applyBorder="1" applyAlignment="1">
      <alignment horizontal="center" vertical="center"/>
    </xf>
    <xf numFmtId="1" fontId="7" fillId="0" borderId="277" xfId="0" applyNumberFormat="1" applyFont="1" applyBorder="1" applyAlignment="1">
      <alignment horizontal="center" vertical="center" wrapText="1"/>
    </xf>
    <xf numFmtId="1" fontId="7" fillId="0" borderId="278" xfId="0" applyNumberFormat="1" applyFont="1" applyBorder="1" applyAlignment="1">
      <alignment horizontal="center" vertical="center" wrapText="1"/>
    </xf>
    <xf numFmtId="1" fontId="7" fillId="0" borderId="279" xfId="0" applyNumberFormat="1" applyFont="1" applyBorder="1" applyAlignment="1">
      <alignment horizontal="left" vertical="center" wrapText="1"/>
    </xf>
    <xf numFmtId="1" fontId="7" fillId="0" borderId="280" xfId="0" applyNumberFormat="1" applyFont="1" applyBorder="1" applyAlignment="1">
      <alignment horizontal="right" wrapText="1"/>
    </xf>
    <xf numFmtId="1" fontId="7" fillId="4" borderId="280" xfId="0" applyNumberFormat="1" applyFont="1" applyFill="1" applyBorder="1" applyAlignment="1" applyProtection="1">
      <alignment horizontal="right"/>
      <protection locked="0"/>
    </xf>
    <xf numFmtId="1" fontId="7" fillId="4" borderId="283" xfId="0" applyNumberFormat="1" applyFont="1" applyFill="1" applyBorder="1" applyAlignment="1" applyProtection="1">
      <alignment horizontal="right"/>
      <protection locked="0"/>
    </xf>
    <xf numFmtId="1" fontId="7" fillId="4" borderId="279" xfId="0" applyNumberFormat="1" applyFont="1" applyFill="1" applyBorder="1" applyAlignment="1" applyProtection="1">
      <alignment horizontal="right"/>
      <protection locked="0"/>
    </xf>
    <xf numFmtId="1" fontId="7" fillId="4" borderId="284" xfId="0" applyNumberFormat="1" applyFont="1" applyFill="1" applyBorder="1" applyAlignment="1" applyProtection="1">
      <alignment horizontal="right"/>
      <protection locked="0"/>
    </xf>
    <xf numFmtId="1" fontId="7" fillId="4" borderId="285" xfId="0" applyNumberFormat="1" applyFont="1" applyFill="1" applyBorder="1" applyAlignment="1" applyProtection="1">
      <alignment horizontal="right"/>
      <protection locked="0"/>
    </xf>
    <xf numFmtId="1" fontId="7" fillId="0" borderId="277" xfId="0" applyNumberFormat="1" applyFont="1" applyBorder="1"/>
    <xf numFmtId="1" fontId="2" fillId="2" borderId="0" xfId="0" applyNumberFormat="1" applyFont="1" applyFill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123" xfId="0" applyNumberFormat="1" applyFont="1" applyBorder="1" applyAlignment="1">
      <alignment horizontal="center" vertical="center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8" fillId="0" borderId="279" xfId="0" applyNumberFormat="1" applyFont="1" applyBorder="1" applyAlignment="1">
      <alignment horizontal="left" vertical="center"/>
    </xf>
    <xf numFmtId="1" fontId="7" fillId="0" borderId="280" xfId="0" applyNumberFormat="1" applyFont="1" applyBorder="1" applyAlignment="1">
      <alignment horizontal="right"/>
    </xf>
    <xf numFmtId="1" fontId="7" fillId="0" borderId="281" xfId="0" applyNumberFormat="1" applyFont="1" applyBorder="1" applyAlignment="1">
      <alignment horizontal="right"/>
    </xf>
    <xf numFmtId="1" fontId="7" fillId="4" borderId="284" xfId="0" applyNumberFormat="1" applyFont="1" applyFill="1" applyBorder="1" applyProtection="1">
      <protection locked="0"/>
    </xf>
    <xf numFmtId="1" fontId="7" fillId="4" borderId="281" xfId="0" applyNumberFormat="1" applyFont="1" applyFill="1" applyBorder="1" applyProtection="1">
      <protection locked="0"/>
    </xf>
    <xf numFmtId="1" fontId="7" fillId="4" borderId="280" xfId="0" applyNumberFormat="1" applyFont="1" applyFill="1" applyBorder="1" applyProtection="1">
      <protection locked="0"/>
    </xf>
    <xf numFmtId="1" fontId="7" fillId="4" borderId="285" xfId="0" applyNumberFormat="1" applyFont="1" applyFill="1" applyBorder="1" applyProtection="1">
      <protection locked="0"/>
    </xf>
    <xf numFmtId="1" fontId="7" fillId="4" borderId="279" xfId="0" applyNumberFormat="1" applyFont="1" applyFill="1" applyBorder="1" applyProtection="1">
      <protection locked="0"/>
    </xf>
    <xf numFmtId="1" fontId="7" fillId="0" borderId="284" xfId="0" applyNumberFormat="1" applyFont="1" applyBorder="1" applyAlignment="1">
      <alignment horizontal="right" wrapText="1"/>
    </xf>
    <xf numFmtId="1" fontId="7" fillId="0" borderId="285" xfId="0" applyNumberFormat="1" applyFont="1" applyBorder="1" applyAlignment="1">
      <alignment horizontal="right"/>
    </xf>
    <xf numFmtId="1" fontId="7" fillId="4" borderId="287" xfId="0" applyNumberFormat="1" applyFont="1" applyFill="1" applyBorder="1" applyProtection="1">
      <protection locked="0"/>
    </xf>
    <xf numFmtId="1" fontId="7" fillId="0" borderId="287" xfId="0" applyNumberFormat="1" applyFont="1" applyBorder="1" applyAlignment="1">
      <alignment horizontal="center" vertical="center" wrapText="1"/>
    </xf>
    <xf numFmtId="1" fontId="7" fillId="4" borderId="288" xfId="0" applyNumberFormat="1" applyFont="1" applyFill="1" applyBorder="1" applyProtection="1">
      <protection locked="0"/>
    </xf>
    <xf numFmtId="1" fontId="7" fillId="0" borderId="276" xfId="0" applyNumberFormat="1" applyFont="1" applyBorder="1" applyAlignment="1">
      <alignment horizontal="right" wrapText="1"/>
    </xf>
    <xf numFmtId="1" fontId="7" fillId="0" borderId="275" xfId="0" applyNumberFormat="1" applyFont="1" applyBorder="1"/>
    <xf numFmtId="1" fontId="7" fillId="0" borderId="287" xfId="0" applyNumberFormat="1" applyFont="1" applyBorder="1" applyAlignment="1">
      <alignment vertical="center" wrapText="1"/>
    </xf>
    <xf numFmtId="1" fontId="7" fillId="2" borderId="279" xfId="0" applyNumberFormat="1" applyFont="1" applyFill="1" applyBorder="1"/>
    <xf numFmtId="1" fontId="7" fillId="0" borderId="276" xfId="0" applyNumberFormat="1" applyFont="1" applyBorder="1" applyAlignment="1">
      <alignment horizontal="center" vertical="center" wrapText="1"/>
    </xf>
    <xf numFmtId="1" fontId="7" fillId="0" borderId="283" xfId="0" applyNumberFormat="1" applyFont="1" applyBorder="1" applyAlignment="1">
      <alignment horizontal="right" wrapText="1"/>
    </xf>
    <xf numFmtId="1" fontId="7" fillId="0" borderId="279" xfId="0" applyNumberFormat="1" applyFont="1" applyBorder="1" applyAlignment="1">
      <alignment horizontal="right" wrapText="1"/>
    </xf>
    <xf numFmtId="1" fontId="7" fillId="4" borderId="287" xfId="0" applyNumberFormat="1" applyFont="1" applyFill="1" applyBorder="1" applyAlignment="1" applyProtection="1">
      <alignment horizontal="right"/>
      <protection locked="0"/>
    </xf>
    <xf numFmtId="1" fontId="7" fillId="4" borderId="281" xfId="0" applyNumberFormat="1" applyFont="1" applyFill="1" applyBorder="1" applyAlignment="1" applyProtection="1">
      <alignment horizontal="right"/>
      <protection locked="0"/>
    </xf>
    <xf numFmtId="1" fontId="7" fillId="0" borderId="279" xfId="0" applyNumberFormat="1" applyFont="1" applyBorder="1" applyAlignment="1">
      <alignment horizontal="center" vertical="center" wrapText="1"/>
    </xf>
    <xf numFmtId="1" fontId="7" fillId="4" borderId="279" xfId="0" applyNumberFormat="1" applyFont="1" applyFill="1" applyBorder="1" applyAlignment="1" applyProtection="1">
      <alignment horizontal="right" wrapText="1"/>
      <protection locked="0"/>
    </xf>
    <xf numFmtId="1" fontId="7" fillId="0" borderId="287" xfId="0" applyNumberFormat="1" applyFont="1" applyBorder="1" applyAlignment="1">
      <alignment horizontal="right" wrapText="1"/>
    </xf>
    <xf numFmtId="1" fontId="7" fillId="4" borderId="288" xfId="0" applyNumberFormat="1" applyFont="1" applyFill="1" applyBorder="1" applyAlignment="1" applyProtection="1">
      <alignment horizontal="right"/>
      <protection locked="0"/>
    </xf>
    <xf numFmtId="1" fontId="7" fillId="0" borderId="285" xfId="0" applyNumberFormat="1" applyFont="1" applyBorder="1" applyAlignment="1">
      <alignment horizontal="center" vertical="center" wrapText="1"/>
    </xf>
    <xf numFmtId="1" fontId="7" fillId="0" borderId="286" xfId="0" applyNumberFormat="1" applyFont="1" applyBorder="1" applyAlignment="1">
      <alignment horizontal="center" vertical="center" wrapText="1"/>
    </xf>
    <xf numFmtId="1" fontId="7" fillId="3" borderId="287" xfId="0" applyNumberFormat="1" applyFont="1" applyFill="1" applyBorder="1" applyAlignment="1">
      <alignment vertical="center" wrapText="1"/>
    </xf>
    <xf numFmtId="1" fontId="7" fillId="7" borderId="279" xfId="0" applyNumberFormat="1" applyFont="1" applyFill="1" applyBorder="1" applyAlignment="1">
      <alignment horizontal="right"/>
    </xf>
    <xf numFmtId="1" fontId="7" fillId="7" borderId="285" xfId="0" applyNumberFormat="1" applyFont="1" applyFill="1" applyBorder="1" applyAlignment="1">
      <alignment horizontal="right"/>
    </xf>
    <xf numFmtId="1" fontId="7" fillId="4" borderId="289" xfId="0" applyNumberFormat="1" applyFont="1" applyFill="1" applyBorder="1" applyAlignment="1" applyProtection="1">
      <alignment horizontal="right"/>
      <protection locked="0"/>
    </xf>
    <xf numFmtId="1" fontId="7" fillId="4" borderId="290" xfId="0" applyNumberFormat="1" applyFont="1" applyFill="1" applyBorder="1" applyAlignment="1" applyProtection="1">
      <alignment horizontal="right"/>
      <protection locked="0"/>
    </xf>
    <xf numFmtId="1" fontId="7" fillId="0" borderId="279" xfId="0" applyNumberFormat="1" applyFont="1" applyBorder="1" applyAlignment="1">
      <alignment horizontal="left" wrapText="1"/>
    </xf>
    <xf numFmtId="1" fontId="7" fillId="0" borderId="279" xfId="0" applyNumberFormat="1" applyFont="1" applyBorder="1"/>
    <xf numFmtId="1" fontId="7" fillId="4" borderId="282" xfId="0" applyNumberFormat="1" applyFont="1" applyFill="1" applyBorder="1" applyProtection="1">
      <protection locked="0"/>
    </xf>
    <xf numFmtId="1" fontId="7" fillId="0" borderId="279" xfId="0" applyNumberFormat="1" applyFont="1" applyBorder="1" applyAlignment="1">
      <alignment wrapText="1"/>
    </xf>
    <xf numFmtId="1" fontId="7" fillId="0" borderId="287" xfId="0" applyNumberFormat="1" applyFont="1" applyBorder="1"/>
    <xf numFmtId="1" fontId="7" fillId="7" borderId="281" xfId="0" applyNumberFormat="1" applyFont="1" applyFill="1" applyBorder="1"/>
    <xf numFmtId="1" fontId="7" fillId="0" borderId="287" xfId="0" applyNumberFormat="1" applyFont="1" applyBorder="1" applyAlignment="1">
      <alignment vertical="center"/>
    </xf>
    <xf numFmtId="1" fontId="7" fillId="2" borderId="287" xfId="0" applyNumberFormat="1" applyFont="1" applyFill="1" applyBorder="1" applyAlignment="1">
      <alignment vertical="center" wrapText="1"/>
    </xf>
    <xf numFmtId="1" fontId="7" fillId="2" borderId="285" xfId="0" applyNumberFormat="1" applyFont="1" applyFill="1" applyBorder="1" applyAlignment="1">
      <alignment horizontal="right"/>
    </xf>
    <xf numFmtId="1" fontId="7" fillId="7" borderId="291" xfId="0" applyNumberFormat="1" applyFont="1" applyFill="1" applyBorder="1" applyAlignment="1">
      <alignment horizontal="right"/>
    </xf>
    <xf numFmtId="1" fontId="7" fillId="7" borderId="292" xfId="0" applyNumberFormat="1" applyFont="1" applyFill="1" applyBorder="1" applyAlignment="1">
      <alignment horizontal="right"/>
    </xf>
    <xf numFmtId="1" fontId="7" fillId="10" borderId="293" xfId="1" applyNumberFormat="1" applyFont="1" applyBorder="1" applyAlignment="1" applyProtection="1">
      <alignment horizontal="right"/>
      <protection locked="0"/>
    </xf>
    <xf numFmtId="1" fontId="7" fillId="10" borderId="294" xfId="1" applyNumberFormat="1" applyFont="1" applyBorder="1" applyAlignment="1" applyProtection="1">
      <alignment horizontal="right"/>
      <protection locked="0"/>
    </xf>
    <xf numFmtId="1" fontId="7" fillId="10" borderId="295" xfId="1" applyNumberFormat="1" applyFont="1" applyBorder="1" applyAlignment="1" applyProtection="1">
      <alignment horizontal="right"/>
      <protection locked="0"/>
    </xf>
    <xf numFmtId="1" fontId="7" fillId="10" borderId="296" xfId="1" applyNumberFormat="1" applyFont="1" applyBorder="1" applyAlignment="1" applyProtection="1">
      <alignment horizontal="right"/>
      <protection locked="0"/>
    </xf>
    <xf numFmtId="1" fontId="7" fillId="10" borderId="297" xfId="1" applyNumberFormat="1" applyFont="1" applyBorder="1" applyAlignment="1" applyProtection="1">
      <alignment horizontal="right"/>
      <protection locked="0"/>
    </xf>
    <xf numFmtId="1" fontId="7" fillId="10" borderId="298" xfId="1" applyNumberFormat="1" applyFont="1" applyBorder="1" applyAlignment="1" applyProtection="1">
      <alignment horizontal="right"/>
      <protection locked="0"/>
    </xf>
    <xf numFmtId="1" fontId="7" fillId="10" borderId="299" xfId="1" applyNumberFormat="1" applyFont="1" applyBorder="1" applyAlignment="1" applyProtection="1">
      <alignment horizontal="right"/>
      <protection locked="0"/>
    </xf>
    <xf numFmtId="1" fontId="7" fillId="10" borderId="300" xfId="1" applyNumberFormat="1" applyFont="1" applyBorder="1" applyAlignment="1" applyProtection="1">
      <alignment horizontal="right"/>
      <protection locked="0"/>
    </xf>
    <xf numFmtId="1" fontId="7" fillId="10" borderId="301" xfId="1" applyNumberFormat="1" applyFont="1" applyBorder="1" applyAlignment="1" applyProtection="1">
      <alignment horizontal="right"/>
      <protection locked="0"/>
    </xf>
    <xf numFmtId="1" fontId="7" fillId="10" borderId="302" xfId="1" applyNumberFormat="1" applyFont="1" applyBorder="1" applyAlignment="1" applyProtection="1">
      <alignment horizontal="right"/>
      <protection locked="0"/>
    </xf>
    <xf numFmtId="1" fontId="7" fillId="10" borderId="303" xfId="1" applyNumberFormat="1" applyFont="1" applyBorder="1" applyAlignment="1" applyProtection="1">
      <alignment horizontal="right"/>
      <protection locked="0"/>
    </xf>
    <xf numFmtId="1" fontId="7" fillId="10" borderId="304" xfId="1" applyNumberFormat="1" applyFont="1" applyBorder="1" applyAlignment="1" applyProtection="1">
      <alignment horizontal="right"/>
      <protection locked="0"/>
    </xf>
    <xf numFmtId="1" fontId="7" fillId="0" borderId="305" xfId="0" applyNumberFormat="1" applyFont="1" applyBorder="1" applyAlignment="1">
      <alignment horizontal="center" vertical="center"/>
    </xf>
    <xf numFmtId="1" fontId="7" fillId="0" borderId="306" xfId="0" applyNumberFormat="1" applyFont="1" applyBorder="1" applyAlignment="1">
      <alignment horizontal="center" vertical="center"/>
    </xf>
    <xf numFmtId="1" fontId="7" fillId="0" borderId="305" xfId="0" applyNumberFormat="1" applyFont="1" applyBorder="1" applyAlignment="1">
      <alignment horizontal="center" vertical="center" wrapText="1"/>
    </xf>
    <xf numFmtId="1" fontId="7" fillId="0" borderId="307" xfId="0" applyNumberFormat="1" applyFont="1" applyBorder="1" applyAlignment="1">
      <alignment horizontal="center" vertical="center" wrapText="1"/>
    </xf>
    <xf numFmtId="1" fontId="7" fillId="0" borderId="308" xfId="0" applyNumberFormat="1" applyFont="1" applyBorder="1" applyAlignment="1">
      <alignment horizontal="center" vertical="center" wrapText="1"/>
    </xf>
    <xf numFmtId="1" fontId="7" fillId="0" borderId="309" xfId="0" applyNumberFormat="1" applyFont="1" applyBorder="1" applyAlignment="1">
      <alignment horizontal="left" vertical="center" wrapText="1"/>
    </xf>
    <xf numFmtId="1" fontId="7" fillId="0" borderId="310" xfId="0" applyNumberFormat="1" applyFont="1" applyBorder="1" applyAlignment="1">
      <alignment horizontal="right" wrapText="1"/>
    </xf>
    <xf numFmtId="1" fontId="7" fillId="0" borderId="311" xfId="0" applyNumberFormat="1" applyFont="1" applyBorder="1" applyAlignment="1">
      <alignment horizontal="right"/>
    </xf>
    <xf numFmtId="1" fontId="7" fillId="0" borderId="312" xfId="0" applyNumberFormat="1" applyFont="1" applyBorder="1"/>
    <xf numFmtId="1" fontId="7" fillId="4" borderId="310" xfId="0" applyNumberFormat="1" applyFont="1" applyFill="1" applyBorder="1" applyAlignment="1" applyProtection="1">
      <alignment horizontal="right"/>
      <protection locked="0"/>
    </xf>
    <xf numFmtId="1" fontId="7" fillId="4" borderId="311" xfId="0" applyNumberFormat="1" applyFont="1" applyFill="1" applyBorder="1" applyAlignment="1" applyProtection="1">
      <alignment horizontal="right"/>
      <protection locked="0"/>
    </xf>
    <xf numFmtId="1" fontId="7" fillId="4" borderId="313" xfId="0" applyNumberFormat="1" applyFont="1" applyFill="1" applyBorder="1" applyAlignment="1" applyProtection="1">
      <alignment horizontal="right"/>
      <protection locked="0"/>
    </xf>
    <xf numFmtId="1" fontId="7" fillId="4" borderId="314" xfId="0" applyNumberFormat="1" applyFont="1" applyFill="1" applyBorder="1" applyAlignment="1" applyProtection="1">
      <alignment horizontal="right"/>
      <protection locked="0"/>
    </xf>
    <xf numFmtId="1" fontId="7" fillId="4" borderId="309" xfId="0" applyNumberFormat="1" applyFont="1" applyFill="1" applyBorder="1" applyAlignment="1" applyProtection="1">
      <alignment horizontal="right"/>
      <protection locked="0"/>
    </xf>
    <xf numFmtId="1" fontId="7" fillId="4" borderId="315" xfId="0" applyNumberFormat="1" applyFont="1" applyFill="1" applyBorder="1" applyAlignment="1" applyProtection="1">
      <alignment horizontal="right"/>
      <protection locked="0"/>
    </xf>
    <xf numFmtId="1" fontId="7" fillId="4" borderId="316" xfId="0" applyNumberFormat="1" applyFont="1" applyFill="1" applyBorder="1" applyAlignment="1" applyProtection="1">
      <alignment horizontal="right"/>
      <protection locked="0"/>
    </xf>
    <xf numFmtId="1" fontId="7" fillId="4" borderId="317" xfId="0" applyNumberFormat="1" applyFont="1" applyFill="1" applyBorder="1" applyAlignment="1" applyProtection="1">
      <alignment horizontal="right"/>
      <protection locked="0"/>
    </xf>
    <xf numFmtId="1" fontId="7" fillId="0" borderId="309" xfId="0" applyNumberFormat="1" applyFont="1" applyBorder="1" applyAlignment="1">
      <alignment horizontal="right" vertical="center" wrapText="1"/>
    </xf>
    <xf numFmtId="1" fontId="7" fillId="0" borderId="318" xfId="0" applyNumberFormat="1" applyFont="1" applyBorder="1" applyAlignment="1">
      <alignment horizontal="center" vertical="center" wrapText="1"/>
    </xf>
    <xf numFmtId="1" fontId="7" fillId="0" borderId="305" xfId="0" applyNumberFormat="1" applyFont="1" applyBorder="1" applyAlignment="1">
      <alignment horizontal="right"/>
    </xf>
    <xf numFmtId="1" fontId="7" fillId="0" borderId="306" xfId="0" applyNumberFormat="1" applyFont="1" applyBorder="1" applyAlignment="1">
      <alignment horizontal="right"/>
    </xf>
    <xf numFmtId="1" fontId="7" fillId="4" borderId="305" xfId="0" applyNumberFormat="1" applyFont="1" applyFill="1" applyBorder="1" applyAlignment="1" applyProtection="1">
      <alignment horizontal="right"/>
      <protection locked="0"/>
    </xf>
    <xf numFmtId="1" fontId="7" fillId="4" borderId="307" xfId="0" applyNumberFormat="1" applyFont="1" applyFill="1" applyBorder="1" applyAlignment="1" applyProtection="1">
      <alignment horizontal="right"/>
      <protection locked="0"/>
    </xf>
    <xf numFmtId="1" fontId="7" fillId="0" borderId="319" xfId="0" applyNumberFormat="1" applyFont="1" applyBorder="1" applyAlignment="1">
      <alignment horizontal="center" vertical="center" wrapText="1"/>
    </xf>
    <xf numFmtId="1" fontId="7" fillId="0" borderId="305" xfId="0" applyNumberFormat="1" applyFont="1" applyBorder="1"/>
    <xf numFmtId="1" fontId="7" fillId="0" borderId="307" xfId="0" applyNumberFormat="1" applyFont="1" applyBorder="1"/>
    <xf numFmtId="1" fontId="7" fillId="0" borderId="320" xfId="0" applyNumberFormat="1" applyFont="1" applyBorder="1"/>
    <xf numFmtId="1" fontId="7" fillId="0" borderId="309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10" borderId="321" xfId="1" applyNumberFormat="1" applyFont="1" applyBorder="1" applyAlignment="1" applyProtection="1">
      <alignment horizontal="right"/>
      <protection locked="0"/>
    </xf>
    <xf numFmtId="1" fontId="7" fillId="10" borderId="322" xfId="1" applyNumberFormat="1" applyFont="1" applyBorder="1" applyAlignment="1" applyProtection="1">
      <alignment horizontal="right"/>
      <protection locked="0"/>
    </xf>
    <xf numFmtId="1" fontId="7" fillId="10" borderId="323" xfId="1" applyNumberFormat="1" applyFont="1" applyBorder="1" applyAlignment="1" applyProtection="1">
      <alignment horizontal="right"/>
      <protection locked="0"/>
    </xf>
    <xf numFmtId="1" fontId="7" fillId="10" borderId="324" xfId="1" applyNumberFormat="1" applyFont="1" applyBorder="1" applyAlignment="1" applyProtection="1">
      <alignment horizontal="right"/>
      <protection locked="0"/>
    </xf>
    <xf numFmtId="1" fontId="7" fillId="10" borderId="325" xfId="1" applyNumberFormat="1" applyFont="1" applyBorder="1" applyAlignment="1" applyProtection="1">
      <alignment horizontal="right"/>
      <protection locked="0"/>
    </xf>
    <xf numFmtId="1" fontId="7" fillId="10" borderId="326" xfId="1" applyNumberFormat="1" applyFont="1" applyBorder="1" applyAlignment="1" applyProtection="1">
      <alignment horizontal="right"/>
      <protection locked="0"/>
    </xf>
    <xf numFmtId="1" fontId="7" fillId="10" borderId="327" xfId="1" applyNumberFormat="1" applyFont="1" applyBorder="1" applyAlignment="1" applyProtection="1">
      <alignment horizontal="right"/>
      <protection locked="0"/>
    </xf>
    <xf numFmtId="1" fontId="7" fillId="10" borderId="328" xfId="1" applyNumberFormat="1" applyFont="1" applyBorder="1" applyAlignment="1" applyProtection="1">
      <alignment horizontal="right"/>
      <protection locked="0"/>
    </xf>
    <xf numFmtId="1" fontId="7" fillId="0" borderId="329" xfId="0" applyNumberFormat="1" applyFont="1" applyBorder="1" applyAlignment="1">
      <alignment horizontal="center" vertical="center"/>
    </xf>
    <xf numFmtId="1" fontId="7" fillId="0" borderId="330" xfId="0" applyNumberFormat="1" applyFont="1" applyBorder="1" applyAlignment="1">
      <alignment horizontal="center" vertical="center"/>
    </xf>
    <xf numFmtId="1" fontId="7" fillId="0" borderId="329" xfId="0" applyNumberFormat="1" applyFont="1" applyBorder="1" applyAlignment="1">
      <alignment horizontal="center" vertical="center" wrapText="1"/>
    </xf>
    <xf numFmtId="1" fontId="7" fillId="0" borderId="331" xfId="0" applyNumberFormat="1" applyFont="1" applyBorder="1" applyAlignment="1">
      <alignment horizontal="center" vertical="center" wrapText="1"/>
    </xf>
    <xf numFmtId="1" fontId="7" fillId="0" borderId="332" xfId="0" applyNumberFormat="1" applyFont="1" applyBorder="1" applyAlignment="1">
      <alignment horizontal="center" vertical="center" wrapText="1"/>
    </xf>
    <xf numFmtId="1" fontId="7" fillId="0" borderId="333" xfId="0" applyNumberFormat="1" applyFont="1" applyBorder="1" applyAlignment="1">
      <alignment horizontal="left" vertical="center" wrapText="1"/>
    </xf>
    <xf numFmtId="1" fontId="7" fillId="0" borderId="334" xfId="0" applyNumberFormat="1" applyFont="1" applyBorder="1" applyAlignment="1">
      <alignment horizontal="right" wrapText="1"/>
    </xf>
    <xf numFmtId="1" fontId="7" fillId="0" borderId="335" xfId="0" applyNumberFormat="1" applyFont="1" applyBorder="1" applyAlignment="1">
      <alignment horizontal="right"/>
    </xf>
    <xf numFmtId="1" fontId="7" fillId="0" borderId="336" xfId="0" applyNumberFormat="1" applyFont="1" applyBorder="1"/>
    <xf numFmtId="1" fontId="7" fillId="4" borderId="334" xfId="0" applyNumberFormat="1" applyFont="1" applyFill="1" applyBorder="1" applyAlignment="1" applyProtection="1">
      <alignment horizontal="right"/>
      <protection locked="0"/>
    </xf>
    <xf numFmtId="1" fontId="7" fillId="4" borderId="335" xfId="0" applyNumberFormat="1" applyFont="1" applyFill="1" applyBorder="1" applyAlignment="1" applyProtection="1">
      <alignment horizontal="right"/>
      <protection locked="0"/>
    </xf>
    <xf numFmtId="1" fontId="7" fillId="4" borderId="337" xfId="0" applyNumberFormat="1" applyFont="1" applyFill="1" applyBorder="1" applyAlignment="1" applyProtection="1">
      <alignment horizontal="right"/>
      <protection locked="0"/>
    </xf>
    <xf numFmtId="1" fontId="7" fillId="4" borderId="338" xfId="0" applyNumberFormat="1" applyFont="1" applyFill="1" applyBorder="1" applyAlignment="1" applyProtection="1">
      <alignment horizontal="right"/>
      <protection locked="0"/>
    </xf>
    <xf numFmtId="1" fontId="7" fillId="4" borderId="333" xfId="0" applyNumberFormat="1" applyFont="1" applyFill="1" applyBorder="1" applyAlignment="1" applyProtection="1">
      <alignment horizontal="right"/>
      <protection locked="0"/>
    </xf>
    <xf numFmtId="1" fontId="7" fillId="4" borderId="339" xfId="0" applyNumberFormat="1" applyFont="1" applyFill="1" applyBorder="1" applyAlignment="1" applyProtection="1">
      <alignment horizontal="right"/>
      <protection locked="0"/>
    </xf>
    <xf numFmtId="1" fontId="7" fillId="4" borderId="340" xfId="0" applyNumberFormat="1" applyFont="1" applyFill="1" applyBorder="1" applyAlignment="1" applyProtection="1">
      <alignment horizontal="right"/>
      <protection locked="0"/>
    </xf>
    <xf numFmtId="1" fontId="7" fillId="4" borderId="341" xfId="0" applyNumberFormat="1" applyFont="1" applyFill="1" applyBorder="1" applyAlignment="1" applyProtection="1">
      <alignment horizontal="right"/>
      <protection locked="0"/>
    </xf>
    <xf numFmtId="1" fontId="7" fillId="0" borderId="333" xfId="0" applyNumberFormat="1" applyFont="1" applyBorder="1" applyAlignment="1">
      <alignment horizontal="right" vertical="center" wrapText="1"/>
    </xf>
    <xf numFmtId="1" fontId="7" fillId="0" borderId="329" xfId="0" applyNumberFormat="1" applyFont="1" applyBorder="1" applyAlignment="1">
      <alignment horizontal="right"/>
    </xf>
    <xf numFmtId="1" fontId="7" fillId="4" borderId="329" xfId="0" applyNumberFormat="1" applyFont="1" applyFill="1" applyBorder="1" applyAlignment="1" applyProtection="1">
      <alignment horizontal="right"/>
      <protection locked="0"/>
    </xf>
    <xf numFmtId="1" fontId="7" fillId="4" borderId="331" xfId="0" applyNumberFormat="1" applyFont="1" applyFill="1" applyBorder="1" applyAlignment="1" applyProtection="1">
      <alignment horizontal="right"/>
      <protection locked="0"/>
    </xf>
    <xf numFmtId="1" fontId="7" fillId="0" borderId="342" xfId="0" applyNumberFormat="1" applyFont="1" applyBorder="1" applyAlignment="1">
      <alignment horizontal="center" vertical="center" wrapText="1"/>
    </xf>
    <xf numFmtId="1" fontId="7" fillId="0" borderId="329" xfId="0" applyNumberFormat="1" applyFont="1" applyBorder="1"/>
    <xf numFmtId="1" fontId="7" fillId="0" borderId="331" xfId="0" applyNumberFormat="1" applyFont="1" applyBorder="1"/>
    <xf numFmtId="1" fontId="7" fillId="0" borderId="343" xfId="0" applyNumberFormat="1" applyFont="1" applyBorder="1"/>
    <xf numFmtId="1" fontId="7" fillId="0" borderId="333" xfId="0" applyNumberFormat="1" applyFont="1" applyBorder="1" applyAlignment="1">
      <alignment horizontal="right"/>
    </xf>
    <xf numFmtId="1" fontId="8" fillId="0" borderId="333" xfId="0" applyNumberFormat="1" applyFont="1" applyBorder="1" applyAlignment="1">
      <alignment horizontal="left" vertical="center"/>
    </xf>
    <xf numFmtId="1" fontId="7" fillId="0" borderId="334" xfId="0" applyNumberFormat="1" applyFont="1" applyBorder="1" applyAlignment="1">
      <alignment horizontal="right"/>
    </xf>
    <xf numFmtId="1" fontId="7" fillId="0" borderId="336" xfId="0" applyNumberFormat="1" applyFont="1" applyBorder="1" applyAlignment="1">
      <alignment horizontal="right"/>
    </xf>
    <xf numFmtId="1" fontId="7" fillId="4" borderId="339" xfId="0" applyNumberFormat="1" applyFont="1" applyFill="1" applyBorder="1" applyProtection="1">
      <protection locked="0"/>
    </xf>
    <xf numFmtId="1" fontId="7" fillId="4" borderId="336" xfId="0" applyNumberFormat="1" applyFont="1" applyFill="1" applyBorder="1" applyProtection="1">
      <protection locked="0"/>
    </xf>
    <xf numFmtId="1" fontId="7" fillId="4" borderId="334" xfId="0" applyNumberFormat="1" applyFont="1" applyFill="1" applyBorder="1" applyProtection="1">
      <protection locked="0"/>
    </xf>
    <xf numFmtId="1" fontId="7" fillId="4" borderId="340" xfId="0" applyNumberFormat="1" applyFont="1" applyFill="1" applyBorder="1" applyProtection="1">
      <protection locked="0"/>
    </xf>
    <xf numFmtId="1" fontId="7" fillId="4" borderId="333" xfId="0" applyNumberFormat="1" applyFont="1" applyFill="1" applyBorder="1" applyProtection="1">
      <protection locked="0"/>
    </xf>
    <xf numFmtId="1" fontId="7" fillId="0" borderId="339" xfId="0" applyNumberFormat="1" applyFont="1" applyBorder="1" applyAlignment="1">
      <alignment horizontal="right" wrapText="1"/>
    </xf>
    <xf numFmtId="1" fontId="7" fillId="0" borderId="340" xfId="0" applyNumberFormat="1" applyFont="1" applyBorder="1" applyAlignment="1">
      <alignment horizontal="right"/>
    </xf>
    <xf numFmtId="1" fontId="7" fillId="4" borderId="344" xfId="0" applyNumberFormat="1" applyFont="1" applyFill="1" applyBorder="1" applyProtection="1">
      <protection locked="0"/>
    </xf>
    <xf numFmtId="1" fontId="7" fillId="0" borderId="335" xfId="0" applyNumberFormat="1" applyFont="1" applyBorder="1" applyAlignment="1">
      <alignment horizontal="right" wrapText="1"/>
    </xf>
    <xf numFmtId="1" fontId="7" fillId="0" borderId="344" xfId="0" applyNumberFormat="1" applyFont="1" applyBorder="1" applyAlignment="1">
      <alignment horizontal="center" vertical="center" wrapText="1"/>
    </xf>
    <xf numFmtId="1" fontId="7" fillId="4" borderId="345" xfId="0" applyNumberFormat="1" applyFont="1" applyFill="1" applyBorder="1" applyProtection="1">
      <protection locked="0"/>
    </xf>
    <xf numFmtId="1" fontId="7" fillId="0" borderId="329" xfId="0" applyNumberFormat="1" applyFont="1" applyBorder="1" applyAlignment="1">
      <alignment horizontal="right" wrapText="1"/>
    </xf>
    <xf numFmtId="1" fontId="7" fillId="0" borderId="330" xfId="0" applyNumberFormat="1" applyFont="1" applyBorder="1" applyAlignment="1">
      <alignment horizontal="right" wrapText="1"/>
    </xf>
    <xf numFmtId="1" fontId="7" fillId="0" borderId="346" xfId="0" applyNumberFormat="1" applyFont="1" applyBorder="1"/>
    <xf numFmtId="1" fontId="7" fillId="0" borderId="344" xfId="0" applyNumberFormat="1" applyFont="1" applyBorder="1" applyAlignment="1">
      <alignment vertical="center" wrapText="1"/>
    </xf>
    <xf numFmtId="1" fontId="7" fillId="2" borderId="333" xfId="0" applyNumberFormat="1" applyFont="1" applyFill="1" applyBorder="1"/>
    <xf numFmtId="1" fontId="7" fillId="0" borderId="330" xfId="0" applyNumberFormat="1" applyFont="1" applyBorder="1" applyAlignment="1">
      <alignment horizontal="center" vertical="center" wrapText="1"/>
    </xf>
    <xf numFmtId="1" fontId="7" fillId="0" borderId="338" xfId="0" applyNumberFormat="1" applyFont="1" applyBorder="1" applyAlignment="1">
      <alignment horizontal="right" wrapText="1"/>
    </xf>
    <xf numFmtId="1" fontId="7" fillId="0" borderId="333" xfId="0" applyNumberFormat="1" applyFont="1" applyBorder="1" applyAlignment="1">
      <alignment horizontal="right" wrapText="1"/>
    </xf>
    <xf numFmtId="1" fontId="7" fillId="4" borderId="344" xfId="0" applyNumberFormat="1" applyFont="1" applyFill="1" applyBorder="1" applyAlignment="1" applyProtection="1">
      <alignment horizontal="right"/>
      <protection locked="0"/>
    </xf>
    <xf numFmtId="1" fontId="7" fillId="4" borderId="336" xfId="0" applyNumberFormat="1" applyFont="1" applyFill="1" applyBorder="1" applyAlignment="1" applyProtection="1">
      <alignment horizontal="right"/>
      <protection locked="0"/>
    </xf>
    <xf numFmtId="1" fontId="7" fillId="0" borderId="333" xfId="0" applyNumberFormat="1" applyFont="1" applyBorder="1" applyAlignment="1">
      <alignment horizontal="center" vertical="center" wrapText="1"/>
    </xf>
    <xf numFmtId="1" fontId="7" fillId="4" borderId="333" xfId="0" applyNumberFormat="1" applyFont="1" applyFill="1" applyBorder="1" applyAlignment="1" applyProtection="1">
      <alignment horizontal="right" wrapText="1"/>
      <protection locked="0"/>
    </xf>
    <xf numFmtId="1" fontId="7" fillId="0" borderId="346" xfId="0" applyNumberFormat="1" applyFont="1" applyBorder="1" applyAlignment="1">
      <alignment horizontal="center" vertical="center" wrapText="1"/>
    </xf>
    <xf numFmtId="1" fontId="7" fillId="0" borderId="344" xfId="0" applyNumberFormat="1" applyFont="1" applyBorder="1" applyAlignment="1">
      <alignment horizontal="right" wrapText="1"/>
    </xf>
    <xf numFmtId="1" fontId="7" fillId="4" borderId="345" xfId="0" applyNumberFormat="1" applyFont="1" applyFill="1" applyBorder="1" applyAlignment="1" applyProtection="1">
      <alignment horizontal="right"/>
      <protection locked="0"/>
    </xf>
    <xf numFmtId="1" fontId="7" fillId="0" borderId="340" xfId="0" applyNumberFormat="1" applyFont="1" applyBorder="1" applyAlignment="1">
      <alignment horizontal="center" vertical="center" wrapText="1"/>
    </xf>
    <xf numFmtId="1" fontId="7" fillId="0" borderId="343" xfId="0" applyNumberFormat="1" applyFont="1" applyBorder="1" applyAlignment="1">
      <alignment horizontal="center" vertical="center" wrapText="1"/>
    </xf>
    <xf numFmtId="1" fontId="7" fillId="3" borderId="344" xfId="0" applyNumberFormat="1" applyFont="1" applyFill="1" applyBorder="1" applyAlignment="1">
      <alignment vertical="center" wrapText="1"/>
    </xf>
    <xf numFmtId="1" fontId="7" fillId="7" borderId="333" xfId="0" applyNumberFormat="1" applyFont="1" applyFill="1" applyBorder="1" applyAlignment="1">
      <alignment horizontal="right"/>
    </xf>
    <xf numFmtId="1" fontId="7" fillId="7" borderId="340" xfId="0" applyNumberFormat="1" applyFont="1" applyFill="1" applyBorder="1" applyAlignment="1">
      <alignment horizontal="right"/>
    </xf>
    <xf numFmtId="1" fontId="7" fillId="4" borderId="348" xfId="0" applyNumberFormat="1" applyFont="1" applyFill="1" applyBorder="1" applyAlignment="1" applyProtection="1">
      <alignment horizontal="right"/>
      <protection locked="0"/>
    </xf>
    <xf numFmtId="1" fontId="7" fillId="4" borderId="349" xfId="0" applyNumberFormat="1" applyFont="1" applyFill="1" applyBorder="1" applyAlignment="1" applyProtection="1">
      <alignment horizontal="right"/>
      <protection locked="0"/>
    </xf>
    <xf numFmtId="1" fontId="7" fillId="0" borderId="333" xfId="0" applyNumberFormat="1" applyFont="1" applyBorder="1" applyAlignment="1">
      <alignment horizontal="left" wrapText="1"/>
    </xf>
    <xf numFmtId="1" fontId="7" fillId="0" borderId="333" xfId="0" applyNumberFormat="1" applyFont="1" applyBorder="1"/>
    <xf numFmtId="1" fontId="7" fillId="4" borderId="335" xfId="0" applyNumberFormat="1" applyFont="1" applyFill="1" applyBorder="1" applyProtection="1">
      <protection locked="0"/>
    </xf>
    <xf numFmtId="1" fontId="7" fillId="4" borderId="337" xfId="0" applyNumberFormat="1" applyFont="1" applyFill="1" applyBorder="1" applyProtection="1">
      <protection locked="0"/>
    </xf>
    <xf numFmtId="1" fontId="7" fillId="0" borderId="333" xfId="0" applyNumberFormat="1" applyFont="1" applyBorder="1" applyAlignment="1">
      <alignment wrapText="1"/>
    </xf>
    <xf numFmtId="1" fontId="7" fillId="0" borderId="344" xfId="0" applyNumberFormat="1" applyFont="1" applyBorder="1"/>
    <xf numFmtId="1" fontId="7" fillId="7" borderId="335" xfId="0" applyNumberFormat="1" applyFont="1" applyFill="1" applyBorder="1"/>
    <xf numFmtId="1" fontId="7" fillId="7" borderId="336" xfId="0" applyNumberFormat="1" applyFont="1" applyFill="1" applyBorder="1"/>
    <xf numFmtId="1" fontId="7" fillId="4" borderId="329" xfId="0" applyNumberFormat="1" applyFont="1" applyFill="1" applyBorder="1" applyProtection="1">
      <protection locked="0"/>
    </xf>
    <xf numFmtId="1" fontId="7" fillId="0" borderId="333" xfId="0" applyNumberFormat="1" applyFont="1" applyBorder="1" applyAlignment="1">
      <alignment horizontal="left" vertical="center" wrapText="1"/>
    </xf>
    <xf numFmtId="1" fontId="7" fillId="0" borderId="344" xfId="0" applyNumberFormat="1" applyFont="1" applyBorder="1" applyAlignment="1">
      <alignment vertical="center"/>
    </xf>
    <xf numFmtId="1" fontId="7" fillId="2" borderId="344" xfId="0" applyNumberFormat="1" applyFont="1" applyFill="1" applyBorder="1" applyAlignment="1">
      <alignment vertical="center" wrapText="1"/>
    </xf>
    <xf numFmtId="1" fontId="7" fillId="2" borderId="340" xfId="0" applyNumberFormat="1" applyFont="1" applyFill="1" applyBorder="1" applyAlignment="1">
      <alignment horizontal="right"/>
    </xf>
    <xf numFmtId="1" fontId="7" fillId="7" borderId="350" xfId="0" applyNumberFormat="1" applyFont="1" applyFill="1" applyBorder="1" applyAlignment="1">
      <alignment horizontal="right"/>
    </xf>
    <xf numFmtId="1" fontId="7" fillId="7" borderId="351" xfId="0" applyNumberFormat="1" applyFont="1" applyFill="1" applyBorder="1" applyAlignment="1">
      <alignment horizontal="right"/>
    </xf>
    <xf numFmtId="1" fontId="7" fillId="10" borderId="352" xfId="1" applyNumberFormat="1" applyFont="1" applyBorder="1" applyAlignment="1" applyProtection="1">
      <alignment horizontal="right"/>
      <protection locked="0"/>
    </xf>
    <xf numFmtId="1" fontId="7" fillId="10" borderId="353" xfId="1" applyNumberFormat="1" applyFont="1" applyBorder="1" applyAlignment="1" applyProtection="1">
      <alignment horizontal="right"/>
      <protection locked="0"/>
    </xf>
    <xf numFmtId="1" fontId="7" fillId="10" borderId="354" xfId="1" applyNumberFormat="1" applyFont="1" applyBorder="1" applyAlignment="1" applyProtection="1">
      <alignment horizontal="right"/>
      <protection locked="0"/>
    </xf>
    <xf numFmtId="1" fontId="7" fillId="10" borderId="355" xfId="1" applyNumberFormat="1" applyFont="1" applyBorder="1" applyAlignment="1" applyProtection="1">
      <alignment horizontal="right"/>
      <protection locked="0"/>
    </xf>
    <xf numFmtId="1" fontId="7" fillId="0" borderId="356" xfId="0" applyNumberFormat="1" applyFont="1" applyBorder="1" applyAlignment="1">
      <alignment horizontal="center" vertical="center"/>
    </xf>
    <xf numFmtId="1" fontId="7" fillId="0" borderId="357" xfId="0" applyNumberFormat="1" applyFont="1" applyBorder="1" applyAlignment="1">
      <alignment horizontal="center" vertical="center" wrapText="1"/>
    </xf>
    <xf numFmtId="1" fontId="7" fillId="0" borderId="356" xfId="0" applyNumberFormat="1" applyFont="1" applyBorder="1" applyAlignment="1">
      <alignment horizontal="right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356" xfId="0" applyNumberFormat="1" applyFont="1" applyBorder="1" applyAlignment="1">
      <alignment horizontal="right" wrapText="1"/>
    </xf>
    <xf numFmtId="1" fontId="7" fillId="0" borderId="356" xfId="0" applyNumberFormat="1" applyFont="1" applyBorder="1" applyAlignment="1">
      <alignment horizontal="center" vertical="center" wrapText="1"/>
    </xf>
    <xf numFmtId="1" fontId="7" fillId="7" borderId="358" xfId="0" applyNumberFormat="1" applyFont="1" applyFill="1" applyBorder="1" applyAlignment="1">
      <alignment horizontal="right"/>
    </xf>
    <xf numFmtId="1" fontId="7" fillId="7" borderId="359" xfId="0" applyNumberFormat="1" applyFont="1" applyFill="1" applyBorder="1" applyAlignment="1">
      <alignment horizontal="right"/>
    </xf>
    <xf numFmtId="1" fontId="7" fillId="10" borderId="360" xfId="1" applyNumberFormat="1" applyFont="1" applyBorder="1" applyAlignment="1" applyProtection="1">
      <alignment horizontal="right"/>
      <protection locked="0"/>
    </xf>
    <xf numFmtId="1" fontId="7" fillId="10" borderId="361" xfId="1" applyNumberFormat="1" applyFont="1" applyBorder="1" applyAlignment="1" applyProtection="1">
      <alignment horizontal="right"/>
      <protection locked="0"/>
    </xf>
    <xf numFmtId="1" fontId="7" fillId="10" borderId="362" xfId="1" applyNumberFormat="1" applyFont="1" applyBorder="1" applyAlignment="1" applyProtection="1">
      <alignment horizontal="right"/>
      <protection locked="0"/>
    </xf>
    <xf numFmtId="1" fontId="7" fillId="10" borderId="363" xfId="1" applyNumberFormat="1" applyFont="1" applyBorder="1" applyAlignment="1" applyProtection="1">
      <alignment horizontal="right"/>
      <protection locked="0"/>
    </xf>
    <xf numFmtId="1" fontId="7" fillId="0" borderId="364" xfId="0" applyNumberFormat="1" applyFont="1" applyBorder="1" applyAlignment="1">
      <alignment horizontal="center" vertical="center"/>
    </xf>
    <xf numFmtId="1" fontId="7" fillId="0" borderId="365" xfId="0" applyNumberFormat="1" applyFont="1" applyBorder="1" applyAlignment="1">
      <alignment horizontal="center" vertical="center"/>
    </xf>
    <xf numFmtId="1" fontId="7" fillId="0" borderId="364" xfId="0" applyNumberFormat="1" applyFont="1" applyBorder="1" applyAlignment="1">
      <alignment horizontal="center" vertical="center" wrapText="1"/>
    </xf>
    <xf numFmtId="1" fontId="7" fillId="0" borderId="366" xfId="0" applyNumberFormat="1" applyFont="1" applyBorder="1" applyAlignment="1">
      <alignment horizontal="center" vertical="center" wrapText="1"/>
    </xf>
    <xf numFmtId="1" fontId="7" fillId="0" borderId="367" xfId="0" applyNumberFormat="1" applyFont="1" applyBorder="1" applyAlignment="1">
      <alignment horizontal="center" vertical="center" wrapText="1"/>
    </xf>
    <xf numFmtId="1" fontId="7" fillId="0" borderId="368" xfId="0" applyNumberFormat="1" applyFont="1" applyBorder="1" applyAlignment="1">
      <alignment horizontal="left" vertical="center" wrapText="1"/>
    </xf>
    <xf numFmtId="1" fontId="7" fillId="0" borderId="369" xfId="0" applyNumberFormat="1" applyFont="1" applyBorder="1" applyAlignment="1">
      <alignment horizontal="right" wrapText="1"/>
    </xf>
    <xf numFmtId="1" fontId="7" fillId="4" borderId="371" xfId="0" applyNumberFormat="1" applyFont="1" applyFill="1" applyBorder="1" applyAlignment="1" applyProtection="1">
      <alignment horizontal="right"/>
      <protection locked="0"/>
    </xf>
    <xf numFmtId="1" fontId="7" fillId="4" borderId="372" xfId="0" applyNumberFormat="1" applyFont="1" applyFill="1" applyBorder="1" applyAlignment="1" applyProtection="1">
      <alignment horizontal="right"/>
      <protection locked="0"/>
    </xf>
    <xf numFmtId="1" fontId="7" fillId="4" borderId="373" xfId="0" applyNumberFormat="1" applyFont="1" applyFill="1" applyBorder="1" applyAlignment="1" applyProtection="1">
      <alignment horizontal="right"/>
      <protection locked="0"/>
    </xf>
    <xf numFmtId="1" fontId="7" fillId="4" borderId="374" xfId="0" applyNumberFormat="1" applyFont="1" applyFill="1" applyBorder="1" applyAlignment="1" applyProtection="1">
      <alignment horizontal="right"/>
      <protection locked="0"/>
    </xf>
    <xf numFmtId="1" fontId="7" fillId="0" borderId="364" xfId="0" applyNumberFormat="1" applyFont="1" applyBorder="1" applyAlignment="1">
      <alignment horizontal="right"/>
    </xf>
    <xf numFmtId="1" fontId="7" fillId="0" borderId="365" xfId="0" applyNumberFormat="1" applyFont="1" applyBorder="1" applyAlignment="1">
      <alignment horizontal="right"/>
    </xf>
    <xf numFmtId="1" fontId="7" fillId="4" borderId="364" xfId="0" applyNumberFormat="1" applyFont="1" applyFill="1" applyBorder="1" applyAlignment="1" applyProtection="1">
      <alignment horizontal="right"/>
      <protection locked="0"/>
    </xf>
    <xf numFmtId="1" fontId="7" fillId="4" borderId="366" xfId="0" applyNumberFormat="1" applyFont="1" applyFill="1" applyBorder="1" applyAlignment="1" applyProtection="1">
      <alignment horizontal="right"/>
      <protection locked="0"/>
    </xf>
    <xf numFmtId="1" fontId="7" fillId="0" borderId="375" xfId="0" applyNumberFormat="1" applyFont="1" applyBorder="1" applyAlignment="1">
      <alignment horizontal="center" vertical="center" wrapText="1"/>
    </xf>
    <xf numFmtId="1" fontId="7" fillId="0" borderId="364" xfId="0" applyNumberFormat="1" applyFont="1" applyBorder="1"/>
    <xf numFmtId="1" fontId="7" fillId="0" borderId="366" xfId="0" applyNumberFormat="1" applyFont="1" applyBorder="1"/>
    <xf numFmtId="1" fontId="7" fillId="0" borderId="376" xfId="0" applyNumberFormat="1" applyFont="1" applyBorder="1"/>
    <xf numFmtId="1" fontId="8" fillId="0" borderId="368" xfId="0" applyNumberFormat="1" applyFont="1" applyBorder="1" applyAlignment="1">
      <alignment horizontal="left" vertical="center"/>
    </xf>
    <xf numFmtId="1" fontId="7" fillId="0" borderId="369" xfId="0" applyNumberFormat="1" applyFont="1" applyBorder="1" applyAlignment="1">
      <alignment horizontal="right"/>
    </xf>
    <xf numFmtId="1" fontId="7" fillId="4" borderId="372" xfId="0" applyNumberFormat="1" applyFont="1" applyFill="1" applyBorder="1" applyProtection="1">
      <protection locked="0"/>
    </xf>
    <xf numFmtId="1" fontId="7" fillId="4" borderId="369" xfId="0" applyNumberFormat="1" applyFont="1" applyFill="1" applyBorder="1" applyProtection="1">
      <protection locked="0"/>
    </xf>
    <xf numFmtId="1" fontId="7" fillId="4" borderId="373" xfId="0" applyNumberFormat="1" applyFont="1" applyFill="1" applyBorder="1" applyProtection="1">
      <protection locked="0"/>
    </xf>
    <xf numFmtId="1" fontId="7" fillId="4" borderId="368" xfId="0" applyNumberFormat="1" applyFont="1" applyFill="1" applyBorder="1" applyProtection="1">
      <protection locked="0"/>
    </xf>
    <xf numFmtId="1" fontId="7" fillId="0" borderId="372" xfId="0" applyNumberFormat="1" applyFont="1" applyBorder="1" applyAlignment="1">
      <alignment horizontal="right" wrapText="1"/>
    </xf>
    <xf numFmtId="1" fontId="7" fillId="0" borderId="373" xfId="0" applyNumberFormat="1" applyFont="1" applyBorder="1" applyAlignment="1">
      <alignment horizontal="right"/>
    </xf>
    <xf numFmtId="1" fontId="7" fillId="4" borderId="377" xfId="0" applyNumberFormat="1" applyFont="1" applyFill="1" applyBorder="1" applyProtection="1">
      <protection locked="0"/>
    </xf>
    <xf numFmtId="1" fontId="7" fillId="0" borderId="377" xfId="0" applyNumberFormat="1" applyFont="1" applyBorder="1" applyAlignment="1">
      <alignment horizontal="center" vertical="center" wrapText="1"/>
    </xf>
    <xf numFmtId="1" fontId="7" fillId="4" borderId="378" xfId="0" applyNumberFormat="1" applyFont="1" applyFill="1" applyBorder="1" applyProtection="1">
      <protection locked="0"/>
    </xf>
    <xf numFmtId="1" fontId="7" fillId="4" borderId="370" xfId="0" applyNumberFormat="1" applyFont="1" applyFill="1" applyBorder="1" applyProtection="1">
      <protection locked="0"/>
    </xf>
    <xf numFmtId="1" fontId="7" fillId="10" borderId="379" xfId="1" applyNumberFormat="1" applyFont="1" applyBorder="1" applyAlignment="1" applyProtection="1">
      <alignment horizontal="right"/>
      <protection locked="0"/>
    </xf>
    <xf numFmtId="1" fontId="7" fillId="10" borderId="380" xfId="1" applyNumberFormat="1" applyFont="1" applyBorder="1" applyAlignment="1" applyProtection="1">
      <alignment horizontal="right"/>
      <protection locked="0"/>
    </xf>
    <xf numFmtId="1" fontId="7" fillId="10" borderId="381" xfId="1" applyNumberFormat="1" applyFont="1" applyBorder="1" applyAlignment="1" applyProtection="1">
      <alignment horizontal="right"/>
      <protection locked="0"/>
    </xf>
    <xf numFmtId="1" fontId="7" fillId="10" borderId="382" xfId="1" applyNumberFormat="1" applyFont="1" applyBorder="1" applyAlignment="1" applyProtection="1">
      <alignment horizontal="right"/>
      <protection locked="0"/>
    </xf>
    <xf numFmtId="1" fontId="7" fillId="10" borderId="383" xfId="1" applyNumberFormat="1" applyFont="1" applyBorder="1" applyAlignment="1" applyProtection="1">
      <alignment horizontal="right"/>
      <protection locked="0"/>
    </xf>
    <xf numFmtId="1" fontId="7" fillId="10" borderId="384" xfId="1" applyNumberFormat="1" applyFont="1" applyBorder="1" applyAlignment="1" applyProtection="1">
      <alignment horizontal="right"/>
      <protection locked="0"/>
    </xf>
    <xf numFmtId="1" fontId="7" fillId="10" borderId="385" xfId="1" applyNumberFormat="1" applyFont="1" applyBorder="1" applyAlignment="1" applyProtection="1">
      <alignment horizontal="right"/>
      <protection locked="0"/>
    </xf>
    <xf numFmtId="1" fontId="7" fillId="10" borderId="386" xfId="1" applyNumberFormat="1" applyFont="1" applyBorder="1" applyAlignment="1" applyProtection="1">
      <alignment horizontal="right"/>
      <protection locked="0"/>
    </xf>
    <xf numFmtId="1" fontId="7" fillId="0" borderId="387" xfId="0" applyNumberFormat="1" applyFont="1" applyBorder="1" applyAlignment="1">
      <alignment horizontal="right"/>
    </xf>
    <xf numFmtId="1" fontId="7" fillId="4" borderId="387" xfId="0" applyNumberFormat="1" applyFont="1" applyFill="1" applyBorder="1" applyAlignment="1" applyProtection="1">
      <alignment horizontal="right"/>
      <protection locked="0"/>
    </xf>
    <xf numFmtId="1" fontId="7" fillId="4" borderId="388" xfId="0" applyNumberFormat="1" applyFont="1" applyFill="1" applyBorder="1" applyAlignment="1" applyProtection="1">
      <alignment horizontal="right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123" xfId="0" applyNumberFormat="1" applyFont="1" applyBorder="1" applyAlignment="1">
      <alignment horizontal="center" vertical="center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134" xfId="0" applyNumberFormat="1" applyFont="1" applyBorder="1" applyAlignment="1">
      <alignment horizontal="left" vertical="center" wrapText="1"/>
    </xf>
    <xf numFmtId="1" fontId="7" fillId="0" borderId="370" xfId="0" applyNumberFormat="1" applyFont="1" applyBorder="1" applyAlignment="1">
      <alignment horizontal="right"/>
    </xf>
    <xf numFmtId="1" fontId="7" fillId="0" borderId="387" xfId="0" applyNumberFormat="1" applyFont="1" applyBorder="1" applyAlignment="1">
      <alignment horizontal="right" wrapText="1"/>
    </xf>
    <xf numFmtId="1" fontId="7" fillId="0" borderId="364" xfId="0" applyNumberFormat="1" applyFont="1" applyBorder="1" applyAlignment="1">
      <alignment horizontal="right" wrapText="1"/>
    </xf>
    <xf numFmtId="1" fontId="7" fillId="0" borderId="365" xfId="0" applyNumberFormat="1" applyFont="1" applyBorder="1" applyAlignment="1">
      <alignment horizontal="right" wrapText="1"/>
    </xf>
    <xf numFmtId="1" fontId="7" fillId="0" borderId="377" xfId="0" applyNumberFormat="1" applyFont="1" applyBorder="1" applyAlignment="1">
      <alignment vertical="center" wrapText="1"/>
    </xf>
    <xf numFmtId="1" fontId="7" fillId="2" borderId="368" xfId="0" applyNumberFormat="1" applyFont="1" applyFill="1" applyBorder="1"/>
    <xf numFmtId="1" fontId="7" fillId="0" borderId="365" xfId="0" applyNumberFormat="1" applyFont="1" applyBorder="1" applyAlignment="1">
      <alignment horizontal="center" vertical="center" wrapText="1"/>
    </xf>
    <xf numFmtId="1" fontId="7" fillId="0" borderId="371" xfId="0" applyNumberFormat="1" applyFont="1" applyBorder="1" applyAlignment="1">
      <alignment horizontal="right" wrapText="1"/>
    </xf>
    <xf numFmtId="1" fontId="7" fillId="0" borderId="368" xfId="0" applyNumberFormat="1" applyFont="1" applyBorder="1" applyAlignment="1">
      <alignment horizontal="right" wrapText="1"/>
    </xf>
    <xf numFmtId="1" fontId="7" fillId="4" borderId="369" xfId="0" applyNumberFormat="1" applyFont="1" applyFill="1" applyBorder="1" applyAlignment="1" applyProtection="1">
      <alignment horizontal="right"/>
      <protection locked="0"/>
    </xf>
    <xf numFmtId="1" fontId="7" fillId="4" borderId="377" xfId="0" applyNumberFormat="1" applyFont="1" applyFill="1" applyBorder="1" applyAlignment="1" applyProtection="1">
      <alignment horizontal="right"/>
      <protection locked="0"/>
    </xf>
    <xf numFmtId="1" fontId="7" fillId="4" borderId="370" xfId="0" applyNumberFormat="1" applyFont="1" applyFill="1" applyBorder="1" applyAlignment="1" applyProtection="1">
      <alignment horizontal="right"/>
      <protection locked="0"/>
    </xf>
    <xf numFmtId="1" fontId="7" fillId="4" borderId="368" xfId="0" applyNumberFormat="1" applyFont="1" applyFill="1" applyBorder="1" applyAlignment="1" applyProtection="1">
      <alignment horizontal="right"/>
      <protection locked="0"/>
    </xf>
    <xf numFmtId="1" fontId="7" fillId="0" borderId="368" xfId="0" applyNumberFormat="1" applyFont="1" applyBorder="1" applyAlignment="1">
      <alignment horizontal="center" vertical="center" wrapText="1"/>
    </xf>
    <xf numFmtId="1" fontId="7" fillId="4" borderId="368" xfId="0" applyNumberFormat="1" applyFont="1" applyFill="1" applyBorder="1" applyAlignment="1" applyProtection="1">
      <alignment horizontal="right" wrapText="1"/>
      <protection locked="0"/>
    </xf>
    <xf numFmtId="1" fontId="7" fillId="0" borderId="377" xfId="0" applyNumberFormat="1" applyFont="1" applyBorder="1" applyAlignment="1">
      <alignment horizontal="right" wrapText="1"/>
    </xf>
    <xf numFmtId="1" fontId="7" fillId="4" borderId="378" xfId="0" applyNumberFormat="1" applyFont="1" applyFill="1" applyBorder="1" applyAlignment="1" applyProtection="1">
      <alignment horizontal="right"/>
      <protection locked="0"/>
    </xf>
    <xf numFmtId="1" fontId="7" fillId="0" borderId="373" xfId="0" applyNumberFormat="1" applyFont="1" applyBorder="1" applyAlignment="1">
      <alignment horizontal="center" vertical="center" wrapText="1"/>
    </xf>
    <xf numFmtId="1" fontId="7" fillId="0" borderId="376" xfId="0" applyNumberFormat="1" applyFont="1" applyBorder="1" applyAlignment="1">
      <alignment horizontal="center" vertical="center" wrapText="1"/>
    </xf>
    <xf numFmtId="1" fontId="7" fillId="3" borderId="377" xfId="0" applyNumberFormat="1" applyFont="1" applyFill="1" applyBorder="1" applyAlignment="1">
      <alignment vertical="center" wrapText="1"/>
    </xf>
    <xf numFmtId="1" fontId="7" fillId="7" borderId="368" xfId="0" applyNumberFormat="1" applyFont="1" applyFill="1" applyBorder="1" applyAlignment="1">
      <alignment horizontal="right"/>
    </xf>
    <xf numFmtId="1" fontId="7" fillId="7" borderId="373" xfId="0" applyNumberFormat="1" applyFont="1" applyFill="1" applyBorder="1" applyAlignment="1">
      <alignment horizontal="right"/>
    </xf>
    <xf numFmtId="1" fontId="7" fillId="0" borderId="368" xfId="0" applyNumberFormat="1" applyFont="1" applyBorder="1" applyAlignment="1">
      <alignment horizontal="left" wrapText="1"/>
    </xf>
    <xf numFmtId="1" fontId="7" fillId="0" borderId="368" xfId="0" applyNumberFormat="1" applyFont="1" applyBorder="1"/>
    <xf numFmtId="1" fontId="7" fillId="4" borderId="387" xfId="0" applyNumberFormat="1" applyFont="1" applyFill="1" applyBorder="1" applyProtection="1">
      <protection locked="0"/>
    </xf>
    <xf numFmtId="1" fontId="7" fillId="4" borderId="388" xfId="0" applyNumberFormat="1" applyFont="1" applyFill="1" applyBorder="1" applyProtection="1">
      <protection locked="0"/>
    </xf>
    <xf numFmtId="1" fontId="7" fillId="0" borderId="368" xfId="0" applyNumberFormat="1" applyFont="1" applyBorder="1" applyAlignment="1">
      <alignment wrapText="1"/>
    </xf>
    <xf numFmtId="1" fontId="7" fillId="0" borderId="377" xfId="0" applyNumberFormat="1" applyFont="1" applyBorder="1"/>
    <xf numFmtId="1" fontId="7" fillId="7" borderId="387" xfId="0" applyNumberFormat="1" applyFont="1" applyFill="1" applyBorder="1"/>
    <xf numFmtId="1" fontId="7" fillId="7" borderId="370" xfId="0" applyNumberFormat="1" applyFont="1" applyFill="1" applyBorder="1"/>
    <xf numFmtId="1" fontId="7" fillId="4" borderId="364" xfId="0" applyNumberFormat="1" applyFont="1" applyFill="1" applyBorder="1" applyProtection="1">
      <protection locked="0"/>
    </xf>
    <xf numFmtId="1" fontId="7" fillId="0" borderId="377" xfId="0" applyNumberFormat="1" applyFont="1" applyBorder="1" applyAlignment="1">
      <alignment vertical="center"/>
    </xf>
    <xf numFmtId="1" fontId="7" fillId="2" borderId="377" xfId="0" applyNumberFormat="1" applyFont="1" applyFill="1" applyBorder="1" applyAlignment="1">
      <alignment vertical="center" wrapText="1"/>
    </xf>
    <xf numFmtId="1" fontId="7" fillId="2" borderId="373" xfId="0" applyNumberFormat="1" applyFont="1" applyFill="1" applyBorder="1" applyAlignment="1">
      <alignment horizontal="right"/>
    </xf>
    <xf numFmtId="1" fontId="7" fillId="10" borderId="389" xfId="1" applyNumberFormat="1" applyFont="1" applyBorder="1" applyAlignment="1" applyProtection="1">
      <alignment horizontal="right"/>
      <protection locked="0"/>
    </xf>
    <xf numFmtId="1" fontId="7" fillId="10" borderId="390" xfId="1" applyNumberFormat="1" applyFont="1" applyBorder="1" applyAlignment="1" applyProtection="1">
      <alignment horizontal="right"/>
      <protection locked="0"/>
    </xf>
    <xf numFmtId="1" fontId="7" fillId="10" borderId="391" xfId="1" applyNumberFormat="1" applyFont="1" applyBorder="1" applyAlignment="1" applyProtection="1">
      <alignment horizontal="right"/>
      <protection locked="0"/>
    </xf>
    <xf numFmtId="1" fontId="7" fillId="10" borderId="392" xfId="1" applyNumberFormat="1" applyFont="1" applyBorder="1" applyAlignment="1" applyProtection="1">
      <alignment horizontal="right"/>
      <protection locked="0"/>
    </xf>
    <xf numFmtId="1" fontId="7" fillId="10" borderId="393" xfId="1" applyNumberFormat="1" applyFont="1" applyBorder="1" applyAlignment="1" applyProtection="1">
      <alignment horizontal="right"/>
      <protection locked="0"/>
    </xf>
    <xf numFmtId="1" fontId="7" fillId="10" borderId="394" xfId="1" applyNumberFormat="1" applyFont="1" applyBorder="1" applyAlignment="1" applyProtection="1">
      <alignment horizontal="right"/>
      <protection locked="0"/>
    </xf>
    <xf numFmtId="1" fontId="7" fillId="10" borderId="395" xfId="1" applyNumberFormat="1" applyFont="1" applyBorder="1" applyAlignment="1" applyProtection="1">
      <alignment horizontal="right"/>
      <protection locked="0"/>
    </xf>
    <xf numFmtId="1" fontId="7" fillId="10" borderId="396" xfId="1" applyNumberFormat="1" applyFont="1" applyBorder="1" applyAlignment="1" applyProtection="1">
      <alignment horizontal="right"/>
      <protection locked="0"/>
    </xf>
    <xf numFmtId="1" fontId="7" fillId="0" borderId="397" xfId="0" applyNumberFormat="1" applyFont="1" applyBorder="1" applyAlignment="1">
      <alignment horizontal="left" vertical="center" wrapText="1"/>
    </xf>
    <xf numFmtId="1" fontId="7" fillId="0" borderId="398" xfId="0" applyNumberFormat="1" applyFont="1" applyBorder="1" applyAlignment="1">
      <alignment horizontal="right" wrapText="1"/>
    </xf>
    <xf numFmtId="1" fontId="7" fillId="0" borderId="399" xfId="0" applyNumberFormat="1" applyFont="1" applyBorder="1" applyAlignment="1">
      <alignment horizontal="right"/>
    </xf>
    <xf numFmtId="1" fontId="7" fillId="0" borderId="400" xfId="0" applyNumberFormat="1" applyFont="1" applyBorder="1"/>
    <xf numFmtId="1" fontId="7" fillId="4" borderId="398" xfId="0" applyNumberFormat="1" applyFont="1" applyFill="1" applyBorder="1" applyAlignment="1" applyProtection="1">
      <alignment horizontal="right"/>
      <protection locked="0"/>
    </xf>
    <xf numFmtId="1" fontId="7" fillId="4" borderId="399" xfId="0" applyNumberFormat="1" applyFont="1" applyFill="1" applyBorder="1" applyAlignment="1" applyProtection="1">
      <alignment horizontal="right"/>
      <protection locked="0"/>
    </xf>
    <xf numFmtId="1" fontId="7" fillId="4" borderId="401" xfId="0" applyNumberFormat="1" applyFont="1" applyFill="1" applyBorder="1" applyAlignment="1" applyProtection="1">
      <alignment horizontal="right"/>
      <protection locked="0"/>
    </xf>
    <xf numFmtId="1" fontId="7" fillId="4" borderId="397" xfId="0" applyNumberFormat="1" applyFont="1" applyFill="1" applyBorder="1" applyAlignment="1" applyProtection="1">
      <alignment horizontal="right"/>
      <protection locked="0"/>
    </xf>
    <xf numFmtId="1" fontId="7" fillId="4" borderId="402" xfId="0" applyNumberFormat="1" applyFont="1" applyFill="1" applyBorder="1" applyAlignment="1" applyProtection="1">
      <alignment horizontal="right"/>
      <protection locked="0"/>
    </xf>
    <xf numFmtId="1" fontId="7" fillId="4" borderId="403" xfId="0" applyNumberFormat="1" applyFont="1" applyFill="1" applyBorder="1" applyAlignment="1" applyProtection="1">
      <alignment horizontal="right"/>
      <protection locked="0"/>
    </xf>
    <xf numFmtId="1" fontId="7" fillId="4" borderId="404" xfId="0" applyNumberFormat="1" applyFont="1" applyFill="1" applyBorder="1" applyAlignment="1" applyProtection="1">
      <alignment horizontal="right"/>
      <protection locked="0"/>
    </xf>
    <xf numFmtId="1" fontId="7" fillId="0" borderId="397" xfId="0" applyNumberFormat="1" applyFont="1" applyBorder="1" applyAlignment="1">
      <alignment horizontal="right" vertical="center" wrapText="1"/>
    </xf>
    <xf numFmtId="1" fontId="7" fillId="0" borderId="397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8" fillId="0" borderId="397" xfId="0" applyNumberFormat="1" applyFont="1" applyBorder="1" applyAlignment="1">
      <alignment horizontal="left" vertical="center"/>
    </xf>
    <xf numFmtId="1" fontId="7" fillId="0" borderId="398" xfId="0" applyNumberFormat="1" applyFont="1" applyBorder="1" applyAlignment="1">
      <alignment horizontal="right"/>
    </xf>
    <xf numFmtId="1" fontId="7" fillId="0" borderId="400" xfId="0" applyNumberFormat="1" applyFont="1" applyBorder="1" applyAlignment="1">
      <alignment horizontal="right"/>
    </xf>
    <xf numFmtId="1" fontId="7" fillId="4" borderId="402" xfId="0" applyNumberFormat="1" applyFont="1" applyFill="1" applyBorder="1" applyProtection="1">
      <protection locked="0"/>
    </xf>
    <xf numFmtId="1" fontId="7" fillId="4" borderId="400" xfId="0" applyNumberFormat="1" applyFont="1" applyFill="1" applyBorder="1" applyProtection="1">
      <protection locked="0"/>
    </xf>
    <xf numFmtId="1" fontId="7" fillId="4" borderId="398" xfId="0" applyNumberFormat="1" applyFont="1" applyFill="1" applyBorder="1" applyProtection="1">
      <protection locked="0"/>
    </xf>
    <xf numFmtId="1" fontId="7" fillId="4" borderId="403" xfId="0" applyNumberFormat="1" applyFont="1" applyFill="1" applyBorder="1" applyProtection="1">
      <protection locked="0"/>
    </xf>
    <xf numFmtId="1" fontId="7" fillId="4" borderId="397" xfId="0" applyNumberFormat="1" applyFont="1" applyFill="1" applyBorder="1" applyProtection="1">
      <protection locked="0"/>
    </xf>
    <xf numFmtId="1" fontId="7" fillId="0" borderId="402" xfId="0" applyNumberFormat="1" applyFont="1" applyBorder="1" applyAlignment="1">
      <alignment horizontal="right" wrapText="1"/>
    </xf>
    <xf numFmtId="1" fontId="7" fillId="0" borderId="403" xfId="0" applyNumberFormat="1" applyFont="1" applyBorder="1" applyAlignment="1">
      <alignment horizontal="right"/>
    </xf>
    <xf numFmtId="1" fontId="7" fillId="2" borderId="397" xfId="0" applyNumberFormat="1" applyFont="1" applyFill="1" applyBorder="1"/>
    <xf numFmtId="1" fontId="7" fillId="0" borderId="397" xfId="0" applyNumberFormat="1" applyFont="1" applyBorder="1" applyAlignment="1">
      <alignment horizontal="right" wrapText="1"/>
    </xf>
    <xf numFmtId="1" fontId="7" fillId="4" borderId="400" xfId="0" applyNumberFormat="1" applyFont="1" applyFill="1" applyBorder="1" applyAlignment="1" applyProtection="1">
      <alignment horizontal="right"/>
      <protection locked="0"/>
    </xf>
    <xf numFmtId="1" fontId="7" fillId="0" borderId="397" xfId="0" applyNumberFormat="1" applyFont="1" applyBorder="1" applyAlignment="1">
      <alignment horizontal="center" vertical="center" wrapText="1"/>
    </xf>
    <xf numFmtId="1" fontId="7" fillId="4" borderId="397" xfId="0" applyNumberFormat="1" applyFont="1" applyFill="1" applyBorder="1" applyAlignment="1" applyProtection="1">
      <alignment horizontal="right" wrapText="1"/>
      <protection locked="0"/>
    </xf>
    <xf numFmtId="1" fontId="7" fillId="0" borderId="403" xfId="0" applyNumberFormat="1" applyFont="1" applyBorder="1" applyAlignment="1">
      <alignment horizontal="center" vertical="center" wrapText="1"/>
    </xf>
    <xf numFmtId="1" fontId="7" fillId="7" borderId="397" xfId="0" applyNumberFormat="1" applyFont="1" applyFill="1" applyBorder="1" applyAlignment="1">
      <alignment horizontal="right"/>
    </xf>
    <xf numFmtId="1" fontId="7" fillId="7" borderId="403" xfId="0" applyNumberFormat="1" applyFont="1" applyFill="1" applyBorder="1" applyAlignment="1">
      <alignment horizontal="right"/>
    </xf>
    <xf numFmtId="1" fontId="7" fillId="0" borderId="397" xfId="0" applyNumberFormat="1" applyFont="1" applyBorder="1" applyAlignment="1">
      <alignment horizontal="left" wrapText="1"/>
    </xf>
    <xf numFmtId="1" fontId="7" fillId="0" borderId="397" xfId="0" applyNumberFormat="1" applyFont="1" applyBorder="1"/>
    <xf numFmtId="1" fontId="7" fillId="4" borderId="401" xfId="0" applyNumberFormat="1" applyFont="1" applyFill="1" applyBorder="1" applyProtection="1">
      <protection locked="0"/>
    </xf>
    <xf numFmtId="1" fontId="7" fillId="0" borderId="397" xfId="0" applyNumberFormat="1" applyFont="1" applyBorder="1" applyAlignment="1">
      <alignment wrapText="1"/>
    </xf>
    <xf numFmtId="1" fontId="7" fillId="7" borderId="400" xfId="0" applyNumberFormat="1" applyFont="1" applyFill="1" applyBorder="1"/>
    <xf numFmtId="1" fontId="7" fillId="0" borderId="397" xfId="0" applyNumberFormat="1" applyFont="1" applyBorder="1" applyAlignment="1">
      <alignment horizontal="left" vertical="center" wrapText="1"/>
    </xf>
    <xf numFmtId="1" fontId="7" fillId="2" borderId="403" xfId="0" applyNumberFormat="1" applyFont="1" applyFill="1" applyBorder="1" applyAlignment="1">
      <alignment horizontal="right"/>
    </xf>
    <xf numFmtId="1" fontId="7" fillId="7" borderId="405" xfId="0" applyNumberFormat="1" applyFont="1" applyFill="1" applyBorder="1" applyAlignment="1">
      <alignment horizontal="right"/>
    </xf>
    <xf numFmtId="1" fontId="7" fillId="7" borderId="406" xfId="0" applyNumberFormat="1" applyFont="1" applyFill="1" applyBorder="1" applyAlignment="1">
      <alignment horizontal="right"/>
    </xf>
    <xf numFmtId="1" fontId="7" fillId="10" borderId="407" xfId="1" applyNumberFormat="1" applyFont="1" applyBorder="1" applyAlignment="1" applyProtection="1">
      <alignment horizontal="right"/>
      <protection locked="0"/>
    </xf>
    <xf numFmtId="1" fontId="7" fillId="10" borderId="408" xfId="1" applyNumberFormat="1" applyFont="1" applyBorder="1" applyAlignment="1" applyProtection="1">
      <alignment horizontal="right"/>
      <protection locked="0"/>
    </xf>
    <xf numFmtId="1" fontId="7" fillId="10" borderId="409" xfId="1" applyNumberFormat="1" applyFont="1" applyBorder="1" applyAlignment="1" applyProtection="1">
      <alignment horizontal="right"/>
      <protection locked="0"/>
    </xf>
    <xf numFmtId="1" fontId="7" fillId="10" borderId="410" xfId="1" applyNumberFormat="1" applyFont="1" applyBorder="1" applyAlignment="1" applyProtection="1">
      <alignment horizontal="right"/>
      <protection locked="0"/>
    </xf>
    <xf numFmtId="1" fontId="7" fillId="10" borderId="411" xfId="1" applyNumberFormat="1" applyFont="1" applyBorder="1" applyAlignment="1" applyProtection="1">
      <alignment horizontal="right"/>
      <protection locked="0"/>
    </xf>
    <xf numFmtId="1" fontId="7" fillId="10" borderId="412" xfId="1" applyNumberFormat="1" applyFont="1" applyBorder="1" applyAlignment="1" applyProtection="1">
      <alignment horizontal="right"/>
      <protection locked="0"/>
    </xf>
    <xf numFmtId="1" fontId="7" fillId="10" borderId="413" xfId="1" applyNumberFormat="1" applyFont="1" applyBorder="1" applyAlignment="1" applyProtection="1">
      <alignment horizontal="right"/>
      <protection locked="0"/>
    </xf>
    <xf numFmtId="1" fontId="7" fillId="10" borderId="414" xfId="1" applyNumberFormat="1" applyFont="1" applyBorder="1" applyAlignment="1" applyProtection="1">
      <alignment horizontal="right"/>
      <protection locked="0"/>
    </xf>
    <xf numFmtId="1" fontId="7" fillId="10" borderId="415" xfId="1" applyNumberFormat="1" applyFont="1" applyBorder="1" applyAlignment="1" applyProtection="1">
      <alignment horizontal="right"/>
      <protection locked="0"/>
    </xf>
    <xf numFmtId="1" fontId="7" fillId="10" borderId="416" xfId="1" applyNumberFormat="1" applyFont="1" applyBorder="1" applyAlignment="1" applyProtection="1">
      <alignment horizontal="right"/>
      <protection locked="0"/>
    </xf>
    <xf numFmtId="1" fontId="7" fillId="10" borderId="417" xfId="1" applyNumberFormat="1" applyFont="1" applyBorder="1" applyAlignment="1" applyProtection="1">
      <alignment horizontal="right"/>
      <protection locked="0"/>
    </xf>
    <xf numFmtId="1" fontId="7" fillId="10" borderId="418" xfId="1" applyNumberFormat="1" applyFont="1" applyBorder="1" applyAlignment="1" applyProtection="1">
      <alignment horizontal="right"/>
      <protection locked="0"/>
    </xf>
    <xf numFmtId="1" fontId="7" fillId="0" borderId="419" xfId="0" applyNumberFormat="1" applyFont="1" applyBorder="1" applyAlignment="1">
      <alignment horizontal="center" vertical="center"/>
    </xf>
    <xf numFmtId="1" fontId="7" fillId="0" borderId="420" xfId="0" applyNumberFormat="1" applyFont="1" applyBorder="1" applyAlignment="1">
      <alignment horizontal="center" vertical="center" wrapText="1"/>
    </xf>
    <xf numFmtId="1" fontId="7" fillId="0" borderId="421" xfId="0" applyNumberFormat="1" applyFont="1" applyBorder="1" applyAlignment="1">
      <alignment horizontal="right"/>
    </xf>
    <xf numFmtId="1" fontId="7" fillId="4" borderId="421" xfId="0" applyNumberFormat="1" applyFont="1" applyFill="1" applyBorder="1" applyAlignment="1" applyProtection="1">
      <alignment horizontal="right"/>
      <protection locked="0"/>
    </xf>
    <xf numFmtId="1" fontId="7" fillId="4" borderId="422" xfId="0" applyNumberFormat="1" applyFont="1" applyFill="1" applyBorder="1" applyAlignment="1" applyProtection="1">
      <alignment horizontal="right"/>
      <protection locked="0"/>
    </xf>
    <xf numFmtId="1" fontId="7" fillId="0" borderId="423" xfId="0" applyNumberFormat="1" applyFont="1" applyBorder="1" applyAlignment="1">
      <alignment horizontal="center" vertical="center"/>
    </xf>
    <xf numFmtId="1" fontId="7" fillId="0" borderId="423" xfId="0" applyNumberFormat="1" applyFont="1" applyBorder="1" applyAlignment="1">
      <alignment horizontal="center" vertical="center" wrapText="1"/>
    </xf>
    <xf numFmtId="1" fontId="7" fillId="0" borderId="423" xfId="0" applyNumberFormat="1" applyFont="1" applyBorder="1" applyAlignment="1">
      <alignment horizontal="right" wrapText="1"/>
    </xf>
    <xf numFmtId="1" fontId="7" fillId="0" borderId="424" xfId="0" applyNumberFormat="1" applyFont="1" applyBorder="1" applyAlignment="1">
      <alignment horizontal="right" wrapText="1"/>
    </xf>
    <xf numFmtId="1" fontId="7" fillId="0" borderId="423" xfId="0" applyNumberFormat="1" applyFont="1" applyBorder="1"/>
    <xf numFmtId="1" fontId="7" fillId="0" borderId="425" xfId="0" applyNumberFormat="1" applyFont="1" applyBorder="1"/>
    <xf numFmtId="1" fontId="7" fillId="0" borderId="426" xfId="0" applyNumberFormat="1" applyFont="1" applyBorder="1"/>
    <xf numFmtId="1" fontId="7" fillId="0" borderId="424" xfId="0" applyNumberFormat="1" applyFont="1" applyBorder="1" applyAlignment="1">
      <alignment horizontal="center" vertical="center" wrapText="1"/>
    </xf>
    <xf numFmtId="1" fontId="7" fillId="0" borderId="424" xfId="0" applyNumberFormat="1" applyFont="1" applyBorder="1" applyAlignment="1">
      <alignment horizontal="center" vertical="center"/>
    </xf>
    <xf numFmtId="1" fontId="7" fillId="0" borderId="425" xfId="0" applyNumberFormat="1" applyFont="1" applyBorder="1" applyAlignment="1">
      <alignment horizontal="center" vertical="center" wrapText="1"/>
    </xf>
    <xf numFmtId="1" fontId="7" fillId="0" borderId="426" xfId="0" applyNumberFormat="1" applyFont="1" applyBorder="1" applyAlignment="1">
      <alignment horizontal="center" vertical="center" wrapText="1"/>
    </xf>
    <xf numFmtId="1" fontId="7" fillId="0" borderId="428" xfId="0" applyNumberFormat="1" applyFont="1" applyBorder="1" applyAlignment="1">
      <alignment horizontal="center" vertical="center" wrapText="1"/>
    </xf>
    <xf numFmtId="1" fontId="7" fillId="0" borderId="429" xfId="0" applyNumberFormat="1" applyFont="1" applyBorder="1" applyAlignment="1">
      <alignment horizontal="center" vertical="center" wrapText="1"/>
    </xf>
    <xf numFmtId="1" fontId="7" fillId="4" borderId="422" xfId="0" applyNumberFormat="1" applyFont="1" applyFill="1" applyBorder="1" applyProtection="1">
      <protection locked="0"/>
    </xf>
    <xf numFmtId="1" fontId="7" fillId="4" borderId="423" xfId="0" applyNumberFormat="1" applyFont="1" applyFill="1" applyBorder="1" applyProtection="1">
      <protection locked="0"/>
    </xf>
    <xf numFmtId="1" fontId="7" fillId="10" borderId="430" xfId="1" applyNumberFormat="1" applyFont="1" applyBorder="1" applyAlignment="1" applyProtection="1">
      <alignment horizontal="right"/>
      <protection locked="0"/>
    </xf>
    <xf numFmtId="1" fontId="7" fillId="10" borderId="431" xfId="1" applyNumberFormat="1" applyFont="1" applyBorder="1" applyAlignment="1" applyProtection="1">
      <alignment horizontal="right"/>
      <protection locked="0"/>
    </xf>
    <xf numFmtId="1" fontId="7" fillId="10" borderId="432" xfId="1" applyNumberFormat="1" applyFont="1" applyBorder="1" applyAlignment="1" applyProtection="1">
      <alignment horizontal="right"/>
      <protection locked="0"/>
    </xf>
    <xf numFmtId="1" fontId="7" fillId="10" borderId="433" xfId="1" applyNumberFormat="1" applyFont="1" applyBorder="1" applyAlignment="1" applyProtection="1">
      <alignment horizontal="right"/>
      <protection locked="0"/>
    </xf>
    <xf numFmtId="1" fontId="7" fillId="10" borderId="434" xfId="1" applyNumberFormat="1" applyFont="1" applyBorder="1" applyAlignment="1" applyProtection="1">
      <alignment horizontal="right"/>
      <protection locked="0"/>
    </xf>
    <xf numFmtId="1" fontId="7" fillId="10" borderId="435" xfId="1" applyNumberFormat="1" applyFont="1" applyBorder="1" applyAlignment="1" applyProtection="1">
      <alignment horizontal="right"/>
      <protection locked="0"/>
    </xf>
    <xf numFmtId="1" fontId="7" fillId="10" borderId="436" xfId="1" applyNumberFormat="1" applyFont="1" applyBorder="1" applyAlignment="1" applyProtection="1">
      <alignment horizontal="right"/>
      <protection locked="0"/>
    </xf>
    <xf numFmtId="1" fontId="7" fillId="10" borderId="437" xfId="1" applyNumberFormat="1" applyFont="1" applyBorder="1" applyAlignment="1" applyProtection="1">
      <alignment horizontal="right"/>
      <protection locked="0"/>
    </xf>
    <xf numFmtId="1" fontId="7" fillId="0" borderId="438" xfId="0" applyNumberFormat="1" applyFont="1" applyBorder="1" applyAlignment="1">
      <alignment horizontal="left" vertical="center" wrapText="1"/>
    </xf>
    <xf numFmtId="1" fontId="7" fillId="0" borderId="439" xfId="0" applyNumberFormat="1" applyFont="1" applyBorder="1" applyAlignment="1">
      <alignment horizontal="right" wrapText="1"/>
    </xf>
    <xf numFmtId="1" fontId="7" fillId="0" borderId="440" xfId="0" applyNumberFormat="1" applyFont="1" applyBorder="1" applyAlignment="1">
      <alignment horizontal="right"/>
    </xf>
    <xf numFmtId="1" fontId="7" fillId="0" borderId="441" xfId="0" applyNumberFormat="1" applyFont="1" applyBorder="1"/>
    <xf numFmtId="1" fontId="7" fillId="4" borderId="439" xfId="0" applyNumberFormat="1" applyFont="1" applyFill="1" applyBorder="1" applyAlignment="1" applyProtection="1">
      <alignment horizontal="right"/>
      <protection locked="0"/>
    </xf>
    <xf numFmtId="1" fontId="7" fillId="4" borderId="440" xfId="0" applyNumberFormat="1" applyFont="1" applyFill="1" applyBorder="1" applyAlignment="1" applyProtection="1">
      <alignment horizontal="right"/>
      <protection locked="0"/>
    </xf>
    <xf numFmtId="1" fontId="7" fillId="4" borderId="442" xfId="0" applyNumberFormat="1" applyFont="1" applyFill="1" applyBorder="1" applyAlignment="1" applyProtection="1">
      <alignment horizontal="right"/>
      <protection locked="0"/>
    </xf>
    <xf numFmtId="1" fontId="7" fillId="4" borderId="443" xfId="0" applyNumberFormat="1" applyFont="1" applyFill="1" applyBorder="1" applyAlignment="1" applyProtection="1">
      <alignment horizontal="right"/>
      <protection locked="0"/>
    </xf>
    <xf numFmtId="1" fontId="7" fillId="4" borderId="438" xfId="0" applyNumberFormat="1" applyFont="1" applyFill="1" applyBorder="1" applyAlignment="1" applyProtection="1">
      <alignment horizontal="right"/>
      <protection locked="0"/>
    </xf>
    <xf numFmtId="1" fontId="7" fillId="4" borderId="444" xfId="0" applyNumberFormat="1" applyFont="1" applyFill="1" applyBorder="1" applyAlignment="1" applyProtection="1">
      <alignment horizontal="right"/>
      <protection locked="0"/>
    </xf>
    <xf numFmtId="1" fontId="7" fillId="4" borderId="445" xfId="0" applyNumberFormat="1" applyFont="1" applyFill="1" applyBorder="1" applyAlignment="1" applyProtection="1">
      <alignment horizontal="right"/>
      <protection locked="0"/>
    </xf>
    <xf numFmtId="1" fontId="7" fillId="4" borderId="446" xfId="0" applyNumberFormat="1" applyFont="1" applyFill="1" applyBorder="1" applyAlignment="1" applyProtection="1">
      <alignment horizontal="right"/>
      <protection locked="0"/>
    </xf>
    <xf numFmtId="1" fontId="7" fillId="0" borderId="438" xfId="0" applyNumberFormat="1" applyFont="1" applyBorder="1" applyAlignment="1">
      <alignment horizontal="right" vertical="center" wrapText="1"/>
    </xf>
    <xf numFmtId="1" fontId="7" fillId="0" borderId="419" xfId="0" applyNumberFormat="1" applyFont="1" applyBorder="1" applyAlignment="1">
      <alignment horizontal="right"/>
    </xf>
    <xf numFmtId="1" fontId="7" fillId="0" borderId="43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left" vertical="center" wrapText="1"/>
    </xf>
    <xf numFmtId="1" fontId="7" fillId="0" borderId="447" xfId="0" applyNumberFormat="1" applyFont="1" applyBorder="1" applyAlignment="1">
      <alignment horizontal="center" vertical="center"/>
    </xf>
    <xf numFmtId="1" fontId="7" fillId="0" borderId="448" xfId="0" applyNumberFormat="1" applyFont="1" applyBorder="1" applyAlignment="1">
      <alignment horizontal="center" vertical="center"/>
    </xf>
    <xf numFmtId="1" fontId="7" fillId="0" borderId="447" xfId="0" applyNumberFormat="1" applyFont="1" applyBorder="1" applyAlignment="1">
      <alignment horizontal="center" vertical="center" wrapText="1"/>
    </xf>
    <xf numFmtId="1" fontId="7" fillId="0" borderId="449" xfId="0" applyNumberFormat="1" applyFont="1" applyBorder="1" applyAlignment="1">
      <alignment horizontal="center" vertical="center" wrapText="1"/>
    </xf>
    <xf numFmtId="1" fontId="7" fillId="0" borderId="450" xfId="0" applyNumberFormat="1" applyFont="1" applyBorder="1" applyAlignment="1">
      <alignment horizontal="center" vertical="center" wrapText="1"/>
    </xf>
    <xf numFmtId="1" fontId="7" fillId="0" borderId="451" xfId="0" applyNumberFormat="1" applyFont="1" applyBorder="1" applyAlignment="1">
      <alignment horizontal="left" vertical="center" wrapText="1"/>
    </xf>
    <xf numFmtId="1" fontId="7" fillId="0" borderId="452" xfId="0" applyNumberFormat="1" applyFont="1" applyBorder="1" applyAlignment="1">
      <alignment horizontal="right" wrapText="1"/>
    </xf>
    <xf numFmtId="1" fontId="7" fillId="4" borderId="452" xfId="0" applyNumberFormat="1" applyFont="1" applyFill="1" applyBorder="1" applyAlignment="1" applyProtection="1">
      <alignment horizontal="right"/>
      <protection locked="0"/>
    </xf>
    <xf numFmtId="1" fontId="7" fillId="4" borderId="455" xfId="0" applyNumberFormat="1" applyFont="1" applyFill="1" applyBorder="1" applyAlignment="1" applyProtection="1">
      <alignment horizontal="right"/>
      <protection locked="0"/>
    </xf>
    <xf numFmtId="1" fontId="7" fillId="4" borderId="451" xfId="0" applyNumberFormat="1" applyFont="1" applyFill="1" applyBorder="1" applyAlignment="1" applyProtection="1">
      <alignment horizontal="right"/>
      <protection locked="0"/>
    </xf>
    <xf numFmtId="1" fontId="7" fillId="4" borderId="456" xfId="0" applyNumberFormat="1" applyFont="1" applyFill="1" applyBorder="1" applyAlignment="1" applyProtection="1">
      <alignment horizontal="right"/>
      <protection locked="0"/>
    </xf>
    <xf numFmtId="1" fontId="7" fillId="4" borderId="457" xfId="0" applyNumberFormat="1" applyFont="1" applyFill="1" applyBorder="1" applyAlignment="1" applyProtection="1">
      <alignment horizontal="right"/>
      <protection locked="0"/>
    </xf>
    <xf numFmtId="1" fontId="7" fillId="0" borderId="447" xfId="0" applyNumberFormat="1" applyFont="1" applyBorder="1" applyAlignment="1">
      <alignment horizontal="right"/>
    </xf>
    <xf numFmtId="1" fontId="7" fillId="4" borderId="447" xfId="0" applyNumberFormat="1" applyFont="1" applyFill="1" applyBorder="1" applyAlignment="1" applyProtection="1">
      <alignment horizontal="right"/>
      <protection locked="0"/>
    </xf>
    <xf numFmtId="1" fontId="7" fillId="4" borderId="449" xfId="0" applyNumberFormat="1" applyFont="1" applyFill="1" applyBorder="1" applyAlignment="1" applyProtection="1">
      <alignment horizontal="right"/>
      <protection locked="0"/>
    </xf>
    <xf numFmtId="1" fontId="7" fillId="0" borderId="458" xfId="0" applyNumberFormat="1" applyFont="1" applyBorder="1" applyAlignment="1">
      <alignment horizontal="center" vertical="center" wrapText="1"/>
    </xf>
    <xf numFmtId="1" fontId="7" fillId="0" borderId="447" xfId="0" applyNumberFormat="1" applyFont="1" applyBorder="1"/>
    <xf numFmtId="1" fontId="7" fillId="0" borderId="449" xfId="0" applyNumberFormat="1" applyFont="1" applyBorder="1"/>
    <xf numFmtId="1" fontId="7" fillId="0" borderId="459" xfId="0" applyNumberFormat="1" applyFont="1" applyBorder="1"/>
    <xf numFmtId="1" fontId="8" fillId="0" borderId="451" xfId="0" applyNumberFormat="1" applyFont="1" applyBorder="1" applyAlignment="1">
      <alignment horizontal="left" vertical="center"/>
    </xf>
    <xf numFmtId="1" fontId="7" fillId="0" borderId="452" xfId="0" applyNumberFormat="1" applyFont="1" applyBorder="1" applyAlignment="1">
      <alignment horizontal="right"/>
    </xf>
    <xf numFmtId="1" fontId="7" fillId="0" borderId="453" xfId="0" applyNumberFormat="1" applyFont="1" applyBorder="1" applyAlignment="1">
      <alignment horizontal="right"/>
    </xf>
    <xf numFmtId="1" fontId="7" fillId="4" borderId="456" xfId="0" applyNumberFormat="1" applyFont="1" applyFill="1" applyBorder="1" applyProtection="1">
      <protection locked="0"/>
    </xf>
    <xf numFmtId="1" fontId="7" fillId="4" borderId="453" xfId="0" applyNumberFormat="1" applyFont="1" applyFill="1" applyBorder="1" applyProtection="1">
      <protection locked="0"/>
    </xf>
    <xf numFmtId="1" fontId="7" fillId="4" borderId="452" xfId="0" applyNumberFormat="1" applyFont="1" applyFill="1" applyBorder="1" applyProtection="1">
      <protection locked="0"/>
    </xf>
    <xf numFmtId="1" fontId="7" fillId="4" borderId="457" xfId="0" applyNumberFormat="1" applyFont="1" applyFill="1" applyBorder="1" applyProtection="1">
      <protection locked="0"/>
    </xf>
    <xf numFmtId="1" fontId="7" fillId="4" borderId="451" xfId="0" applyNumberFormat="1" applyFont="1" applyFill="1" applyBorder="1" applyProtection="1">
      <protection locked="0"/>
    </xf>
    <xf numFmtId="1" fontId="7" fillId="0" borderId="456" xfId="0" applyNumberFormat="1" applyFont="1" applyBorder="1" applyAlignment="1">
      <alignment horizontal="right" wrapText="1"/>
    </xf>
    <xf numFmtId="1" fontId="7" fillId="0" borderId="457" xfId="0" applyNumberFormat="1" applyFont="1" applyBorder="1" applyAlignment="1">
      <alignment horizontal="right"/>
    </xf>
    <xf numFmtId="1" fontId="7" fillId="4" borderId="460" xfId="0" applyNumberFormat="1" applyFont="1" applyFill="1" applyBorder="1" applyProtection="1">
      <protection locked="0"/>
    </xf>
    <xf numFmtId="1" fontId="7" fillId="0" borderId="460" xfId="0" applyNumberFormat="1" applyFont="1" applyBorder="1" applyAlignment="1">
      <alignment horizontal="center" vertical="center" wrapText="1"/>
    </xf>
    <xf numFmtId="1" fontId="7" fillId="4" borderId="461" xfId="0" applyNumberFormat="1" applyFont="1" applyFill="1" applyBorder="1" applyProtection="1">
      <protection locked="0"/>
    </xf>
    <xf numFmtId="1" fontId="7" fillId="0" borderId="447" xfId="0" applyNumberFormat="1" applyFont="1" applyBorder="1" applyAlignment="1">
      <alignment horizontal="right" wrapText="1"/>
    </xf>
    <xf numFmtId="1" fontId="7" fillId="0" borderId="448" xfId="0" applyNumberFormat="1" applyFont="1" applyBorder="1" applyAlignment="1">
      <alignment horizontal="right" wrapText="1"/>
    </xf>
    <xf numFmtId="1" fontId="7" fillId="0" borderId="460" xfId="0" applyNumberFormat="1" applyFont="1" applyBorder="1" applyAlignment="1">
      <alignment vertical="center" wrapText="1"/>
    </xf>
    <xf numFmtId="1" fontId="7" fillId="2" borderId="451" xfId="0" applyNumberFormat="1" applyFont="1" applyFill="1" applyBorder="1"/>
    <xf numFmtId="1" fontId="7" fillId="0" borderId="448" xfId="0" applyNumberFormat="1" applyFont="1" applyBorder="1" applyAlignment="1">
      <alignment horizontal="center" vertical="center" wrapText="1"/>
    </xf>
    <xf numFmtId="1" fontId="7" fillId="0" borderId="455" xfId="0" applyNumberFormat="1" applyFont="1" applyBorder="1" applyAlignment="1">
      <alignment horizontal="right" wrapText="1"/>
    </xf>
    <xf numFmtId="1" fontId="7" fillId="0" borderId="451" xfId="0" applyNumberFormat="1" applyFont="1" applyBorder="1" applyAlignment="1">
      <alignment horizontal="right" wrapText="1"/>
    </xf>
    <xf numFmtId="1" fontId="7" fillId="4" borderId="460" xfId="0" applyNumberFormat="1" applyFont="1" applyFill="1" applyBorder="1" applyAlignment="1" applyProtection="1">
      <alignment horizontal="right"/>
      <protection locked="0"/>
    </xf>
    <xf numFmtId="1" fontId="7" fillId="4" borderId="453" xfId="0" applyNumberFormat="1" applyFont="1" applyFill="1" applyBorder="1" applyAlignment="1" applyProtection="1">
      <alignment horizontal="right"/>
      <protection locked="0"/>
    </xf>
    <xf numFmtId="1" fontId="7" fillId="0" borderId="451" xfId="0" applyNumberFormat="1" applyFont="1" applyBorder="1" applyAlignment="1">
      <alignment horizontal="center" vertical="center" wrapText="1"/>
    </xf>
    <xf numFmtId="1" fontId="7" fillId="4" borderId="451" xfId="0" applyNumberFormat="1" applyFont="1" applyFill="1" applyBorder="1" applyAlignment="1" applyProtection="1">
      <alignment horizontal="right" wrapText="1"/>
      <protection locked="0"/>
    </xf>
    <xf numFmtId="1" fontId="7" fillId="0" borderId="460" xfId="0" applyNumberFormat="1" applyFont="1" applyBorder="1" applyAlignment="1">
      <alignment horizontal="right" wrapText="1"/>
    </xf>
    <xf numFmtId="1" fontId="7" fillId="4" borderId="461" xfId="0" applyNumberFormat="1" applyFont="1" applyFill="1" applyBorder="1" applyAlignment="1" applyProtection="1">
      <alignment horizontal="right"/>
      <protection locked="0"/>
    </xf>
    <xf numFmtId="1" fontId="7" fillId="0" borderId="457" xfId="0" applyNumberFormat="1" applyFont="1" applyBorder="1" applyAlignment="1">
      <alignment horizontal="center" vertical="center" wrapText="1"/>
    </xf>
    <xf numFmtId="1" fontId="7" fillId="0" borderId="459" xfId="0" applyNumberFormat="1" applyFont="1" applyBorder="1" applyAlignment="1">
      <alignment horizontal="center" vertical="center" wrapText="1"/>
    </xf>
    <xf numFmtId="1" fontId="7" fillId="3" borderId="460" xfId="0" applyNumberFormat="1" applyFont="1" applyFill="1" applyBorder="1" applyAlignment="1">
      <alignment vertical="center" wrapText="1"/>
    </xf>
    <xf numFmtId="1" fontId="7" fillId="7" borderId="451" xfId="0" applyNumberFormat="1" applyFont="1" applyFill="1" applyBorder="1" applyAlignment="1">
      <alignment horizontal="right"/>
    </xf>
    <xf numFmtId="1" fontId="7" fillId="7" borderId="457" xfId="0" applyNumberFormat="1" applyFont="1" applyFill="1" applyBorder="1" applyAlignment="1">
      <alignment horizontal="right"/>
    </xf>
    <xf numFmtId="1" fontId="7" fillId="4" borderId="462" xfId="0" applyNumberFormat="1" applyFont="1" applyFill="1" applyBorder="1" applyAlignment="1" applyProtection="1">
      <alignment horizontal="right"/>
      <protection locked="0"/>
    </xf>
    <xf numFmtId="1" fontId="7" fillId="4" borderId="463" xfId="0" applyNumberFormat="1" applyFont="1" applyFill="1" applyBorder="1" applyAlignment="1" applyProtection="1">
      <alignment horizontal="right"/>
      <protection locked="0"/>
    </xf>
    <xf numFmtId="1" fontId="7" fillId="0" borderId="451" xfId="0" applyNumberFormat="1" applyFont="1" applyBorder="1" applyAlignment="1">
      <alignment horizontal="left" wrapText="1"/>
    </xf>
    <xf numFmtId="1" fontId="7" fillId="0" borderId="451" xfId="0" applyNumberFormat="1" applyFont="1" applyBorder="1"/>
    <xf numFmtId="1" fontId="7" fillId="4" borderId="454" xfId="0" applyNumberFormat="1" applyFont="1" applyFill="1" applyBorder="1" applyProtection="1">
      <protection locked="0"/>
    </xf>
    <xf numFmtId="1" fontId="7" fillId="0" borderId="451" xfId="0" applyNumberFormat="1" applyFont="1" applyBorder="1" applyAlignment="1">
      <alignment wrapText="1"/>
    </xf>
    <xf numFmtId="1" fontId="7" fillId="0" borderId="460" xfId="0" applyNumberFormat="1" applyFont="1" applyBorder="1"/>
    <xf numFmtId="1" fontId="7" fillId="7" borderId="453" xfId="0" applyNumberFormat="1" applyFont="1" applyFill="1" applyBorder="1"/>
    <xf numFmtId="1" fontId="7" fillId="4" borderId="447" xfId="0" applyNumberFormat="1" applyFont="1" applyFill="1" applyBorder="1" applyProtection="1">
      <protection locked="0"/>
    </xf>
    <xf numFmtId="1" fontId="7" fillId="0" borderId="460" xfId="0" applyNumberFormat="1" applyFont="1" applyBorder="1" applyAlignment="1">
      <alignment vertical="center"/>
    </xf>
    <xf numFmtId="1" fontId="7" fillId="2" borderId="460" xfId="0" applyNumberFormat="1" applyFont="1" applyFill="1" applyBorder="1" applyAlignment="1">
      <alignment vertical="center" wrapText="1"/>
    </xf>
    <xf numFmtId="1" fontId="7" fillId="2" borderId="457" xfId="0" applyNumberFormat="1" applyFont="1" applyFill="1" applyBorder="1" applyAlignment="1">
      <alignment horizontal="right"/>
    </xf>
    <xf numFmtId="1" fontId="7" fillId="7" borderId="464" xfId="0" applyNumberFormat="1" applyFont="1" applyFill="1" applyBorder="1" applyAlignment="1">
      <alignment horizontal="right"/>
    </xf>
    <xf numFmtId="1" fontId="7" fillId="7" borderId="465" xfId="0" applyNumberFormat="1" applyFont="1" applyFill="1" applyBorder="1" applyAlignment="1">
      <alignment horizontal="right"/>
    </xf>
    <xf numFmtId="1" fontId="7" fillId="10" borderId="466" xfId="1" applyNumberFormat="1" applyFont="1" applyBorder="1" applyAlignment="1" applyProtection="1">
      <alignment horizontal="right"/>
      <protection locked="0"/>
    </xf>
    <xf numFmtId="1" fontId="7" fillId="10" borderId="467" xfId="1" applyNumberFormat="1" applyFont="1" applyBorder="1" applyAlignment="1" applyProtection="1">
      <alignment horizontal="right"/>
      <protection locked="0"/>
    </xf>
    <xf numFmtId="1" fontId="7" fillId="10" borderId="468" xfId="1" applyNumberFormat="1" applyFont="1" applyBorder="1" applyAlignment="1" applyProtection="1">
      <alignment horizontal="right"/>
      <protection locked="0"/>
    </xf>
    <xf numFmtId="1" fontId="7" fillId="10" borderId="469" xfId="1" applyNumberFormat="1" applyFont="1" applyBorder="1" applyAlignment="1" applyProtection="1">
      <alignment horizontal="right"/>
      <protection locked="0"/>
    </xf>
    <xf numFmtId="1" fontId="7" fillId="10" borderId="470" xfId="1" applyNumberFormat="1" applyFont="1" applyBorder="1" applyAlignment="1" applyProtection="1">
      <alignment horizontal="right"/>
      <protection locked="0"/>
    </xf>
    <xf numFmtId="1" fontId="7" fillId="10" borderId="471" xfId="1" applyNumberFormat="1" applyFont="1" applyBorder="1" applyAlignment="1" applyProtection="1">
      <alignment horizontal="right"/>
      <protection locked="0"/>
    </xf>
    <xf numFmtId="1" fontId="7" fillId="10" borderId="472" xfId="1" applyNumberFormat="1" applyFont="1" applyBorder="1" applyAlignment="1" applyProtection="1">
      <alignment horizontal="right"/>
      <protection locked="0"/>
    </xf>
    <xf numFmtId="1" fontId="7" fillId="10" borderId="473" xfId="1" applyNumberFormat="1" applyFont="1" applyBorder="1" applyAlignment="1" applyProtection="1">
      <alignment horizontal="right"/>
      <protection locked="0"/>
    </xf>
    <xf numFmtId="1" fontId="7" fillId="10" borderId="474" xfId="1" applyNumberFormat="1" applyFont="1" applyBorder="1" applyAlignment="1" applyProtection="1">
      <alignment horizontal="right"/>
      <protection locked="0"/>
    </xf>
    <xf numFmtId="1" fontId="7" fillId="10" borderId="475" xfId="1" applyNumberFormat="1" applyFont="1" applyBorder="1" applyAlignment="1" applyProtection="1">
      <alignment horizontal="right"/>
      <protection locked="0"/>
    </xf>
    <xf numFmtId="1" fontId="7" fillId="10" borderId="476" xfId="1" applyNumberFormat="1" applyFont="1" applyBorder="1" applyAlignment="1" applyProtection="1">
      <alignment horizontal="right"/>
      <protection locked="0"/>
    </xf>
    <xf numFmtId="1" fontId="7" fillId="10" borderId="477" xfId="1" applyNumberFormat="1" applyFont="1" applyBorder="1" applyAlignment="1" applyProtection="1">
      <alignment horizontal="right"/>
      <protection locked="0"/>
    </xf>
    <xf numFmtId="1" fontId="7" fillId="0" borderId="478" xfId="0" applyNumberFormat="1" applyFont="1" applyBorder="1" applyAlignment="1">
      <alignment horizontal="center" vertical="center"/>
    </xf>
    <xf numFmtId="1" fontId="7" fillId="0" borderId="479" xfId="0" applyNumberFormat="1" applyFont="1" applyBorder="1" applyAlignment="1">
      <alignment horizontal="center" vertical="center" wrapText="1"/>
    </xf>
    <xf numFmtId="1" fontId="7" fillId="0" borderId="480" xfId="0" applyNumberFormat="1" applyFont="1" applyBorder="1" applyAlignment="1">
      <alignment horizontal="left" vertical="center" wrapText="1"/>
    </xf>
    <xf numFmtId="1" fontId="7" fillId="0" borderId="481" xfId="0" applyNumberFormat="1" applyFont="1" applyBorder="1" applyAlignment="1">
      <alignment horizontal="right" wrapText="1"/>
    </xf>
    <xf numFmtId="1" fontId="7" fillId="0" borderId="482" xfId="0" applyNumberFormat="1" applyFont="1" applyBorder="1" applyAlignment="1">
      <alignment horizontal="right"/>
    </xf>
    <xf numFmtId="1" fontId="7" fillId="0" borderId="483" xfId="0" applyNumberFormat="1" applyFont="1" applyBorder="1"/>
    <xf numFmtId="1" fontId="7" fillId="4" borderId="481" xfId="0" applyNumberFormat="1" applyFont="1" applyFill="1" applyBorder="1" applyAlignment="1" applyProtection="1">
      <alignment horizontal="right"/>
      <protection locked="0"/>
    </xf>
    <xf numFmtId="1" fontId="7" fillId="4" borderId="482" xfId="0" applyNumberFormat="1" applyFont="1" applyFill="1" applyBorder="1" applyAlignment="1" applyProtection="1">
      <alignment horizontal="right"/>
      <protection locked="0"/>
    </xf>
    <xf numFmtId="1" fontId="7" fillId="4" borderId="484" xfId="0" applyNumberFormat="1" applyFont="1" applyFill="1" applyBorder="1" applyAlignment="1" applyProtection="1">
      <alignment horizontal="right"/>
      <protection locked="0"/>
    </xf>
    <xf numFmtId="1" fontId="7" fillId="4" borderId="485" xfId="0" applyNumberFormat="1" applyFont="1" applyFill="1" applyBorder="1" applyAlignment="1" applyProtection="1">
      <alignment horizontal="right"/>
      <protection locked="0"/>
    </xf>
    <xf numFmtId="1" fontId="7" fillId="4" borderId="480" xfId="0" applyNumberFormat="1" applyFont="1" applyFill="1" applyBorder="1" applyAlignment="1" applyProtection="1">
      <alignment horizontal="right"/>
      <protection locked="0"/>
    </xf>
    <xf numFmtId="1" fontId="7" fillId="4" borderId="486" xfId="0" applyNumberFormat="1" applyFont="1" applyFill="1" applyBorder="1" applyAlignment="1" applyProtection="1">
      <alignment horizontal="right"/>
      <protection locked="0"/>
    </xf>
    <xf numFmtId="1" fontId="7" fillId="4" borderId="487" xfId="0" applyNumberFormat="1" applyFont="1" applyFill="1" applyBorder="1" applyAlignment="1" applyProtection="1">
      <alignment horizontal="right"/>
      <protection locked="0"/>
    </xf>
    <xf numFmtId="1" fontId="7" fillId="4" borderId="488" xfId="0" applyNumberFormat="1" applyFont="1" applyFill="1" applyBorder="1" applyAlignment="1" applyProtection="1">
      <alignment horizontal="right"/>
      <protection locked="0"/>
    </xf>
    <xf numFmtId="1" fontId="7" fillId="0" borderId="480" xfId="0" applyNumberFormat="1" applyFont="1" applyBorder="1" applyAlignment="1">
      <alignment horizontal="right" vertical="center" wrapText="1"/>
    </xf>
    <xf numFmtId="1" fontId="7" fillId="0" borderId="478" xfId="0" applyNumberFormat="1" applyFont="1" applyBorder="1" applyAlignment="1">
      <alignment horizontal="right"/>
    </xf>
    <xf numFmtId="1" fontId="7" fillId="0" borderId="480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80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2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90" xfId="0" applyNumberFormat="1" applyFont="1" applyBorder="1" applyAlignment="1">
      <alignment horizontal="center" vertical="center" wrapText="1"/>
    </xf>
    <xf numFmtId="1" fontId="7" fillId="0" borderId="124" xfId="0" applyNumberFormat="1" applyFont="1" applyBorder="1" applyAlignment="1">
      <alignment horizontal="center" vertical="center" wrapText="1"/>
    </xf>
    <xf numFmtId="1" fontId="7" fillId="0" borderId="123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21" xfId="0" applyNumberFormat="1" applyFont="1" applyBorder="1" applyAlignment="1">
      <alignment horizontal="center" vertical="center" wrapText="1"/>
    </xf>
    <xf numFmtId="1" fontId="7" fillId="0" borderId="122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9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wrapText="1"/>
    </xf>
    <xf numFmtId="1" fontId="7" fillId="0" borderId="7" xfId="0" applyNumberFormat="1" applyFont="1" applyBorder="1" applyAlignment="1">
      <alignment horizontal="center" wrapText="1"/>
    </xf>
    <xf numFmtId="1" fontId="7" fillId="0" borderId="80" xfId="0" applyNumberFormat="1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1" fontId="7" fillId="0" borderId="80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84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left" vertical="center" wrapText="1"/>
    </xf>
    <xf numFmtId="1" fontId="7" fillId="0" borderId="27" xfId="0" applyNumberFormat="1" applyFont="1" applyBorder="1" applyAlignment="1">
      <alignment horizontal="left" vertical="center" wrapText="1"/>
    </xf>
    <xf numFmtId="1" fontId="7" fillId="0" borderId="5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79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89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horizontal="left" vertical="center" wrapText="1"/>
    </xf>
    <xf numFmtId="1" fontId="7" fillId="0" borderId="26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left" vertical="center"/>
    </xf>
    <xf numFmtId="1" fontId="7" fillId="0" borderId="79" xfId="0" applyNumberFormat="1" applyFont="1" applyBorder="1" applyAlignment="1">
      <alignment horizontal="left" vertical="center"/>
    </xf>
    <xf numFmtId="1" fontId="7" fillId="0" borderId="81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left" vertical="center" wrapText="1"/>
    </xf>
    <xf numFmtId="1" fontId="7" fillId="0" borderId="34" xfId="0" applyNumberFormat="1" applyFont="1" applyBorder="1" applyAlignment="1">
      <alignment horizontal="left" vertical="center" wrapText="1"/>
    </xf>
    <xf numFmtId="1" fontId="7" fillId="0" borderId="55" xfId="0" applyNumberFormat="1" applyFont="1" applyBorder="1" applyAlignment="1">
      <alignment horizontal="left" vertical="center" wrapText="1"/>
    </xf>
    <xf numFmtId="1" fontId="7" fillId="0" borderId="40" xfId="0" applyNumberFormat="1" applyFont="1" applyBorder="1" applyAlignment="1">
      <alignment horizontal="left" vertical="center" wrapText="1"/>
    </xf>
    <xf numFmtId="1" fontId="7" fillId="0" borderId="6" xfId="0" quotePrefix="1" applyNumberFormat="1" applyFont="1" applyBorder="1" applyAlignment="1">
      <alignment horizontal="center" vertical="center" wrapText="1"/>
    </xf>
    <xf numFmtId="1" fontId="7" fillId="0" borderId="55" xfId="0" applyNumberFormat="1" applyFont="1" applyBorder="1" applyAlignment="1">
      <alignment horizontal="left" vertical="center"/>
    </xf>
    <xf numFmtId="1" fontId="7" fillId="0" borderId="40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1" fontId="7" fillId="0" borderId="54" xfId="0" applyNumberFormat="1" applyFont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76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left" vertical="center" wrapText="1"/>
    </xf>
    <xf numFmtId="1" fontId="7" fillId="0" borderId="8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wrapText="1"/>
    </xf>
    <xf numFmtId="1" fontId="7" fillId="0" borderId="49" xfId="0" applyNumberFormat="1" applyFont="1" applyBorder="1" applyAlignment="1">
      <alignment horizontal="left" vertical="center"/>
    </xf>
    <xf numFmtId="1" fontId="7" fillId="0" borderId="46" xfId="0" applyNumberFormat="1" applyFont="1" applyBorder="1" applyAlignment="1">
      <alignment horizontal="left" vertical="center"/>
    </xf>
    <xf numFmtId="1" fontId="7" fillId="0" borderId="50" xfId="0" applyNumberFormat="1" applyFont="1" applyBorder="1" applyAlignment="1">
      <alignment horizontal="left" vertical="center"/>
    </xf>
    <xf numFmtId="1" fontId="7" fillId="0" borderId="34" xfId="0" applyNumberFormat="1" applyFont="1" applyBorder="1" applyAlignment="1">
      <alignment horizontal="left" vertical="center"/>
    </xf>
    <xf numFmtId="1" fontId="7" fillId="0" borderId="54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3" fillId="0" borderId="7" xfId="0" applyNumberFormat="1" applyFont="1" applyBorder="1" applyAlignment="1">
      <alignment horizontal="left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7" fillId="0" borderId="134" xfId="0" applyNumberFormat="1" applyFont="1" applyBorder="1" applyAlignment="1">
      <alignment horizontal="center" vertical="center"/>
    </xf>
    <xf numFmtId="1" fontId="7" fillId="0" borderId="134" xfId="0" applyNumberFormat="1" applyFont="1" applyBorder="1" applyAlignment="1">
      <alignment horizontal="center" vertical="center" wrapText="1"/>
    </xf>
    <xf numFmtId="1" fontId="7" fillId="0" borderId="137" xfId="0" applyNumberFormat="1" applyFont="1" applyBorder="1" applyAlignment="1">
      <alignment horizontal="center" vertical="center"/>
    </xf>
    <xf numFmtId="1" fontId="7" fillId="0" borderId="146" xfId="0" applyNumberFormat="1" applyFont="1" applyBorder="1" applyAlignment="1">
      <alignment horizontal="left" vertical="center" wrapText="1"/>
    </xf>
    <xf numFmtId="1" fontId="7" fillId="0" borderId="134" xfId="0" applyNumberFormat="1" applyFont="1" applyBorder="1" applyAlignment="1">
      <alignment horizontal="left" vertical="center" wrapText="1"/>
    </xf>
    <xf numFmtId="1" fontId="7" fillId="0" borderId="154" xfId="0" applyNumberFormat="1" applyFont="1" applyBorder="1" applyAlignment="1">
      <alignment horizontal="left" vertical="center" wrapText="1"/>
    </xf>
    <xf numFmtId="1" fontId="7" fillId="0" borderId="152" xfId="0" applyNumberFormat="1" applyFont="1" applyBorder="1" applyAlignment="1">
      <alignment horizontal="left" vertical="center" wrapText="1"/>
    </xf>
    <xf numFmtId="1" fontId="7" fillId="0" borderId="142" xfId="0" applyNumberFormat="1" applyFont="1" applyBorder="1" applyAlignment="1">
      <alignment horizontal="center" vertical="center"/>
    </xf>
    <xf numFmtId="1" fontId="7" fillId="0" borderId="137" xfId="0" applyNumberFormat="1" applyFont="1" applyBorder="1" applyAlignment="1">
      <alignment horizontal="left" vertical="center" wrapText="1"/>
    </xf>
    <xf numFmtId="1" fontId="7" fillId="0" borderId="123" xfId="0" applyNumberFormat="1" applyFont="1" applyBorder="1" applyAlignment="1">
      <alignment horizontal="left" vertical="center" wrapText="1"/>
    </xf>
    <xf numFmtId="1" fontId="7" fillId="0" borderId="79" xfId="0" applyNumberFormat="1" applyFont="1" applyBorder="1" applyAlignment="1">
      <alignment horizontal="left" vertical="center" wrapText="1"/>
    </xf>
    <xf numFmtId="1" fontId="7" fillId="0" borderId="79" xfId="0" applyNumberFormat="1" applyFont="1" applyBorder="1" applyAlignment="1">
      <alignment horizontal="left" wrapText="1"/>
    </xf>
    <xf numFmtId="1" fontId="7" fillId="0" borderId="137" xfId="0" applyNumberFormat="1" applyFont="1" applyBorder="1" applyAlignment="1">
      <alignment horizontal="center" vertical="center" wrapText="1"/>
    </xf>
    <xf numFmtId="1" fontId="7" fillId="0" borderId="138" xfId="0" applyNumberFormat="1" applyFont="1" applyBorder="1" applyAlignment="1">
      <alignment horizontal="center" vertical="center"/>
    </xf>
    <xf numFmtId="1" fontId="7" fillId="0" borderId="138" xfId="0" applyNumberFormat="1" applyFont="1" applyBorder="1" applyAlignment="1">
      <alignment horizontal="left" vertical="center" wrapText="1"/>
    </xf>
    <xf numFmtId="1" fontId="7" fillId="0" borderId="138" xfId="0" applyNumberFormat="1" applyFont="1" applyBorder="1" applyAlignment="1">
      <alignment horizontal="center" vertical="center" wrapText="1"/>
    </xf>
    <xf numFmtId="1" fontId="7" fillId="0" borderId="188" xfId="0" applyNumberFormat="1" applyFont="1" applyBorder="1" applyAlignment="1">
      <alignment horizontal="left" vertical="center" wrapText="1"/>
    </xf>
    <xf numFmtId="1" fontId="7" fillId="0" borderId="194" xfId="0" applyNumberFormat="1" applyFont="1" applyBorder="1" applyAlignment="1">
      <alignment horizontal="left" vertical="center" wrapText="1"/>
    </xf>
    <xf numFmtId="1" fontId="7" fillId="0" borderId="214" xfId="0" applyNumberFormat="1" applyFont="1" applyBorder="1" applyAlignment="1">
      <alignment horizontal="left" vertical="center" wrapText="1"/>
    </xf>
    <xf numFmtId="1" fontId="7" fillId="0" borderId="224" xfId="0" applyNumberFormat="1" applyFont="1" applyBorder="1" applyAlignment="1">
      <alignment horizontal="left" vertical="center" wrapText="1"/>
    </xf>
    <xf numFmtId="1" fontId="7" fillId="0" borderId="221" xfId="0" applyNumberFormat="1" applyFont="1" applyBorder="1" applyAlignment="1">
      <alignment horizontal="left" vertical="center" wrapText="1"/>
    </xf>
    <xf numFmtId="1" fontId="7" fillId="0" borderId="238" xfId="0" applyNumberFormat="1" applyFont="1" applyBorder="1" applyAlignment="1">
      <alignment horizontal="left" vertical="center" wrapText="1"/>
    </xf>
    <xf numFmtId="1" fontId="7" fillId="0" borderId="247" xfId="0" applyNumberFormat="1" applyFont="1" applyBorder="1" applyAlignment="1">
      <alignment horizontal="left" vertical="center" wrapText="1"/>
    </xf>
    <xf numFmtId="1" fontId="7" fillId="0" borderId="244" xfId="0" applyNumberFormat="1" applyFont="1" applyBorder="1" applyAlignment="1">
      <alignment horizontal="left" vertical="center" wrapText="1"/>
    </xf>
    <xf numFmtId="1" fontId="7" fillId="0" borderId="279" xfId="0" applyNumberFormat="1" applyFont="1" applyBorder="1" applyAlignment="1">
      <alignment horizontal="left" vertical="center" wrapText="1"/>
    </xf>
    <xf numFmtId="1" fontId="7" fillId="0" borderId="287" xfId="0" applyNumberFormat="1" applyFont="1" applyBorder="1" applyAlignment="1">
      <alignment horizontal="left" vertical="center" wrapText="1"/>
    </xf>
    <xf numFmtId="1" fontId="7" fillId="0" borderId="285" xfId="0" applyNumberFormat="1" applyFont="1" applyBorder="1" applyAlignment="1">
      <alignment horizontal="left" vertical="center" wrapText="1"/>
    </xf>
    <xf numFmtId="1" fontId="7" fillId="0" borderId="136" xfId="0" applyNumberFormat="1" applyFont="1" applyBorder="1" applyAlignment="1">
      <alignment horizontal="center" vertical="center"/>
    </xf>
    <xf numFmtId="1" fontId="7" fillId="0" borderId="333" xfId="0" applyNumberFormat="1" applyFont="1" applyBorder="1" applyAlignment="1">
      <alignment horizontal="left" vertical="center" wrapText="1"/>
    </xf>
    <xf numFmtId="1" fontId="7" fillId="0" borderId="344" xfId="0" applyNumberFormat="1" applyFont="1" applyBorder="1" applyAlignment="1">
      <alignment horizontal="left" vertical="center" wrapText="1"/>
    </xf>
    <xf numFmtId="1" fontId="7" fillId="0" borderId="340" xfId="0" applyNumberFormat="1" applyFont="1" applyBorder="1" applyAlignment="1">
      <alignment horizontal="left" vertical="center" wrapText="1"/>
    </xf>
    <xf numFmtId="1" fontId="7" fillId="0" borderId="347" xfId="0" applyNumberFormat="1" applyFont="1" applyBorder="1" applyAlignment="1">
      <alignment horizontal="center" vertical="center"/>
    </xf>
    <xf numFmtId="1" fontId="7" fillId="0" borderId="368" xfId="0" applyNumberFormat="1" applyFont="1" applyBorder="1" applyAlignment="1">
      <alignment horizontal="left" vertical="center" wrapText="1"/>
    </xf>
    <xf numFmtId="1" fontId="7" fillId="0" borderId="377" xfId="0" applyNumberFormat="1" applyFont="1" applyBorder="1" applyAlignment="1">
      <alignment horizontal="left" vertical="center" wrapText="1"/>
    </xf>
    <xf numFmtId="1" fontId="7" fillId="0" borderId="373" xfId="0" applyNumberFormat="1" applyFont="1" applyBorder="1" applyAlignment="1">
      <alignment horizontal="left" vertical="center" wrapText="1"/>
    </xf>
    <xf numFmtId="1" fontId="7" fillId="0" borderId="397" xfId="0" applyNumberFormat="1" applyFont="1" applyBorder="1" applyAlignment="1">
      <alignment horizontal="left" vertical="center" wrapText="1"/>
    </xf>
    <xf numFmtId="1" fontId="7" fillId="0" borderId="403" xfId="0" applyNumberFormat="1" applyFont="1" applyBorder="1" applyAlignment="1">
      <alignment horizontal="left" vertical="center" wrapText="1"/>
    </xf>
    <xf numFmtId="1" fontId="7" fillId="0" borderId="427" xfId="0" applyNumberFormat="1" applyFont="1" applyBorder="1" applyAlignment="1">
      <alignment horizontal="center" vertical="center"/>
    </xf>
    <xf numFmtId="1" fontId="7" fillId="0" borderId="451" xfId="0" applyNumberFormat="1" applyFont="1" applyBorder="1" applyAlignment="1">
      <alignment horizontal="left" vertical="center" wrapText="1"/>
    </xf>
    <xf numFmtId="1" fontId="7" fillId="0" borderId="460" xfId="0" applyNumberFormat="1" applyFont="1" applyBorder="1" applyAlignment="1">
      <alignment horizontal="left" vertical="center" wrapText="1"/>
    </xf>
    <xf numFmtId="1" fontId="7" fillId="0" borderId="457" xfId="0" applyNumberFormat="1" applyFont="1" applyBorder="1" applyAlignment="1">
      <alignment horizontal="left" vertical="center" wrapText="1"/>
    </xf>
  </cellXfs>
  <cellStyles count="2">
    <cellStyle name="Normal" xfId="0" builtinId="0"/>
    <cellStyle name="Notas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topLeftCell="A46" workbookViewId="0">
      <pane xSplit="4" ySplit="15" topLeftCell="I109" activePane="bottomRight" state="frozen"/>
      <selection activeCell="A46" sqref="A46"/>
      <selection pane="topRight" activeCell="E46" sqref="E46"/>
      <selection pane="bottomLeft" activeCell="A61" sqref="A61"/>
      <selection pane="bottomRight" activeCell="C69" sqref="C69"/>
    </sheetView>
  </sheetViews>
  <sheetFormatPr baseColWidth="10" defaultRowHeight="15" x14ac:dyDescent="0.25"/>
  <cols>
    <col min="1" max="1" width="26.42578125" customWidth="1"/>
    <col min="2" max="2" width="8.285156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",[1]NOMBRE!B2," - ","( ",[1]NOMBRE!C2,[1]NOMBRE!D2,[1]NOMBRE!E2,[1]NOMBRE!F2,[1]NOMBRE!G2," )")</f>
        <v>COMUNA: 0 - ( 00000 )</v>
      </c>
    </row>
    <row r="3" spans="1:71" x14ac:dyDescent="0.25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71" x14ac:dyDescent="0.25">
      <c r="A4" s="1" t="str">
        <f>CONCATENATE("MES: ",[1]NOMBRE!B6," - ","( ",[1]NOMBRE!C6,[1]NOMBRE!D6," )")</f>
        <v>MES: 0 - ( 00 )</v>
      </c>
    </row>
    <row r="5" spans="1:71" x14ac:dyDescent="0.25">
      <c r="A5" s="1" t="str">
        <f>CONCATENATE("AÑO: ",[1]NOMBRE!B7)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x14ac:dyDescent="0.25">
      <c r="A11" s="1542"/>
      <c r="B11" s="1530"/>
      <c r="C11" s="1531"/>
      <c r="D11" s="1537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59"/>
      <c r="AN11" s="1616" t="s">
        <v>28</v>
      </c>
      <c r="AO11" s="1580" t="s">
        <v>29</v>
      </c>
      <c r="AP11" s="1580" t="s">
        <v>30</v>
      </c>
      <c r="AQ11" s="1582" t="s">
        <v>31</v>
      </c>
      <c r="AR11" s="1553"/>
      <c r="AS11" s="1553"/>
    </row>
    <row r="12" spans="1:71" x14ac:dyDescent="0.25">
      <c r="A12" s="1543"/>
      <c r="B12" s="9" t="s">
        <v>32</v>
      </c>
      <c r="C12" s="10" t="s">
        <v>33</v>
      </c>
      <c r="D12" s="11" t="s">
        <v>34</v>
      </c>
      <c r="E12" s="12" t="s">
        <v>33</v>
      </c>
      <c r="F12" s="13" t="s">
        <v>34</v>
      </c>
      <c r="G12" s="12" t="s">
        <v>33</v>
      </c>
      <c r="H12" s="13" t="s">
        <v>34</v>
      </c>
      <c r="I12" s="12" t="s">
        <v>33</v>
      </c>
      <c r="J12" s="13" t="s">
        <v>34</v>
      </c>
      <c r="K12" s="12" t="s">
        <v>33</v>
      </c>
      <c r="L12" s="13" t="s">
        <v>34</v>
      </c>
      <c r="M12" s="12" t="s">
        <v>33</v>
      </c>
      <c r="N12" s="13" t="s">
        <v>34</v>
      </c>
      <c r="O12" s="12" t="s">
        <v>33</v>
      </c>
      <c r="P12" s="13" t="s">
        <v>34</v>
      </c>
      <c r="Q12" s="12" t="s">
        <v>33</v>
      </c>
      <c r="R12" s="13" t="s">
        <v>34</v>
      </c>
      <c r="S12" s="12" t="s">
        <v>33</v>
      </c>
      <c r="T12" s="13" t="s">
        <v>34</v>
      </c>
      <c r="U12" s="12" t="s">
        <v>33</v>
      </c>
      <c r="V12" s="13" t="s">
        <v>34</v>
      </c>
      <c r="W12" s="12" t="s">
        <v>33</v>
      </c>
      <c r="X12" s="13" t="s">
        <v>34</v>
      </c>
      <c r="Y12" s="12" t="s">
        <v>33</v>
      </c>
      <c r="Z12" s="13" t="s">
        <v>34</v>
      </c>
      <c r="AA12" s="12" t="s">
        <v>33</v>
      </c>
      <c r="AB12" s="13" t="s">
        <v>34</v>
      </c>
      <c r="AC12" s="12" t="s">
        <v>33</v>
      </c>
      <c r="AD12" s="13" t="s">
        <v>34</v>
      </c>
      <c r="AE12" s="12" t="s">
        <v>33</v>
      </c>
      <c r="AF12" s="13" t="s">
        <v>34</v>
      </c>
      <c r="AG12" s="14" t="s">
        <v>33</v>
      </c>
      <c r="AH12" s="15" t="s">
        <v>34</v>
      </c>
      <c r="AI12" s="12" t="s">
        <v>33</v>
      </c>
      <c r="AJ12" s="13" t="s">
        <v>34</v>
      </c>
      <c r="AK12" s="14" t="s">
        <v>33</v>
      </c>
      <c r="AL12" s="13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6" t="s">
        <v>35</v>
      </c>
      <c r="B13" s="17">
        <f>SUM(C13+D13)</f>
        <v>47582</v>
      </c>
      <c r="C13" s="18">
        <f t="shared" ref="C13:D16" si="0">SUM(E13+G13+I13+K13+M13+O13+Q13+S13+U13+W13+Y13+AA13+AC13+AE13+AG13+AI13+AK13)</f>
        <v>24134</v>
      </c>
      <c r="D13" s="19">
        <f t="shared" si="0"/>
        <v>23448</v>
      </c>
      <c r="E13" s="20">
        <f>SUM(ENERO:DICIEMBRE!E13)</f>
        <v>4574</v>
      </c>
      <c r="F13" s="20">
        <f>SUM(ENERO:DICIEMBRE!F13)</f>
        <v>3973</v>
      </c>
      <c r="G13" s="20">
        <f>SUM(ENERO:DICIEMBRE!G13)</f>
        <v>2609</v>
      </c>
      <c r="H13" s="20">
        <f>SUM(ENERO:DICIEMBRE!H13)</f>
        <v>2303</v>
      </c>
      <c r="I13" s="20">
        <f>SUM(ENERO:DICIEMBRE!I13)</f>
        <v>2352</v>
      </c>
      <c r="J13" s="20">
        <f>SUM(ENERO:DICIEMBRE!J13)</f>
        <v>2011</v>
      </c>
      <c r="K13" s="20">
        <f>SUM(ENERO:DICIEMBRE!K13)</f>
        <v>1118</v>
      </c>
      <c r="L13" s="20">
        <f>SUM(ENERO:DICIEMBRE!L13)</f>
        <v>1172</v>
      </c>
      <c r="M13" s="20">
        <f>SUM(ENERO:DICIEMBRE!M13)</f>
        <v>787</v>
      </c>
      <c r="N13" s="20">
        <f>SUM(ENERO:DICIEMBRE!N13)</f>
        <v>853</v>
      </c>
      <c r="O13" s="20">
        <f>SUM(ENERO:DICIEMBRE!O13)</f>
        <v>838</v>
      </c>
      <c r="P13" s="20">
        <f>SUM(ENERO:DICIEMBRE!P13)</f>
        <v>1043</v>
      </c>
      <c r="Q13" s="20">
        <f>SUM(ENERO:DICIEMBRE!Q13)</f>
        <v>956</v>
      </c>
      <c r="R13" s="20">
        <f>SUM(ENERO:DICIEMBRE!R13)</f>
        <v>1059</v>
      </c>
      <c r="S13" s="20">
        <f>SUM(ENERO:DICIEMBRE!S13)</f>
        <v>931</v>
      </c>
      <c r="T13" s="20">
        <f>SUM(ENERO:DICIEMBRE!T13)</f>
        <v>918</v>
      </c>
      <c r="U13" s="20">
        <f>SUM(ENERO:DICIEMBRE!U13)</f>
        <v>946</v>
      </c>
      <c r="V13" s="20">
        <f>SUM(ENERO:DICIEMBRE!V13)</f>
        <v>961</v>
      </c>
      <c r="W13" s="20">
        <f>SUM(ENERO:DICIEMBRE!W13)</f>
        <v>871</v>
      </c>
      <c r="X13" s="20">
        <f>SUM(ENERO:DICIEMBRE!X13)</f>
        <v>874</v>
      </c>
      <c r="Y13" s="20">
        <f>SUM(ENERO:DICIEMBRE!Y13)</f>
        <v>960</v>
      </c>
      <c r="Z13" s="20">
        <f>SUM(ENERO:DICIEMBRE!Z13)</f>
        <v>1003</v>
      </c>
      <c r="AA13" s="20">
        <f>SUM(ENERO:DICIEMBRE!AA13)</f>
        <v>1264</v>
      </c>
      <c r="AB13" s="20">
        <f>SUM(ENERO:DICIEMBRE!AB13)</f>
        <v>1185</v>
      </c>
      <c r="AC13" s="20">
        <f>SUM(ENERO:DICIEMBRE!AC13)</f>
        <v>1383</v>
      </c>
      <c r="AD13" s="20">
        <f>SUM(ENERO:DICIEMBRE!AD13)</f>
        <v>1161</v>
      </c>
      <c r="AE13" s="20">
        <f>SUM(ENERO:DICIEMBRE!AE13)</f>
        <v>1186</v>
      </c>
      <c r="AF13" s="20">
        <f>SUM(ENERO:DICIEMBRE!AF13)</f>
        <v>1133</v>
      </c>
      <c r="AG13" s="20">
        <f>SUM(ENERO:DICIEMBRE!AG13)</f>
        <v>1051</v>
      </c>
      <c r="AH13" s="20">
        <f>SUM(ENERO:DICIEMBRE!AH13)</f>
        <v>1016</v>
      </c>
      <c r="AI13" s="20">
        <f>SUM(ENERO:DICIEMBRE!AI13)</f>
        <v>957</v>
      </c>
      <c r="AJ13" s="20">
        <f>SUM(ENERO:DICIEMBRE!AJ13)</f>
        <v>1002</v>
      </c>
      <c r="AK13" s="20">
        <f>SUM(ENERO:DICIEMBRE!AK13)</f>
        <v>1351</v>
      </c>
      <c r="AL13" s="20">
        <f>SUM(ENERO:DICIEMBRE!AL13)</f>
        <v>1781</v>
      </c>
      <c r="AM13" s="20">
        <f>SUM(ENERO:DICIEMBRE!AM13)</f>
        <v>46194</v>
      </c>
      <c r="AN13" s="20">
        <f>SUM(ENERO:DICIEMBRE!AN13)</f>
        <v>1463</v>
      </c>
      <c r="AO13" s="20">
        <f>SUM(ENERO:DICIEMBRE!AO13)</f>
        <v>15</v>
      </c>
      <c r="AP13" s="20">
        <f>SUM(ENERO:DICIEMBRE!AP13)</f>
        <v>2397</v>
      </c>
      <c r="AQ13" s="20">
        <f>SUM(ENERO:DICIEMBRE!AQ13)</f>
        <v>663</v>
      </c>
      <c r="AR13" s="20">
        <f>SUM(ENERO:DICIEMBRE!AR13)</f>
        <v>5763</v>
      </c>
      <c r="AS13" s="20">
        <f>SUM(ENERO:DICIEMBRE!AS13)</f>
        <v>55616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ht="21" x14ac:dyDescent="0.25">
      <c r="A14" s="27" t="s">
        <v>36</v>
      </c>
      <c r="B14" s="28">
        <f>SUM(C14+D14)</f>
        <v>3680</v>
      </c>
      <c r="C14" s="29">
        <f t="shared" si="0"/>
        <v>0</v>
      </c>
      <c r="D14" s="30">
        <f t="shared" si="0"/>
        <v>3680</v>
      </c>
      <c r="E14" s="20">
        <f>SUM(ENERO:DICIEMBRE!E14)</f>
        <v>0</v>
      </c>
      <c r="F14" s="20">
        <f>SUM(ENERO:DICIEMBRE!F14)</f>
        <v>0</v>
      </c>
      <c r="G14" s="20">
        <f>SUM(ENERO:DICIEMBRE!G14)</f>
        <v>0</v>
      </c>
      <c r="H14" s="20">
        <f>SUM(ENERO:DICIEMBRE!H14)</f>
        <v>1</v>
      </c>
      <c r="I14" s="20">
        <f>SUM(ENERO:DICIEMBRE!I14)</f>
        <v>0</v>
      </c>
      <c r="J14" s="20">
        <f>SUM(ENERO:DICIEMBRE!J14)</f>
        <v>17</v>
      </c>
      <c r="K14" s="20">
        <f>SUM(ENERO:DICIEMBRE!K14)</f>
        <v>0</v>
      </c>
      <c r="L14" s="20">
        <f>SUM(ENERO:DICIEMBRE!L14)</f>
        <v>235</v>
      </c>
      <c r="M14" s="20">
        <f>SUM(ENERO:DICIEMBRE!M14)</f>
        <v>0</v>
      </c>
      <c r="N14" s="20">
        <f>SUM(ENERO:DICIEMBRE!N14)</f>
        <v>586</v>
      </c>
      <c r="O14" s="20">
        <f>SUM(ENERO:DICIEMBRE!O14)</f>
        <v>0</v>
      </c>
      <c r="P14" s="20">
        <f>SUM(ENERO:DICIEMBRE!P14)</f>
        <v>846</v>
      </c>
      <c r="Q14" s="20">
        <f>SUM(ENERO:DICIEMBRE!Q14)</f>
        <v>0</v>
      </c>
      <c r="R14" s="20">
        <f>SUM(ENERO:DICIEMBRE!R14)</f>
        <v>816</v>
      </c>
      <c r="S14" s="20">
        <f>SUM(ENERO:DICIEMBRE!S14)</f>
        <v>0</v>
      </c>
      <c r="T14" s="20">
        <f>SUM(ENERO:DICIEMBRE!T14)</f>
        <v>582</v>
      </c>
      <c r="U14" s="20">
        <f>SUM(ENERO:DICIEMBRE!U14)</f>
        <v>0</v>
      </c>
      <c r="V14" s="20">
        <f>SUM(ENERO:DICIEMBRE!V14)</f>
        <v>264</v>
      </c>
      <c r="W14" s="20">
        <f>SUM(ENERO:DICIEMBRE!W14)</f>
        <v>0</v>
      </c>
      <c r="X14" s="20">
        <f>SUM(ENERO:DICIEMBRE!X14)</f>
        <v>115</v>
      </c>
      <c r="Y14" s="20">
        <f>SUM(ENERO:DICIEMBRE!Y14)</f>
        <v>0</v>
      </c>
      <c r="Z14" s="20">
        <f>SUM(ENERO:DICIEMBRE!Z14)</f>
        <v>81</v>
      </c>
      <c r="AA14" s="20">
        <f>SUM(ENERO:DICIEMBRE!AA14)</f>
        <v>0</v>
      </c>
      <c r="AB14" s="20">
        <f>SUM(ENERO:DICIEMBRE!AB14)</f>
        <v>42</v>
      </c>
      <c r="AC14" s="20">
        <f>SUM(ENERO:DICIEMBRE!AC14)</f>
        <v>0</v>
      </c>
      <c r="AD14" s="20">
        <f>SUM(ENERO:DICIEMBRE!AD14)</f>
        <v>27</v>
      </c>
      <c r="AE14" s="20">
        <f>SUM(ENERO:DICIEMBRE!AE14)</f>
        <v>0</v>
      </c>
      <c r="AF14" s="20">
        <f>SUM(ENERO:DICIEMBRE!AF14)</f>
        <v>16</v>
      </c>
      <c r="AG14" s="20">
        <f>SUM(ENERO:DICIEMBRE!AG14)</f>
        <v>0</v>
      </c>
      <c r="AH14" s="20">
        <f>SUM(ENERO:DICIEMBRE!AH14)</f>
        <v>12</v>
      </c>
      <c r="AI14" s="20">
        <f>SUM(ENERO:DICIEMBRE!AI14)</f>
        <v>0</v>
      </c>
      <c r="AJ14" s="20">
        <f>SUM(ENERO:DICIEMBRE!AJ14)</f>
        <v>29</v>
      </c>
      <c r="AK14" s="20">
        <f>SUM(ENERO:DICIEMBRE!AK14)</f>
        <v>0</v>
      </c>
      <c r="AL14" s="20">
        <f>SUM(ENERO:DICIEMBRE!AL14)</f>
        <v>11</v>
      </c>
      <c r="AM14" s="20">
        <f>SUM(ENERO:DICIEMBRE!AM14)</f>
        <v>3578</v>
      </c>
      <c r="AN14" s="20">
        <f>SUM(ENERO:DICIEMBRE!AN14)</f>
        <v>70</v>
      </c>
      <c r="AO14" s="20">
        <f>SUM(ENERO:DICIEMBRE!AO14)</f>
        <v>0</v>
      </c>
      <c r="AP14" s="20">
        <f>SUM(ENERO:DICIEMBRE!AP14)</f>
        <v>27</v>
      </c>
      <c r="AQ14" s="20">
        <f>SUM(ENERO:DICIEMBRE!AQ14)</f>
        <v>47</v>
      </c>
      <c r="AR14" s="20">
        <f>SUM(ENERO:DICIEMBRE!AR14)</f>
        <v>299</v>
      </c>
      <c r="AS14" s="20">
        <f>SUM(ENERO:DICIEMBRE!AS14)</f>
        <v>6192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2146</v>
      </c>
      <c r="C15" s="37">
        <f t="shared" si="0"/>
        <v>2</v>
      </c>
      <c r="D15" s="38">
        <f t="shared" si="0"/>
        <v>2144</v>
      </c>
      <c r="E15" s="20">
        <f>SUM(ENERO:DICIEMBRE!E15)</f>
        <v>0</v>
      </c>
      <c r="F15" s="20">
        <f>SUM(ENERO:DICIEMBRE!F15)</f>
        <v>0</v>
      </c>
      <c r="G15" s="20">
        <f>SUM(ENERO:DICIEMBRE!G15)</f>
        <v>0</v>
      </c>
      <c r="H15" s="20">
        <f>SUM(ENERO:DICIEMBRE!H15)</f>
        <v>0</v>
      </c>
      <c r="I15" s="20">
        <f>SUM(ENERO:DICIEMBRE!I15)</f>
        <v>0</v>
      </c>
      <c r="J15" s="20">
        <f>SUM(ENERO:DICIEMBRE!J15)</f>
        <v>7</v>
      </c>
      <c r="K15" s="20">
        <f>SUM(ENERO:DICIEMBRE!K15)</f>
        <v>0</v>
      </c>
      <c r="L15" s="20">
        <f>SUM(ENERO:DICIEMBRE!L15)</f>
        <v>119</v>
      </c>
      <c r="M15" s="20">
        <f>SUM(ENERO:DICIEMBRE!M15)</f>
        <v>0</v>
      </c>
      <c r="N15" s="20">
        <f>SUM(ENERO:DICIEMBRE!N15)</f>
        <v>368</v>
      </c>
      <c r="O15" s="20">
        <f>SUM(ENERO:DICIEMBRE!O15)</f>
        <v>0</v>
      </c>
      <c r="P15" s="20">
        <f>SUM(ENERO:DICIEMBRE!P15)</f>
        <v>500</v>
      </c>
      <c r="Q15" s="20">
        <f>SUM(ENERO:DICIEMBRE!Q15)</f>
        <v>0</v>
      </c>
      <c r="R15" s="20">
        <f>SUM(ENERO:DICIEMBRE!R15)</f>
        <v>470</v>
      </c>
      <c r="S15" s="20">
        <f>SUM(ENERO:DICIEMBRE!S15)</f>
        <v>0</v>
      </c>
      <c r="T15" s="20">
        <f>SUM(ENERO:DICIEMBRE!T15)</f>
        <v>326</v>
      </c>
      <c r="U15" s="20">
        <f>SUM(ENERO:DICIEMBRE!U15)</f>
        <v>0</v>
      </c>
      <c r="V15" s="20">
        <f>SUM(ENERO:DICIEMBRE!V15)</f>
        <v>136</v>
      </c>
      <c r="W15" s="20">
        <f>SUM(ENERO:DICIEMBRE!W15)</f>
        <v>0</v>
      </c>
      <c r="X15" s="20">
        <f>SUM(ENERO:DICIEMBRE!X15)</f>
        <v>59</v>
      </c>
      <c r="Y15" s="20">
        <f>SUM(ENERO:DICIEMBRE!Y15)</f>
        <v>0</v>
      </c>
      <c r="Z15" s="20">
        <f>SUM(ENERO:DICIEMBRE!Z15)</f>
        <v>34</v>
      </c>
      <c r="AA15" s="20">
        <f>SUM(ENERO:DICIEMBRE!AA15)</f>
        <v>0</v>
      </c>
      <c r="AB15" s="20">
        <f>SUM(ENERO:DICIEMBRE!AB15)</f>
        <v>29</v>
      </c>
      <c r="AC15" s="20">
        <f>SUM(ENERO:DICIEMBRE!AC15)</f>
        <v>0</v>
      </c>
      <c r="AD15" s="20">
        <f>SUM(ENERO:DICIEMBRE!AD15)</f>
        <v>30</v>
      </c>
      <c r="AE15" s="20">
        <f>SUM(ENERO:DICIEMBRE!AE15)</f>
        <v>0</v>
      </c>
      <c r="AF15" s="20">
        <f>SUM(ENERO:DICIEMBRE!AF15)</f>
        <v>24</v>
      </c>
      <c r="AG15" s="20">
        <f>SUM(ENERO:DICIEMBRE!AG15)</f>
        <v>0</v>
      </c>
      <c r="AH15" s="20">
        <f>SUM(ENERO:DICIEMBRE!AH15)</f>
        <v>21</v>
      </c>
      <c r="AI15" s="20">
        <f>SUM(ENERO:DICIEMBRE!AI15)</f>
        <v>0</v>
      </c>
      <c r="AJ15" s="20">
        <f>SUM(ENERO:DICIEMBRE!AJ15)</f>
        <v>12</v>
      </c>
      <c r="AK15" s="20">
        <f>SUM(ENERO:DICIEMBRE!AK15)</f>
        <v>2</v>
      </c>
      <c r="AL15" s="20">
        <f>SUM(ENERO:DICIEMBRE!AL15)</f>
        <v>9</v>
      </c>
      <c r="AM15" s="20">
        <f>SUM(ENERO:DICIEMBRE!AM15)</f>
        <v>2085</v>
      </c>
      <c r="AN15" s="20">
        <f>SUM(ENERO:DICIEMBRE!AN15)</f>
        <v>0</v>
      </c>
      <c r="AO15" s="20">
        <f>SUM(ENERO:DICIEMBRE!AO15)</f>
        <v>0</v>
      </c>
      <c r="AP15" s="20">
        <f>SUM(ENERO:DICIEMBRE!AP15)</f>
        <v>0</v>
      </c>
      <c r="AQ15" s="20">
        <f>SUM(ENERO:DICIEMBRE!AQ15)</f>
        <v>0</v>
      </c>
      <c r="AR15" s="20">
        <f>SUM(ENERO:DICIEMBRE!AR15)</f>
        <v>0</v>
      </c>
      <c r="AS15" s="20">
        <f>SUM(ENERO:DICIEMBRE!AS15)</f>
        <v>0</v>
      </c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20">
        <f>SUM(ENERO:DICIEMBRE!E16)</f>
        <v>0</v>
      </c>
      <c r="F16" s="20">
        <f>SUM(ENERO:DICIEMBRE!F16)</f>
        <v>0</v>
      </c>
      <c r="G16" s="20">
        <f>SUM(ENERO:DICIEMBRE!G16)</f>
        <v>0</v>
      </c>
      <c r="H16" s="20">
        <f>SUM(ENERO:DICIEMBRE!H16)</f>
        <v>0</v>
      </c>
      <c r="I16" s="20">
        <f>SUM(ENERO:DICIEMBRE!I16)</f>
        <v>0</v>
      </c>
      <c r="J16" s="20">
        <f>SUM(ENERO:DICIEMBRE!J16)</f>
        <v>0</v>
      </c>
      <c r="K16" s="20">
        <f>SUM(ENERO:DICIEMBRE!K16)</f>
        <v>0</v>
      </c>
      <c r="L16" s="20">
        <f>SUM(ENERO:DICIEMBRE!L16)</f>
        <v>0</v>
      </c>
      <c r="M16" s="20">
        <f>SUM(ENERO:DICIEMBRE!M16)</f>
        <v>0</v>
      </c>
      <c r="N16" s="20">
        <f>SUM(ENERO:DICIEMBRE!N16)</f>
        <v>0</v>
      </c>
      <c r="O16" s="20">
        <f>SUM(ENERO:DICIEMBRE!O16)</f>
        <v>0</v>
      </c>
      <c r="P16" s="20">
        <f>SUM(ENERO:DICIEMBRE!P16)</f>
        <v>0</v>
      </c>
      <c r="Q16" s="20">
        <f>SUM(ENERO:DICIEMBRE!Q16)</f>
        <v>0</v>
      </c>
      <c r="R16" s="20">
        <f>SUM(ENERO:DICIEMBRE!R16)</f>
        <v>0</v>
      </c>
      <c r="S16" s="20">
        <f>SUM(ENERO:DICIEMBRE!S16)</f>
        <v>0</v>
      </c>
      <c r="T16" s="20">
        <f>SUM(ENERO:DICIEMBRE!T16)</f>
        <v>0</v>
      </c>
      <c r="U16" s="20">
        <f>SUM(ENERO:DICIEMBRE!U16)</f>
        <v>0</v>
      </c>
      <c r="V16" s="20">
        <f>SUM(ENERO:DICIEMBRE!V16)</f>
        <v>0</v>
      </c>
      <c r="W16" s="20">
        <f>SUM(ENERO:DICIEMBRE!W16)</f>
        <v>0</v>
      </c>
      <c r="X16" s="20">
        <f>SUM(ENERO:DICIEMBRE!X16)</f>
        <v>0</v>
      </c>
      <c r="Y16" s="20">
        <f>SUM(ENERO:DICIEMBRE!Y16)</f>
        <v>0</v>
      </c>
      <c r="Z16" s="20">
        <f>SUM(ENERO:DICIEMBRE!Z16)</f>
        <v>0</v>
      </c>
      <c r="AA16" s="20">
        <f>SUM(ENERO:DICIEMBRE!AA16)</f>
        <v>0</v>
      </c>
      <c r="AB16" s="20">
        <f>SUM(ENERO:DICIEMBRE!AB16)</f>
        <v>0</v>
      </c>
      <c r="AC16" s="20">
        <f>SUM(ENERO:DICIEMBRE!AC16)</f>
        <v>0</v>
      </c>
      <c r="AD16" s="20">
        <f>SUM(ENERO:DICIEMBRE!AD16)</f>
        <v>0</v>
      </c>
      <c r="AE16" s="20">
        <f>SUM(ENERO:DICIEMBRE!AE16)</f>
        <v>0</v>
      </c>
      <c r="AF16" s="20">
        <f>SUM(ENERO:DICIEMBRE!AF16)</f>
        <v>0</v>
      </c>
      <c r="AG16" s="20">
        <f>SUM(ENERO:DICIEMBRE!AG16)</f>
        <v>0</v>
      </c>
      <c r="AH16" s="20">
        <f>SUM(ENERO:DICIEMBRE!AH16)</f>
        <v>0</v>
      </c>
      <c r="AI16" s="20">
        <f>SUM(ENERO:DICIEMBRE!AI16)</f>
        <v>0</v>
      </c>
      <c r="AJ16" s="20">
        <f>SUM(ENERO:DICIEMBRE!AJ16)</f>
        <v>0</v>
      </c>
      <c r="AK16" s="20">
        <f>SUM(ENERO:DICIEMBRE!AK16)</f>
        <v>0</v>
      </c>
      <c r="AL16" s="20">
        <f>SUM(ENERO:DICIEMBRE!AL16)</f>
        <v>0</v>
      </c>
      <c r="AM16" s="20">
        <f>SUM(ENERO:DICIEMBRE!AM16)</f>
        <v>0</v>
      </c>
      <c r="AN16" s="20">
        <f>SUM(ENERO:DICIEMBRE!AN16)</f>
        <v>0</v>
      </c>
      <c r="AO16" s="20">
        <f>SUM(ENERO:DICIEMBRE!AO16)</f>
        <v>0</v>
      </c>
      <c r="AP16" s="20">
        <f>SUM(ENERO:DICIEMBRE!AP16)</f>
        <v>0</v>
      </c>
      <c r="AQ16" s="20">
        <f>SUM(ENERO:DICIEMBRE!AQ16)</f>
        <v>0</v>
      </c>
      <c r="AR16" s="20">
        <f>SUM(ENERO:DICIEMBRE!AR16)</f>
        <v>0</v>
      </c>
      <c r="AS16" s="20">
        <f>SUM(ENERO:DICIEMBRE!AS16)</f>
        <v>0</v>
      </c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542"/>
      <c r="B19" s="1530"/>
      <c r="C19" s="1531"/>
      <c r="D19" s="1537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59"/>
      <c r="AN19" s="1553"/>
      <c r="AO19" s="1553"/>
      <c r="AP19" s="1553"/>
    </row>
    <row r="20" spans="1:69" x14ac:dyDescent="0.25">
      <c r="A20" s="1543"/>
      <c r="B20" s="51" t="s">
        <v>32</v>
      </c>
      <c r="C20" s="52" t="s">
        <v>43</v>
      </c>
      <c r="D20" s="53" t="s">
        <v>34</v>
      </c>
      <c r="E20" s="54" t="s">
        <v>43</v>
      </c>
      <c r="F20" s="53" t="s">
        <v>34</v>
      </c>
      <c r="G20" s="54" t="s">
        <v>43</v>
      </c>
      <c r="H20" s="53" t="s">
        <v>34</v>
      </c>
      <c r="I20" s="54" t="s">
        <v>43</v>
      </c>
      <c r="J20" s="53" t="s">
        <v>34</v>
      </c>
      <c r="K20" s="54" t="s">
        <v>43</v>
      </c>
      <c r="L20" s="53" t="s">
        <v>34</v>
      </c>
      <c r="M20" s="54" t="s">
        <v>43</v>
      </c>
      <c r="N20" s="53" t="s">
        <v>34</v>
      </c>
      <c r="O20" s="54" t="s">
        <v>43</v>
      </c>
      <c r="P20" s="53" t="s">
        <v>34</v>
      </c>
      <c r="Q20" s="54" t="s">
        <v>43</v>
      </c>
      <c r="R20" s="53" t="s">
        <v>34</v>
      </c>
      <c r="S20" s="54" t="s">
        <v>43</v>
      </c>
      <c r="T20" s="53" t="s">
        <v>34</v>
      </c>
      <c r="U20" s="54" t="s">
        <v>43</v>
      </c>
      <c r="V20" s="53" t="s">
        <v>34</v>
      </c>
      <c r="W20" s="54" t="s">
        <v>43</v>
      </c>
      <c r="X20" s="53" t="s">
        <v>34</v>
      </c>
      <c r="Y20" s="54" t="s">
        <v>43</v>
      </c>
      <c r="Z20" s="53" t="s">
        <v>34</v>
      </c>
      <c r="AA20" s="54" t="s">
        <v>43</v>
      </c>
      <c r="AB20" s="53" t="s">
        <v>34</v>
      </c>
      <c r="AC20" s="54" t="s">
        <v>43</v>
      </c>
      <c r="AD20" s="53" t="s">
        <v>34</v>
      </c>
      <c r="AE20" s="54" t="s">
        <v>43</v>
      </c>
      <c r="AF20" s="53" t="s">
        <v>34</v>
      </c>
      <c r="AG20" s="54" t="s">
        <v>43</v>
      </c>
      <c r="AH20" s="53" t="s">
        <v>34</v>
      </c>
      <c r="AI20" s="54" t="s">
        <v>43</v>
      </c>
      <c r="AJ20" s="53" t="s">
        <v>34</v>
      </c>
      <c r="AK20" s="54" t="s">
        <v>43</v>
      </c>
      <c r="AL20" s="53" t="s">
        <v>34</v>
      </c>
      <c r="AM20" s="1537"/>
      <c r="AN20" s="1554"/>
      <c r="AO20" s="1554"/>
      <c r="AP20" s="1554"/>
    </row>
    <row r="21" spans="1:69" x14ac:dyDescent="0.25">
      <c r="A21" s="55" t="s">
        <v>44</v>
      </c>
      <c r="B21" s="56">
        <f t="shared" ref="B21:B26" si="3">SUM(C21+D21)</f>
        <v>0</v>
      </c>
      <c r="C21" s="57">
        <f t="shared" ref="C21:D26" si="4">SUM(E21+G21+I21+K21+M21+O21+Q21+S21+U21+W21+Y21+AA21+AC21+AE21+AG21+AI21+AK21)</f>
        <v>0</v>
      </c>
      <c r="D21" s="58">
        <f t="shared" si="4"/>
        <v>0</v>
      </c>
      <c r="E21" s="22"/>
      <c r="F21" s="23"/>
      <c r="G21" s="22"/>
      <c r="H21" s="23"/>
      <c r="I21" s="22"/>
      <c r="J21" s="21"/>
      <c r="K21" s="22"/>
      <c r="L21" s="21"/>
      <c r="M21" s="22"/>
      <c r="N21" s="21"/>
      <c r="O21" s="59"/>
      <c r="P21" s="21"/>
      <c r="Q21" s="59"/>
      <c r="R21" s="21"/>
      <c r="S21" s="59"/>
      <c r="T21" s="21"/>
      <c r="U21" s="59"/>
      <c r="V21" s="21"/>
      <c r="W21" s="59"/>
      <c r="X21" s="21"/>
      <c r="Y21" s="59"/>
      <c r="Z21" s="21"/>
      <c r="AA21" s="59"/>
      <c r="AB21" s="21"/>
      <c r="AC21" s="59"/>
      <c r="AD21" s="21"/>
      <c r="AE21" s="59"/>
      <c r="AF21" s="21"/>
      <c r="AG21" s="59"/>
      <c r="AH21" s="21"/>
      <c r="AI21" s="59"/>
      <c r="AJ21" s="21"/>
      <c r="AK21" s="59"/>
      <c r="AL21" s="21"/>
      <c r="AM21" s="23"/>
      <c r="AN21" s="24"/>
      <c r="AO21" s="24"/>
      <c r="AP21" s="24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69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74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74" t="s">
        <v>49</v>
      </c>
      <c r="B26" s="75">
        <f t="shared" si="3"/>
        <v>0</v>
      </c>
      <c r="C26" s="76">
        <f t="shared" si="4"/>
        <v>0</v>
      </c>
      <c r="D26" s="86">
        <f t="shared" si="4"/>
        <v>0</v>
      </c>
      <c r="E26" s="87"/>
      <c r="F26" s="88"/>
      <c r="G26" s="87"/>
      <c r="H26" s="88"/>
      <c r="I26" s="87"/>
      <c r="J26" s="89"/>
      <c r="K26" s="90"/>
      <c r="L26" s="88"/>
      <c r="M26" s="87"/>
      <c r="N26" s="88"/>
      <c r="O26" s="87"/>
      <c r="P26" s="88"/>
      <c r="Q26" s="87"/>
      <c r="R26" s="88"/>
      <c r="S26" s="87"/>
      <c r="T26" s="88"/>
      <c r="U26" s="87"/>
      <c r="V26" s="88"/>
      <c r="W26" s="87"/>
      <c r="X26" s="88"/>
      <c r="Y26" s="87"/>
      <c r="Z26" s="88"/>
      <c r="AA26" s="87"/>
      <c r="AB26" s="88"/>
      <c r="AC26" s="87"/>
      <c r="AD26" s="88"/>
      <c r="AE26" s="87"/>
      <c r="AF26" s="88"/>
      <c r="AG26" s="87"/>
      <c r="AH26" s="88"/>
      <c r="AI26" s="87"/>
      <c r="AJ26" s="88"/>
      <c r="AK26" s="87"/>
      <c r="AL26" s="88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560"/>
      <c r="B29" s="1530"/>
      <c r="C29" s="1531"/>
      <c r="D29" s="1537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553"/>
      <c r="AN29" s="1553"/>
    </row>
    <row r="30" spans="1:69" x14ac:dyDescent="0.25">
      <c r="A30" s="1546"/>
      <c r="B30" s="51" t="s">
        <v>32</v>
      </c>
      <c r="C30" s="10" t="s">
        <v>43</v>
      </c>
      <c r="D30" s="11" t="s">
        <v>34</v>
      </c>
      <c r="E30" s="94" t="s">
        <v>43</v>
      </c>
      <c r="F30" s="13" t="s">
        <v>34</v>
      </c>
      <c r="G30" s="94" t="s">
        <v>43</v>
      </c>
      <c r="H30" s="13" t="s">
        <v>34</v>
      </c>
      <c r="I30" s="94" t="s">
        <v>43</v>
      </c>
      <c r="J30" s="13" t="s">
        <v>34</v>
      </c>
      <c r="K30" s="94" t="s">
        <v>43</v>
      </c>
      <c r="L30" s="13" t="s">
        <v>34</v>
      </c>
      <c r="M30" s="94" t="s">
        <v>43</v>
      </c>
      <c r="N30" s="13" t="s">
        <v>34</v>
      </c>
      <c r="O30" s="94" t="s">
        <v>43</v>
      </c>
      <c r="P30" s="13" t="s">
        <v>34</v>
      </c>
      <c r="Q30" s="94" t="s">
        <v>43</v>
      </c>
      <c r="R30" s="13" t="s">
        <v>34</v>
      </c>
      <c r="S30" s="94" t="s">
        <v>43</v>
      </c>
      <c r="T30" s="13" t="s">
        <v>34</v>
      </c>
      <c r="U30" s="94" t="s">
        <v>43</v>
      </c>
      <c r="V30" s="13" t="s">
        <v>34</v>
      </c>
      <c r="W30" s="94" t="s">
        <v>43</v>
      </c>
      <c r="X30" s="13" t="s">
        <v>34</v>
      </c>
      <c r="Y30" s="94" t="s">
        <v>43</v>
      </c>
      <c r="Z30" s="13" t="s">
        <v>34</v>
      </c>
      <c r="AA30" s="94" t="s">
        <v>43</v>
      </c>
      <c r="AB30" s="13" t="s">
        <v>34</v>
      </c>
      <c r="AC30" s="94" t="s">
        <v>43</v>
      </c>
      <c r="AD30" s="13" t="s">
        <v>34</v>
      </c>
      <c r="AE30" s="94" t="s">
        <v>43</v>
      </c>
      <c r="AF30" s="13" t="s">
        <v>34</v>
      </c>
      <c r="AG30" s="94" t="s">
        <v>43</v>
      </c>
      <c r="AH30" s="13" t="s">
        <v>34</v>
      </c>
      <c r="AI30" s="94" t="s">
        <v>43</v>
      </c>
      <c r="AJ30" s="13" t="s">
        <v>34</v>
      </c>
      <c r="AK30" s="94" t="s">
        <v>43</v>
      </c>
      <c r="AL30" s="13" t="s">
        <v>34</v>
      </c>
      <c r="AM30" s="1554"/>
      <c r="AN30" s="1554"/>
    </row>
    <row r="31" spans="1:69" x14ac:dyDescent="0.25">
      <c r="A31" s="55" t="s">
        <v>52</v>
      </c>
      <c r="B31" s="56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58">
        <f t="shared" si="14"/>
        <v>0</v>
      </c>
      <c r="E31" s="22"/>
      <c r="F31" s="23"/>
      <c r="G31" s="22"/>
      <c r="H31" s="23"/>
      <c r="I31" s="22"/>
      <c r="J31" s="21"/>
      <c r="K31" s="22"/>
      <c r="L31" s="21"/>
      <c r="M31" s="22"/>
      <c r="N31" s="21"/>
      <c r="O31" s="59"/>
      <c r="P31" s="21"/>
      <c r="Q31" s="59"/>
      <c r="R31" s="21"/>
      <c r="S31" s="59"/>
      <c r="T31" s="21"/>
      <c r="U31" s="59"/>
      <c r="V31" s="21"/>
      <c r="W31" s="59"/>
      <c r="X31" s="21"/>
      <c r="Y31" s="59"/>
      <c r="Z31" s="21"/>
      <c r="AA31" s="59"/>
      <c r="AB31" s="21"/>
      <c r="AC31" s="59"/>
      <c r="AD31" s="21"/>
      <c r="AE31" s="59"/>
      <c r="AF31" s="21"/>
      <c r="AG31" s="59"/>
      <c r="AH31" s="21"/>
      <c r="AI31" s="59"/>
      <c r="AJ31" s="21"/>
      <c r="AK31" s="59"/>
      <c r="AL31" s="21"/>
      <c r="AM31" s="24"/>
      <c r="AN31" s="24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69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69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69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69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74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560"/>
      <c r="B39" s="1530"/>
      <c r="C39" s="1531"/>
      <c r="D39" s="1537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59"/>
      <c r="AN39" s="1553"/>
    </row>
    <row r="40" spans="1:68" x14ac:dyDescent="0.25">
      <c r="A40" s="1546"/>
      <c r="B40" s="51" t="s">
        <v>32</v>
      </c>
      <c r="C40" s="10" t="s">
        <v>43</v>
      </c>
      <c r="D40" s="11" t="s">
        <v>34</v>
      </c>
      <c r="E40" s="101" t="s">
        <v>43</v>
      </c>
      <c r="F40" s="53" t="s">
        <v>34</v>
      </c>
      <c r="G40" s="101" t="s">
        <v>43</v>
      </c>
      <c r="H40" s="53" t="s">
        <v>34</v>
      </c>
      <c r="I40" s="101" t="s">
        <v>43</v>
      </c>
      <c r="J40" s="53" t="s">
        <v>34</v>
      </c>
      <c r="K40" s="101" t="s">
        <v>43</v>
      </c>
      <c r="L40" s="53" t="s">
        <v>34</v>
      </c>
      <c r="M40" s="101" t="s">
        <v>43</v>
      </c>
      <c r="N40" s="53" t="s">
        <v>34</v>
      </c>
      <c r="O40" s="101" t="s">
        <v>43</v>
      </c>
      <c r="P40" s="53" t="s">
        <v>34</v>
      </c>
      <c r="Q40" s="101" t="s">
        <v>43</v>
      </c>
      <c r="R40" s="53" t="s">
        <v>34</v>
      </c>
      <c r="S40" s="101" t="s">
        <v>43</v>
      </c>
      <c r="T40" s="53" t="s">
        <v>34</v>
      </c>
      <c r="U40" s="101" t="s">
        <v>43</v>
      </c>
      <c r="V40" s="53" t="s">
        <v>34</v>
      </c>
      <c r="W40" s="101" t="s">
        <v>43</v>
      </c>
      <c r="X40" s="53" t="s">
        <v>34</v>
      </c>
      <c r="Y40" s="101" t="s">
        <v>43</v>
      </c>
      <c r="Z40" s="53" t="s">
        <v>34</v>
      </c>
      <c r="AA40" s="101" t="s">
        <v>43</v>
      </c>
      <c r="AB40" s="53" t="s">
        <v>34</v>
      </c>
      <c r="AC40" s="101" t="s">
        <v>43</v>
      </c>
      <c r="AD40" s="53" t="s">
        <v>34</v>
      </c>
      <c r="AE40" s="101" t="s">
        <v>43</v>
      </c>
      <c r="AF40" s="53" t="s">
        <v>34</v>
      </c>
      <c r="AG40" s="101" t="s">
        <v>43</v>
      </c>
      <c r="AH40" s="53" t="s">
        <v>34</v>
      </c>
      <c r="AI40" s="101" t="s">
        <v>43</v>
      </c>
      <c r="AJ40" s="53" t="s">
        <v>34</v>
      </c>
      <c r="AK40" s="101" t="s">
        <v>43</v>
      </c>
      <c r="AL40" s="53" t="s">
        <v>34</v>
      </c>
      <c r="AM40" s="1554"/>
      <c r="AN40" s="1554"/>
    </row>
    <row r="41" spans="1:68" x14ac:dyDescent="0.25">
      <c r="A41" s="55" t="s">
        <v>52</v>
      </c>
      <c r="B41" s="56">
        <f t="shared" ref="B41:B46" si="18">SUM(C41+D41)</f>
        <v>0</v>
      </c>
      <c r="C41" s="95">
        <f>SUM(E41+G41+I41+K41+M41+O41+Q41+S41+U41+W41+Y41+AA41+AC41+AE41+AG41+AI41+AK41)</f>
        <v>0</v>
      </c>
      <c r="D41" s="58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24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69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69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69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69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74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560"/>
      <c r="B49" s="1530"/>
      <c r="C49" s="1531"/>
      <c r="D49" s="1537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59"/>
      <c r="AN49" s="1553"/>
    </row>
    <row r="50" spans="1:68" x14ac:dyDescent="0.25">
      <c r="A50" s="1546"/>
      <c r="B50" s="51" t="s">
        <v>32</v>
      </c>
      <c r="C50" s="10" t="s">
        <v>43</v>
      </c>
      <c r="D50" s="11" t="s">
        <v>34</v>
      </c>
      <c r="E50" s="94" t="s">
        <v>43</v>
      </c>
      <c r="F50" s="13" t="s">
        <v>34</v>
      </c>
      <c r="G50" s="94" t="s">
        <v>43</v>
      </c>
      <c r="H50" s="13" t="s">
        <v>34</v>
      </c>
      <c r="I50" s="94" t="s">
        <v>43</v>
      </c>
      <c r="J50" s="13" t="s">
        <v>34</v>
      </c>
      <c r="K50" s="94" t="s">
        <v>43</v>
      </c>
      <c r="L50" s="13" t="s">
        <v>34</v>
      </c>
      <c r="M50" s="94" t="s">
        <v>43</v>
      </c>
      <c r="N50" s="13" t="s">
        <v>34</v>
      </c>
      <c r="O50" s="94" t="s">
        <v>43</v>
      </c>
      <c r="P50" s="13" t="s">
        <v>34</v>
      </c>
      <c r="Q50" s="94" t="s">
        <v>43</v>
      </c>
      <c r="R50" s="13" t="s">
        <v>34</v>
      </c>
      <c r="S50" s="94" t="s">
        <v>43</v>
      </c>
      <c r="T50" s="13" t="s">
        <v>34</v>
      </c>
      <c r="U50" s="94" t="s">
        <v>43</v>
      </c>
      <c r="V50" s="13" t="s">
        <v>34</v>
      </c>
      <c r="W50" s="94" t="s">
        <v>43</v>
      </c>
      <c r="X50" s="13" t="s">
        <v>34</v>
      </c>
      <c r="Y50" s="94" t="s">
        <v>43</v>
      </c>
      <c r="Z50" s="13" t="s">
        <v>34</v>
      </c>
      <c r="AA50" s="94" t="s">
        <v>43</v>
      </c>
      <c r="AB50" s="13" t="s">
        <v>34</v>
      </c>
      <c r="AC50" s="94" t="s">
        <v>43</v>
      </c>
      <c r="AD50" s="13" t="s">
        <v>34</v>
      </c>
      <c r="AE50" s="94" t="s">
        <v>43</v>
      </c>
      <c r="AF50" s="13" t="s">
        <v>34</v>
      </c>
      <c r="AG50" s="94" t="s">
        <v>43</v>
      </c>
      <c r="AH50" s="13" t="s">
        <v>34</v>
      </c>
      <c r="AI50" s="94" t="s">
        <v>43</v>
      </c>
      <c r="AJ50" s="13" t="s">
        <v>34</v>
      </c>
      <c r="AK50" s="94" t="s">
        <v>43</v>
      </c>
      <c r="AL50" s="13" t="s">
        <v>34</v>
      </c>
      <c r="AM50" s="1554"/>
      <c r="AN50" s="1554"/>
    </row>
    <row r="51" spans="1:68" x14ac:dyDescent="0.25">
      <c r="A51" s="55" t="s">
        <v>52</v>
      </c>
      <c r="B51" s="56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58">
        <f t="shared" si="26"/>
        <v>0</v>
      </c>
      <c r="E51" s="22"/>
      <c r="F51" s="23"/>
      <c r="G51" s="22"/>
      <c r="H51" s="23"/>
      <c r="I51" s="22"/>
      <c r="J51" s="21"/>
      <c r="K51" s="22"/>
      <c r="L51" s="21"/>
      <c r="M51" s="22"/>
      <c r="N51" s="21"/>
      <c r="O51" s="59"/>
      <c r="P51" s="21"/>
      <c r="Q51" s="59"/>
      <c r="R51" s="21"/>
      <c r="S51" s="59"/>
      <c r="T51" s="21"/>
      <c r="U51" s="59"/>
      <c r="V51" s="21"/>
      <c r="W51" s="59"/>
      <c r="X51" s="21"/>
      <c r="Y51" s="59"/>
      <c r="Z51" s="21"/>
      <c r="AA51" s="59"/>
      <c r="AB51" s="21"/>
      <c r="AC51" s="59"/>
      <c r="AD51" s="21"/>
      <c r="AE51" s="59"/>
      <c r="AF51" s="21"/>
      <c r="AG51" s="59"/>
      <c r="AH51" s="21"/>
      <c r="AI51" s="59"/>
      <c r="AJ51" s="21"/>
      <c r="AK51" s="59"/>
      <c r="AL51" s="21"/>
      <c r="AM51" s="24"/>
      <c r="AN51" s="24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69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69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69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69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74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26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7"/>
    </row>
    <row r="60" spans="1:68" ht="21" x14ac:dyDescent="0.25">
      <c r="A60" s="1531"/>
      <c r="B60" s="1117" t="s">
        <v>32</v>
      </c>
      <c r="C60" s="104" t="s">
        <v>33</v>
      </c>
      <c r="D60" s="53" t="s">
        <v>34</v>
      </c>
      <c r="E60" s="54" t="s">
        <v>33</v>
      </c>
      <c r="F60" s="53" t="s">
        <v>34</v>
      </c>
      <c r="G60" s="54" t="s">
        <v>33</v>
      </c>
      <c r="H60" s="53" t="s">
        <v>34</v>
      </c>
      <c r="I60" s="54" t="s">
        <v>33</v>
      </c>
      <c r="J60" s="53" t="s">
        <v>34</v>
      </c>
      <c r="K60" s="54" t="s">
        <v>33</v>
      </c>
      <c r="L60" s="53" t="s">
        <v>34</v>
      </c>
      <c r="M60" s="54" t="s">
        <v>33</v>
      </c>
      <c r="N60" s="53" t="s">
        <v>34</v>
      </c>
      <c r="O60" s="54" t="s">
        <v>33</v>
      </c>
      <c r="P60" s="53" t="s">
        <v>34</v>
      </c>
      <c r="Q60" s="54" t="s">
        <v>33</v>
      </c>
      <c r="R60" s="53" t="s">
        <v>34</v>
      </c>
      <c r="S60" s="54" t="s">
        <v>33</v>
      </c>
      <c r="T60" s="53" t="s">
        <v>34</v>
      </c>
      <c r="U60" s="54" t="s">
        <v>33</v>
      </c>
      <c r="V60" s="105" t="s">
        <v>34</v>
      </c>
      <c r="W60" s="54" t="s">
        <v>33</v>
      </c>
      <c r="X60" s="53" t="s">
        <v>34</v>
      </c>
      <c r="Y60" s="54" t="s">
        <v>33</v>
      </c>
      <c r="Z60" s="53" t="s">
        <v>34</v>
      </c>
      <c r="AA60" s="54" t="s">
        <v>33</v>
      </c>
      <c r="AB60" s="53" t="s">
        <v>34</v>
      </c>
      <c r="AC60" s="54" t="s">
        <v>33</v>
      </c>
      <c r="AD60" s="53" t="s">
        <v>34</v>
      </c>
      <c r="AE60" s="54" t="s">
        <v>33</v>
      </c>
      <c r="AF60" s="53" t="s">
        <v>34</v>
      </c>
      <c r="AG60" s="54" t="s">
        <v>33</v>
      </c>
      <c r="AH60" s="53" t="s">
        <v>34</v>
      </c>
      <c r="AI60" s="54" t="s">
        <v>33</v>
      </c>
      <c r="AJ60" s="53" t="s">
        <v>34</v>
      </c>
      <c r="AK60" s="54" t="s">
        <v>33</v>
      </c>
      <c r="AL60" s="53" t="s">
        <v>34</v>
      </c>
      <c r="AM60" s="106" t="s">
        <v>64</v>
      </c>
      <c r="AN60" s="53" t="s">
        <v>65</v>
      </c>
    </row>
    <row r="61" spans="1:68" x14ac:dyDescent="0.25">
      <c r="A61" s="107" t="s">
        <v>66</v>
      </c>
      <c r="B61" s="56">
        <f t="shared" ref="B61:B66" si="32">SUM(C61+D61)</f>
        <v>609</v>
      </c>
      <c r="C61" s="95">
        <f>SUM(E61+G61+I61+K61+M61+O61+Q61+S61+U61+W61+Y61+AA61+AC61+AE61+AG61+AI61+AK61)</f>
        <v>343</v>
      </c>
      <c r="D61" s="58">
        <f>SUM(F61+H61+J61+L61+N61+P61+R61+T61+V61+X61+Z61+AB61+AD61+AF61+AH61+AJ61+AL61)</f>
        <v>266</v>
      </c>
      <c r="E61" s="20">
        <f>SUM(ENERO:DICIEMBRE!E61)</f>
        <v>7</v>
      </c>
      <c r="F61" s="20">
        <f>SUM(ENERO:DICIEMBRE!F61)</f>
        <v>17</v>
      </c>
      <c r="G61" s="20">
        <f>SUM(ENERO:DICIEMBRE!G61)</f>
        <v>5</v>
      </c>
      <c r="H61" s="20">
        <f>SUM(ENERO:DICIEMBRE!H61)</f>
        <v>4</v>
      </c>
      <c r="I61" s="20">
        <f>SUM(ENERO:DICIEMBRE!I61)</f>
        <v>0</v>
      </c>
      <c r="J61" s="20">
        <f>SUM(ENERO:DICIEMBRE!J61)</f>
        <v>5</v>
      </c>
      <c r="K61" s="20">
        <f>SUM(ENERO:DICIEMBRE!K61)</f>
        <v>10</v>
      </c>
      <c r="L61" s="20">
        <f>SUM(ENERO:DICIEMBRE!L61)</f>
        <v>7</v>
      </c>
      <c r="M61" s="20">
        <f>SUM(ENERO:DICIEMBRE!M61)</f>
        <v>11</v>
      </c>
      <c r="N61" s="20">
        <f>SUM(ENERO:DICIEMBRE!N61)</f>
        <v>7</v>
      </c>
      <c r="O61" s="20">
        <f>SUM(ENERO:DICIEMBRE!O61)</f>
        <v>15</v>
      </c>
      <c r="P61" s="20">
        <f>SUM(ENERO:DICIEMBRE!P61)</f>
        <v>9</v>
      </c>
      <c r="Q61" s="20">
        <f>SUM(ENERO:DICIEMBRE!Q61)</f>
        <v>14</v>
      </c>
      <c r="R61" s="20">
        <f>SUM(ENERO:DICIEMBRE!R61)</f>
        <v>10</v>
      </c>
      <c r="S61" s="20">
        <f>SUM(ENERO:DICIEMBRE!S61)</f>
        <v>16</v>
      </c>
      <c r="T61" s="20">
        <f>SUM(ENERO:DICIEMBRE!T61)</f>
        <v>8</v>
      </c>
      <c r="U61" s="20">
        <f>SUM(ENERO:DICIEMBRE!U61)</f>
        <v>13</v>
      </c>
      <c r="V61" s="20">
        <f>SUM(ENERO:DICIEMBRE!V61)</f>
        <v>14</v>
      </c>
      <c r="W61" s="20">
        <f>SUM(ENERO:DICIEMBRE!W61)</f>
        <v>13</v>
      </c>
      <c r="X61" s="20">
        <f>SUM(ENERO:DICIEMBRE!X61)</f>
        <v>9</v>
      </c>
      <c r="Y61" s="20">
        <f>SUM(ENERO:DICIEMBRE!Y61)</f>
        <v>29</v>
      </c>
      <c r="Z61" s="20">
        <f>SUM(ENERO:DICIEMBRE!Z61)</f>
        <v>11</v>
      </c>
      <c r="AA61" s="20">
        <f>SUM(ENERO:DICIEMBRE!AA61)</f>
        <v>36</v>
      </c>
      <c r="AB61" s="20">
        <f>SUM(ENERO:DICIEMBRE!AB61)</f>
        <v>22</v>
      </c>
      <c r="AC61" s="20">
        <f>SUM(ENERO:DICIEMBRE!AC61)</f>
        <v>41</v>
      </c>
      <c r="AD61" s="20">
        <f>SUM(ENERO:DICIEMBRE!AD61)</f>
        <v>32</v>
      </c>
      <c r="AE61" s="20">
        <f>SUM(ENERO:DICIEMBRE!AE61)</f>
        <v>35</v>
      </c>
      <c r="AF61" s="20">
        <f>SUM(ENERO:DICIEMBRE!AF61)</f>
        <v>18</v>
      </c>
      <c r="AG61" s="20">
        <f>SUM(ENERO:DICIEMBRE!AG61)</f>
        <v>33</v>
      </c>
      <c r="AH61" s="20">
        <f>SUM(ENERO:DICIEMBRE!AH61)</f>
        <v>28</v>
      </c>
      <c r="AI61" s="20">
        <f>SUM(ENERO:DICIEMBRE!AI61)</f>
        <v>29</v>
      </c>
      <c r="AJ61" s="20">
        <f>SUM(ENERO:DICIEMBRE!AJ61)</f>
        <v>23</v>
      </c>
      <c r="AK61" s="20">
        <f>SUM(ENERO:DICIEMBRE!AK61)</f>
        <v>36</v>
      </c>
      <c r="AL61" s="20">
        <f>SUM(ENERO:DICIEMBRE!AL61)</f>
        <v>42</v>
      </c>
      <c r="AM61" s="20">
        <f>SUM(ENERO:DICIEMBRE!AM61)</f>
        <v>0</v>
      </c>
      <c r="AN61" s="20">
        <f>SUM(ENERO:DICIEMBRE!AN61)</f>
        <v>609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11963</v>
      </c>
      <c r="C62" s="96">
        <f t="shared" ref="C62:D66" si="33">SUM(E62+G62+I62+K62+M62+O62+Q62+S62+U62+W62+Y62+AA62+AC62+AE62+AG62+AI62+AK62)</f>
        <v>6093</v>
      </c>
      <c r="D62" s="70">
        <f t="shared" si="33"/>
        <v>5870</v>
      </c>
      <c r="E62" s="20">
        <f>SUM(ENERO:DICIEMBRE!E62)</f>
        <v>1146</v>
      </c>
      <c r="F62" s="20">
        <f>SUM(ENERO:DICIEMBRE!F62)</f>
        <v>1029</v>
      </c>
      <c r="G62" s="20">
        <f>SUM(ENERO:DICIEMBRE!G62)</f>
        <v>367</v>
      </c>
      <c r="H62" s="20">
        <f>SUM(ENERO:DICIEMBRE!H62)</f>
        <v>393</v>
      </c>
      <c r="I62" s="20">
        <f>SUM(ENERO:DICIEMBRE!I62)</f>
        <v>319</v>
      </c>
      <c r="J62" s="20">
        <f>SUM(ENERO:DICIEMBRE!J62)</f>
        <v>376</v>
      </c>
      <c r="K62" s="20">
        <f>SUM(ENERO:DICIEMBRE!K62)</f>
        <v>206</v>
      </c>
      <c r="L62" s="20">
        <f>SUM(ENERO:DICIEMBRE!L62)</f>
        <v>252</v>
      </c>
      <c r="M62" s="20">
        <f>SUM(ENERO:DICIEMBRE!M62)</f>
        <v>202</v>
      </c>
      <c r="N62" s="20">
        <f>SUM(ENERO:DICIEMBRE!N62)</f>
        <v>198</v>
      </c>
      <c r="O62" s="20">
        <f>SUM(ENERO:DICIEMBRE!O62)</f>
        <v>223</v>
      </c>
      <c r="P62" s="20">
        <f>SUM(ENERO:DICIEMBRE!P62)</f>
        <v>242</v>
      </c>
      <c r="Q62" s="20">
        <f>SUM(ENERO:DICIEMBRE!Q62)</f>
        <v>268</v>
      </c>
      <c r="R62" s="20">
        <f>SUM(ENERO:DICIEMBRE!R62)</f>
        <v>234</v>
      </c>
      <c r="S62" s="20">
        <f>SUM(ENERO:DICIEMBRE!S62)</f>
        <v>247</v>
      </c>
      <c r="T62" s="20">
        <f>SUM(ENERO:DICIEMBRE!T62)</f>
        <v>192</v>
      </c>
      <c r="U62" s="20">
        <f>SUM(ENERO:DICIEMBRE!U62)</f>
        <v>264</v>
      </c>
      <c r="V62" s="20">
        <f>SUM(ENERO:DICIEMBRE!V62)</f>
        <v>222</v>
      </c>
      <c r="W62" s="20">
        <f>SUM(ENERO:DICIEMBRE!W62)</f>
        <v>237</v>
      </c>
      <c r="X62" s="20">
        <f>SUM(ENERO:DICIEMBRE!X62)</f>
        <v>237</v>
      </c>
      <c r="Y62" s="20">
        <f>SUM(ENERO:DICIEMBRE!Y62)</f>
        <v>267</v>
      </c>
      <c r="Z62" s="20">
        <f>SUM(ENERO:DICIEMBRE!Z62)</f>
        <v>243</v>
      </c>
      <c r="AA62" s="20">
        <f>SUM(ENERO:DICIEMBRE!AA62)</f>
        <v>368</v>
      </c>
      <c r="AB62" s="20">
        <f>SUM(ENERO:DICIEMBRE!AB62)</f>
        <v>301</v>
      </c>
      <c r="AC62" s="20">
        <f>SUM(ENERO:DICIEMBRE!AC62)</f>
        <v>428</v>
      </c>
      <c r="AD62" s="20">
        <f>SUM(ENERO:DICIEMBRE!AD62)</f>
        <v>301</v>
      </c>
      <c r="AE62" s="20">
        <f>SUM(ENERO:DICIEMBRE!AE62)</f>
        <v>348</v>
      </c>
      <c r="AF62" s="20">
        <f>SUM(ENERO:DICIEMBRE!AF62)</f>
        <v>330</v>
      </c>
      <c r="AG62" s="20">
        <f>SUM(ENERO:DICIEMBRE!AG62)</f>
        <v>338</v>
      </c>
      <c r="AH62" s="20">
        <f>SUM(ENERO:DICIEMBRE!AH62)</f>
        <v>286</v>
      </c>
      <c r="AI62" s="20">
        <f>SUM(ENERO:DICIEMBRE!AI62)</f>
        <v>352</v>
      </c>
      <c r="AJ62" s="20">
        <f>SUM(ENERO:DICIEMBRE!AJ62)</f>
        <v>317</v>
      </c>
      <c r="AK62" s="20">
        <f>SUM(ENERO:DICIEMBRE!AK62)</f>
        <v>513</v>
      </c>
      <c r="AL62" s="20">
        <f>SUM(ENERO:DICIEMBRE!AL62)</f>
        <v>717</v>
      </c>
      <c r="AM62" s="20">
        <f>SUM(ENERO:DICIEMBRE!AM62)</f>
        <v>0</v>
      </c>
      <c r="AN62" s="20">
        <f>SUM(ENERO:DICIEMBRE!AN62)</f>
        <v>11963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29392</v>
      </c>
      <c r="C63" s="96">
        <f t="shared" si="33"/>
        <v>14906</v>
      </c>
      <c r="D63" s="70">
        <f t="shared" si="33"/>
        <v>14486</v>
      </c>
      <c r="E63" s="20">
        <f>SUM(ENERO:DICIEMBRE!E63)</f>
        <v>2821</v>
      </c>
      <c r="F63" s="20">
        <f>SUM(ENERO:DICIEMBRE!F63)</f>
        <v>2350</v>
      </c>
      <c r="G63" s="20">
        <f>SUM(ENERO:DICIEMBRE!G63)</f>
        <v>1595</v>
      </c>
      <c r="H63" s="20">
        <f>SUM(ENERO:DICIEMBRE!H63)</f>
        <v>1321</v>
      </c>
      <c r="I63" s="20">
        <f>SUM(ENERO:DICIEMBRE!I63)</f>
        <v>1284</v>
      </c>
      <c r="J63" s="20">
        <f>SUM(ENERO:DICIEMBRE!J63)</f>
        <v>1000</v>
      </c>
      <c r="K63" s="20">
        <f>SUM(ENERO:DICIEMBRE!K63)</f>
        <v>740</v>
      </c>
      <c r="L63" s="20">
        <f>SUM(ENERO:DICIEMBRE!L63)</f>
        <v>718</v>
      </c>
      <c r="M63" s="20">
        <f>SUM(ENERO:DICIEMBRE!M63)</f>
        <v>517</v>
      </c>
      <c r="N63" s="20">
        <f>SUM(ENERO:DICIEMBRE!N63)</f>
        <v>550</v>
      </c>
      <c r="O63" s="20">
        <f>SUM(ENERO:DICIEMBRE!O63)</f>
        <v>537</v>
      </c>
      <c r="P63" s="20">
        <f>SUM(ENERO:DICIEMBRE!P63)</f>
        <v>667</v>
      </c>
      <c r="Q63" s="20">
        <f>SUM(ENERO:DICIEMBRE!Q63)</f>
        <v>585</v>
      </c>
      <c r="R63" s="20">
        <f>SUM(ENERO:DICIEMBRE!R63)</f>
        <v>719</v>
      </c>
      <c r="S63" s="20">
        <f>SUM(ENERO:DICIEMBRE!S63)</f>
        <v>597</v>
      </c>
      <c r="T63" s="20">
        <f>SUM(ENERO:DICIEMBRE!T63)</f>
        <v>640</v>
      </c>
      <c r="U63" s="20">
        <f>SUM(ENERO:DICIEMBRE!U63)</f>
        <v>610</v>
      </c>
      <c r="V63" s="20">
        <f>SUM(ENERO:DICIEMBRE!V63)</f>
        <v>634</v>
      </c>
      <c r="W63" s="20">
        <f>SUM(ENERO:DICIEMBRE!W63)</f>
        <v>575</v>
      </c>
      <c r="X63" s="20">
        <f>SUM(ENERO:DICIEMBRE!X63)</f>
        <v>555</v>
      </c>
      <c r="Y63" s="20">
        <f>SUM(ENERO:DICIEMBRE!Y63)</f>
        <v>606</v>
      </c>
      <c r="Z63" s="20">
        <f>SUM(ENERO:DICIEMBRE!Z63)</f>
        <v>691</v>
      </c>
      <c r="AA63" s="20">
        <f>SUM(ENERO:DICIEMBRE!AA63)</f>
        <v>801</v>
      </c>
      <c r="AB63" s="20">
        <f>SUM(ENERO:DICIEMBRE!AB63)</f>
        <v>801</v>
      </c>
      <c r="AC63" s="20">
        <f>SUM(ENERO:DICIEMBRE!AC63)</f>
        <v>875</v>
      </c>
      <c r="AD63" s="20">
        <f>SUM(ENERO:DICIEMBRE!AD63)</f>
        <v>779</v>
      </c>
      <c r="AE63" s="20">
        <f>SUM(ENERO:DICIEMBRE!AE63)</f>
        <v>773</v>
      </c>
      <c r="AF63" s="20">
        <f>SUM(ENERO:DICIEMBRE!AF63)</f>
        <v>749</v>
      </c>
      <c r="AG63" s="20">
        <f>SUM(ENERO:DICIEMBRE!AG63)</f>
        <v>648</v>
      </c>
      <c r="AH63" s="20">
        <f>SUM(ENERO:DICIEMBRE!AH63)</f>
        <v>680</v>
      </c>
      <c r="AI63" s="20">
        <f>SUM(ENERO:DICIEMBRE!AI63)</f>
        <v>556</v>
      </c>
      <c r="AJ63" s="20">
        <f>SUM(ENERO:DICIEMBRE!AJ63)</f>
        <v>634</v>
      </c>
      <c r="AK63" s="20">
        <f>SUM(ENERO:DICIEMBRE!AK63)</f>
        <v>786</v>
      </c>
      <c r="AL63" s="20">
        <f>SUM(ENERO:DICIEMBRE!AL63)</f>
        <v>998</v>
      </c>
      <c r="AM63" s="20">
        <f>SUM(ENERO:DICIEMBRE!AM63)</f>
        <v>0</v>
      </c>
      <c r="AN63" s="20">
        <f>SUM(ENERO:DICIEMBRE!AN63)</f>
        <v>29392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5489</v>
      </c>
      <c r="C64" s="96">
        <f t="shared" si="33"/>
        <v>2747</v>
      </c>
      <c r="D64" s="70">
        <f t="shared" si="33"/>
        <v>2742</v>
      </c>
      <c r="E64" s="20">
        <f>SUM(ENERO:DICIEMBRE!E64)</f>
        <v>587</v>
      </c>
      <c r="F64" s="20">
        <f>SUM(ENERO:DICIEMBRE!F64)</f>
        <v>566</v>
      </c>
      <c r="G64" s="20">
        <f>SUM(ENERO:DICIEMBRE!G64)</f>
        <v>636</v>
      </c>
      <c r="H64" s="20">
        <f>SUM(ENERO:DICIEMBRE!H64)</f>
        <v>578</v>
      </c>
      <c r="I64" s="20">
        <f>SUM(ENERO:DICIEMBRE!I64)</f>
        <v>742</v>
      </c>
      <c r="J64" s="20">
        <f>SUM(ENERO:DICIEMBRE!J64)</f>
        <v>623</v>
      </c>
      <c r="K64" s="20">
        <f>SUM(ENERO:DICIEMBRE!K64)</f>
        <v>158</v>
      </c>
      <c r="L64" s="20">
        <f>SUM(ENERO:DICIEMBRE!L64)</f>
        <v>191</v>
      </c>
      <c r="M64" s="20">
        <f>SUM(ENERO:DICIEMBRE!M64)</f>
        <v>57</v>
      </c>
      <c r="N64" s="20">
        <f>SUM(ENERO:DICIEMBRE!N64)</f>
        <v>96</v>
      </c>
      <c r="O64" s="20">
        <f>SUM(ENERO:DICIEMBRE!O64)</f>
        <v>62</v>
      </c>
      <c r="P64" s="20">
        <f>SUM(ENERO:DICIEMBRE!P64)</f>
        <v>112</v>
      </c>
      <c r="Q64" s="20">
        <f>SUM(ENERO:DICIEMBRE!Q64)</f>
        <v>86</v>
      </c>
      <c r="R64" s="20">
        <f>SUM(ENERO:DICIEMBRE!R64)</f>
        <v>89</v>
      </c>
      <c r="S64" s="20">
        <f>SUM(ENERO:DICIEMBRE!S64)</f>
        <v>71</v>
      </c>
      <c r="T64" s="20">
        <f>SUM(ENERO:DICIEMBRE!T64)</f>
        <v>73</v>
      </c>
      <c r="U64" s="20">
        <f>SUM(ENERO:DICIEMBRE!U64)</f>
        <v>54</v>
      </c>
      <c r="V64" s="20">
        <f>SUM(ENERO:DICIEMBRE!V64)</f>
        <v>85</v>
      </c>
      <c r="W64" s="20">
        <f>SUM(ENERO:DICIEMBRE!W64)</f>
        <v>46</v>
      </c>
      <c r="X64" s="20">
        <f>SUM(ENERO:DICIEMBRE!X64)</f>
        <v>67</v>
      </c>
      <c r="Y64" s="20">
        <f>SUM(ENERO:DICIEMBRE!Y64)</f>
        <v>56</v>
      </c>
      <c r="Z64" s="20">
        <f>SUM(ENERO:DICIEMBRE!Z64)</f>
        <v>55</v>
      </c>
      <c r="AA64" s="20">
        <f>SUM(ENERO:DICIEMBRE!AA64)</f>
        <v>59</v>
      </c>
      <c r="AB64" s="20">
        <f>SUM(ENERO:DICIEMBRE!AB64)</f>
        <v>57</v>
      </c>
      <c r="AC64" s="20">
        <f>SUM(ENERO:DICIEMBRE!AC64)</f>
        <v>37</v>
      </c>
      <c r="AD64" s="20">
        <f>SUM(ENERO:DICIEMBRE!AD64)</f>
        <v>48</v>
      </c>
      <c r="AE64" s="20">
        <f>SUM(ENERO:DICIEMBRE!AE64)</f>
        <v>30</v>
      </c>
      <c r="AF64" s="20">
        <f>SUM(ENERO:DICIEMBRE!AF64)</f>
        <v>34</v>
      </c>
      <c r="AG64" s="20">
        <f>SUM(ENERO:DICIEMBRE!AG64)</f>
        <v>32</v>
      </c>
      <c r="AH64" s="20">
        <f>SUM(ENERO:DICIEMBRE!AH64)</f>
        <v>20</v>
      </c>
      <c r="AI64" s="20">
        <f>SUM(ENERO:DICIEMBRE!AI64)</f>
        <v>18</v>
      </c>
      <c r="AJ64" s="20">
        <f>SUM(ENERO:DICIEMBRE!AJ64)</f>
        <v>28</v>
      </c>
      <c r="AK64" s="20">
        <f>SUM(ENERO:DICIEMBRE!AK64)</f>
        <v>16</v>
      </c>
      <c r="AL64" s="20">
        <f>SUM(ENERO:DICIEMBRE!AL64)</f>
        <v>20</v>
      </c>
      <c r="AM64" s="20">
        <f>SUM(ENERO:DICIEMBRE!AM64)</f>
        <v>0</v>
      </c>
      <c r="AN64" s="20">
        <f>SUM(ENERO:DICIEMBRE!AN64)</f>
        <v>5489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129</v>
      </c>
      <c r="C65" s="112">
        <f t="shared" si="33"/>
        <v>45</v>
      </c>
      <c r="D65" s="113">
        <f t="shared" si="33"/>
        <v>84</v>
      </c>
      <c r="E65" s="20">
        <f>SUM(ENERO:DICIEMBRE!E65)</f>
        <v>13</v>
      </c>
      <c r="F65" s="20">
        <f>SUM(ENERO:DICIEMBRE!F65)</f>
        <v>11</v>
      </c>
      <c r="G65" s="20">
        <f>SUM(ENERO:DICIEMBRE!G65)</f>
        <v>6</v>
      </c>
      <c r="H65" s="20">
        <f>SUM(ENERO:DICIEMBRE!H65)</f>
        <v>7</v>
      </c>
      <c r="I65" s="20">
        <f>SUM(ENERO:DICIEMBRE!I65)</f>
        <v>7</v>
      </c>
      <c r="J65" s="20">
        <f>SUM(ENERO:DICIEMBRE!J65)</f>
        <v>7</v>
      </c>
      <c r="K65" s="20">
        <f>SUM(ENERO:DICIEMBRE!K65)</f>
        <v>4</v>
      </c>
      <c r="L65" s="20">
        <f>SUM(ENERO:DICIEMBRE!L65)</f>
        <v>4</v>
      </c>
      <c r="M65" s="20">
        <f>SUM(ENERO:DICIEMBRE!M65)</f>
        <v>0</v>
      </c>
      <c r="N65" s="20">
        <f>SUM(ENERO:DICIEMBRE!N65)</f>
        <v>2</v>
      </c>
      <c r="O65" s="20">
        <f>SUM(ENERO:DICIEMBRE!O65)</f>
        <v>1</v>
      </c>
      <c r="P65" s="20">
        <f>SUM(ENERO:DICIEMBRE!P65)</f>
        <v>13</v>
      </c>
      <c r="Q65" s="20">
        <f>SUM(ENERO:DICIEMBRE!Q65)</f>
        <v>3</v>
      </c>
      <c r="R65" s="20">
        <f>SUM(ENERO:DICIEMBRE!R65)</f>
        <v>7</v>
      </c>
      <c r="S65" s="20">
        <f>SUM(ENERO:DICIEMBRE!S65)</f>
        <v>0</v>
      </c>
      <c r="T65" s="20">
        <f>SUM(ENERO:DICIEMBRE!T65)</f>
        <v>5</v>
      </c>
      <c r="U65" s="20">
        <f>SUM(ENERO:DICIEMBRE!U65)</f>
        <v>5</v>
      </c>
      <c r="V65" s="20">
        <f>SUM(ENERO:DICIEMBRE!V65)</f>
        <v>6</v>
      </c>
      <c r="W65" s="20">
        <f>SUM(ENERO:DICIEMBRE!W65)</f>
        <v>0</v>
      </c>
      <c r="X65" s="20">
        <f>SUM(ENERO:DICIEMBRE!X65)</f>
        <v>6</v>
      </c>
      <c r="Y65" s="20">
        <f>SUM(ENERO:DICIEMBRE!Y65)</f>
        <v>2</v>
      </c>
      <c r="Z65" s="20">
        <f>SUM(ENERO:DICIEMBRE!Z65)</f>
        <v>3</v>
      </c>
      <c r="AA65" s="20">
        <f>SUM(ENERO:DICIEMBRE!AA65)</f>
        <v>0</v>
      </c>
      <c r="AB65" s="20">
        <f>SUM(ENERO:DICIEMBRE!AB65)</f>
        <v>4</v>
      </c>
      <c r="AC65" s="20">
        <f>SUM(ENERO:DICIEMBRE!AC65)</f>
        <v>2</v>
      </c>
      <c r="AD65" s="20">
        <f>SUM(ENERO:DICIEMBRE!AD65)</f>
        <v>1</v>
      </c>
      <c r="AE65" s="20">
        <f>SUM(ENERO:DICIEMBRE!AE65)</f>
        <v>0</v>
      </c>
      <c r="AF65" s="20">
        <f>SUM(ENERO:DICIEMBRE!AF65)</f>
        <v>2</v>
      </c>
      <c r="AG65" s="20">
        <f>SUM(ENERO:DICIEMBRE!AG65)</f>
        <v>0</v>
      </c>
      <c r="AH65" s="20">
        <f>SUM(ENERO:DICIEMBRE!AH65)</f>
        <v>2</v>
      </c>
      <c r="AI65" s="20">
        <f>SUM(ENERO:DICIEMBRE!AI65)</f>
        <v>2</v>
      </c>
      <c r="AJ65" s="20">
        <f>SUM(ENERO:DICIEMBRE!AJ65)</f>
        <v>0</v>
      </c>
      <c r="AK65" s="20">
        <f>SUM(ENERO:DICIEMBRE!AK65)</f>
        <v>0</v>
      </c>
      <c r="AL65" s="20">
        <f>SUM(ENERO:DICIEMBRE!AL65)</f>
        <v>4</v>
      </c>
      <c r="AM65" s="20">
        <f>SUM(ENERO:DICIEMBRE!AM65)</f>
        <v>0</v>
      </c>
      <c r="AN65" s="20">
        <f>SUM(ENERO:DICIEMBRE!AN65)</f>
        <v>129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20">
        <f>SUM(ENERO:DICIEMBRE!E66)</f>
        <v>0</v>
      </c>
      <c r="F66" s="20">
        <f>SUM(ENERO:DICIEMBRE!F66)</f>
        <v>0</v>
      </c>
      <c r="G66" s="20">
        <f>SUM(ENERO:DICIEMBRE!G66)</f>
        <v>0</v>
      </c>
      <c r="H66" s="20">
        <f>SUM(ENERO:DICIEMBRE!H66)</f>
        <v>0</v>
      </c>
      <c r="I66" s="20">
        <f>SUM(ENERO:DICIEMBRE!I66)</f>
        <v>0</v>
      </c>
      <c r="J66" s="20">
        <f>SUM(ENERO:DICIEMBRE!J66)</f>
        <v>0</v>
      </c>
      <c r="K66" s="20">
        <f>SUM(ENERO:DICIEMBRE!K66)</f>
        <v>0</v>
      </c>
      <c r="L66" s="20">
        <f>SUM(ENERO:DICIEMBRE!L66)</f>
        <v>0</v>
      </c>
      <c r="M66" s="20">
        <f>SUM(ENERO:DICIEMBRE!M66)</f>
        <v>0</v>
      </c>
      <c r="N66" s="20">
        <f>SUM(ENERO:DICIEMBRE!N66)</f>
        <v>0</v>
      </c>
      <c r="O66" s="20">
        <f>SUM(ENERO:DICIEMBRE!O66)</f>
        <v>0</v>
      </c>
      <c r="P66" s="20">
        <f>SUM(ENERO:DICIEMBRE!P66)</f>
        <v>0</v>
      </c>
      <c r="Q66" s="20">
        <f>SUM(ENERO:DICIEMBRE!Q66)</f>
        <v>0</v>
      </c>
      <c r="R66" s="20">
        <f>SUM(ENERO:DICIEMBRE!R66)</f>
        <v>0</v>
      </c>
      <c r="S66" s="20">
        <f>SUM(ENERO:DICIEMBRE!S66)</f>
        <v>0</v>
      </c>
      <c r="T66" s="20">
        <f>SUM(ENERO:DICIEMBRE!T66)</f>
        <v>0</v>
      </c>
      <c r="U66" s="20">
        <f>SUM(ENERO:DICIEMBRE!U66)</f>
        <v>0</v>
      </c>
      <c r="V66" s="20">
        <f>SUM(ENERO:DICIEMBRE!V66)</f>
        <v>0</v>
      </c>
      <c r="W66" s="20">
        <f>SUM(ENERO:DICIEMBRE!W66)</f>
        <v>0</v>
      </c>
      <c r="X66" s="20">
        <f>SUM(ENERO:DICIEMBRE!X66)</f>
        <v>0</v>
      </c>
      <c r="Y66" s="20">
        <f>SUM(ENERO:DICIEMBRE!Y66)</f>
        <v>0</v>
      </c>
      <c r="Z66" s="20">
        <f>SUM(ENERO:DICIEMBRE!Z66)</f>
        <v>0</v>
      </c>
      <c r="AA66" s="20">
        <f>SUM(ENERO:DICIEMBRE!AA66)</f>
        <v>0</v>
      </c>
      <c r="AB66" s="20">
        <f>SUM(ENERO:DICIEMBRE!AB66)</f>
        <v>0</v>
      </c>
      <c r="AC66" s="20">
        <f>SUM(ENERO:DICIEMBRE!AC66)</f>
        <v>0</v>
      </c>
      <c r="AD66" s="20">
        <f>SUM(ENERO:DICIEMBRE!AD66)</f>
        <v>0</v>
      </c>
      <c r="AE66" s="20">
        <f>SUM(ENERO:DICIEMBRE!AE66)</f>
        <v>0</v>
      </c>
      <c r="AF66" s="20">
        <f>SUM(ENERO:DICIEMBRE!AF66)</f>
        <v>0</v>
      </c>
      <c r="AG66" s="20">
        <f>SUM(ENERO:DICIEMBRE!AG66)</f>
        <v>0</v>
      </c>
      <c r="AH66" s="20">
        <f>SUM(ENERO:DICIEMBRE!AH66)</f>
        <v>0</v>
      </c>
      <c r="AI66" s="20">
        <f>SUM(ENERO:DICIEMBRE!AI66)</f>
        <v>0</v>
      </c>
      <c r="AJ66" s="20">
        <f>SUM(ENERO:DICIEMBRE!AJ66)</f>
        <v>0</v>
      </c>
      <c r="AK66" s="20">
        <f>SUM(ENERO:DICIEMBRE!AK66)</f>
        <v>0</v>
      </c>
      <c r="AL66" s="20">
        <f>SUM(ENERO:DICIEMBRE!AL66)</f>
        <v>0</v>
      </c>
      <c r="AM66" s="20">
        <f>SUM(ENERO:DICIEMBRE!AM66)</f>
        <v>0</v>
      </c>
      <c r="AN66" s="20">
        <f>SUM(ENERO:DICIEMBRE!AN66)</f>
        <v>0</v>
      </c>
    </row>
    <row r="67" spans="1:68" x14ac:dyDescent="0.25">
      <c r="A67" s="101" t="s">
        <v>62</v>
      </c>
      <c r="B67" s="122">
        <f t="shared" ref="B67:AL67" si="37">SUM(B61:B66)</f>
        <v>47582</v>
      </c>
      <c r="C67" s="123">
        <f t="shared" si="37"/>
        <v>24134</v>
      </c>
      <c r="D67" s="124">
        <f t="shared" si="37"/>
        <v>23448</v>
      </c>
      <c r="E67" s="125">
        <f t="shared" si="37"/>
        <v>4574</v>
      </c>
      <c r="F67" s="126">
        <f t="shared" si="37"/>
        <v>3973</v>
      </c>
      <c r="G67" s="125">
        <f t="shared" si="37"/>
        <v>2609</v>
      </c>
      <c r="H67" s="127">
        <f t="shared" si="37"/>
        <v>2303</v>
      </c>
      <c r="I67" s="125">
        <f t="shared" si="37"/>
        <v>2352</v>
      </c>
      <c r="J67" s="127">
        <f t="shared" si="37"/>
        <v>2011</v>
      </c>
      <c r="K67" s="125">
        <f t="shared" si="37"/>
        <v>1118</v>
      </c>
      <c r="L67" s="127">
        <f t="shared" si="37"/>
        <v>1172</v>
      </c>
      <c r="M67" s="125">
        <f t="shared" si="37"/>
        <v>787</v>
      </c>
      <c r="N67" s="127">
        <f t="shared" si="37"/>
        <v>853</v>
      </c>
      <c r="O67" s="125">
        <f t="shared" si="37"/>
        <v>838</v>
      </c>
      <c r="P67" s="127">
        <f t="shared" si="37"/>
        <v>1043</v>
      </c>
      <c r="Q67" s="125">
        <f t="shared" si="37"/>
        <v>956</v>
      </c>
      <c r="R67" s="127">
        <f t="shared" si="37"/>
        <v>1059</v>
      </c>
      <c r="S67" s="125">
        <f t="shared" si="37"/>
        <v>931</v>
      </c>
      <c r="T67" s="127">
        <f t="shared" si="37"/>
        <v>918</v>
      </c>
      <c r="U67" s="128">
        <f t="shared" si="37"/>
        <v>946</v>
      </c>
      <c r="V67" s="129">
        <f t="shared" si="37"/>
        <v>961</v>
      </c>
      <c r="W67" s="125">
        <f t="shared" si="37"/>
        <v>871</v>
      </c>
      <c r="X67" s="127">
        <f t="shared" si="37"/>
        <v>874</v>
      </c>
      <c r="Y67" s="125">
        <f t="shared" si="37"/>
        <v>960</v>
      </c>
      <c r="Z67" s="127">
        <f t="shared" si="37"/>
        <v>1003</v>
      </c>
      <c r="AA67" s="125">
        <f t="shared" si="37"/>
        <v>1264</v>
      </c>
      <c r="AB67" s="127">
        <f t="shared" si="37"/>
        <v>1185</v>
      </c>
      <c r="AC67" s="125">
        <f t="shared" si="37"/>
        <v>1383</v>
      </c>
      <c r="AD67" s="127">
        <f t="shared" si="37"/>
        <v>1161</v>
      </c>
      <c r="AE67" s="125">
        <f t="shared" si="37"/>
        <v>1186</v>
      </c>
      <c r="AF67" s="127">
        <f t="shared" si="37"/>
        <v>1133</v>
      </c>
      <c r="AG67" s="125">
        <f t="shared" si="37"/>
        <v>1051</v>
      </c>
      <c r="AH67" s="127">
        <f t="shared" si="37"/>
        <v>1016</v>
      </c>
      <c r="AI67" s="125">
        <f t="shared" si="37"/>
        <v>957</v>
      </c>
      <c r="AJ67" s="127">
        <f t="shared" si="37"/>
        <v>1002</v>
      </c>
      <c r="AK67" s="130">
        <f t="shared" si="37"/>
        <v>1351</v>
      </c>
      <c r="AL67" s="127">
        <f t="shared" si="37"/>
        <v>1781</v>
      </c>
      <c r="AM67" s="130">
        <f>SUM(AM61:AM65)</f>
        <v>0</v>
      </c>
      <c r="AN67" s="127">
        <f>SUM(AN61:AN65)</f>
        <v>47582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94" t="s">
        <v>73</v>
      </c>
      <c r="B69" s="131" t="s">
        <v>5</v>
      </c>
      <c r="C69" s="131" t="s">
        <v>74</v>
      </c>
      <c r="D69" s="131" t="s">
        <v>75</v>
      </c>
      <c r="E69" s="131" t="s">
        <v>76</v>
      </c>
    </row>
    <row r="70" spans="1:68" x14ac:dyDescent="0.25">
      <c r="A70" s="132" t="s">
        <v>77</v>
      </c>
      <c r="B70" s="133">
        <f>SUM(C70:E70)</f>
        <v>0</v>
      </c>
      <c r="C70" s="20">
        <f>SUM(ENERO:DICIEMBRE!C70)</f>
        <v>0</v>
      </c>
      <c r="D70" s="20">
        <f>SUM(ENERO:DICIEMBRE!D70)</f>
        <v>0</v>
      </c>
      <c r="E70" s="20">
        <f>SUM(ENERO:DICIEMBRE!E70)</f>
        <v>0</v>
      </c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20">
        <f>SUM(ENERO:DICIEMBRE!C71)</f>
        <v>0</v>
      </c>
      <c r="D71" s="20">
        <f>SUM(ENERO:DICIEMBRE!D71)</f>
        <v>0</v>
      </c>
      <c r="E71" s="20">
        <f>SUM(ENERO:DICIEMBRE!E71)</f>
        <v>0</v>
      </c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20">
        <f>SUM(ENERO:DICIEMBRE!C72)</f>
        <v>0</v>
      </c>
      <c r="D72" s="20">
        <f>SUM(ENERO:DICIEMBRE!D72)</f>
        <v>0</v>
      </c>
      <c r="E72" s="20">
        <f>SUM(ENERO:DICIEMBRE!E72)</f>
        <v>0</v>
      </c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2140</v>
      </c>
      <c r="C73" s="20">
        <f>SUM(ENERO:DICIEMBRE!C73)</f>
        <v>2140</v>
      </c>
      <c r="D73" s="20">
        <f>SUM(ENERO:DICIEMBRE!D73)</f>
        <v>0</v>
      </c>
      <c r="E73" s="20">
        <f>SUM(ENERO:DICIEMBRE!E73)</f>
        <v>0</v>
      </c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20">
        <f>SUM(ENERO:DICIEMBRE!C74)</f>
        <v>0</v>
      </c>
      <c r="D74" s="20">
        <f>SUM(ENERO:DICIEMBRE!D74)</f>
        <v>0</v>
      </c>
      <c r="E74" s="20">
        <f>SUM(ENERO:DICIEMBRE!E74)</f>
        <v>0</v>
      </c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20">
        <f>SUM(ENERO:DICIEMBRE!C75)</f>
        <v>0</v>
      </c>
      <c r="D75" s="20">
        <f>SUM(ENERO:DICIEMBRE!D75)</f>
        <v>0</v>
      </c>
      <c r="E75" s="20">
        <f>SUM(ENERO:DICIEMBRE!E75)</f>
        <v>0</v>
      </c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1291</v>
      </c>
      <c r="C76" s="20">
        <f>SUM(ENERO:DICIEMBRE!C76)</f>
        <v>1291</v>
      </c>
      <c r="D76" s="20">
        <f>SUM(ENERO:DICIEMBRE!D76)</f>
        <v>0</v>
      </c>
      <c r="E76" s="20">
        <f>SUM(ENERO:DICIEMBRE!E76)</f>
        <v>0</v>
      </c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20">
        <f>SUM(ENERO:DICIEMBRE!C77)</f>
        <v>0</v>
      </c>
      <c r="D77" s="20">
        <f>SUM(ENERO:DICIEMBRE!D77)</f>
        <v>0</v>
      </c>
      <c r="E77" s="20">
        <f>SUM(ENERO:DICIEMBRE!E77)</f>
        <v>0</v>
      </c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20">
        <f>SUM(ENERO:DICIEMBRE!C78)</f>
        <v>0</v>
      </c>
      <c r="D78" s="20">
        <f>SUM(ENERO:DICIEMBRE!D78)</f>
        <v>0</v>
      </c>
      <c r="E78" s="20">
        <f>SUM(ENERO:DICIEMBRE!E78)</f>
        <v>0</v>
      </c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20">
        <f>SUM(ENERO:DICIEMBRE!C79)</f>
        <v>0</v>
      </c>
      <c r="D79" s="20">
        <f>SUM(ENERO:DICIEMBRE!D79)</f>
        <v>0</v>
      </c>
      <c r="E79" s="20">
        <f>SUM(ENERO:DICIEMBRE!E79)</f>
        <v>0</v>
      </c>
      <c r="BI79" s="25"/>
      <c r="BJ79" s="25"/>
      <c r="BK79" s="25"/>
      <c r="BL79" s="25"/>
      <c r="BN79" s="26"/>
      <c r="BO79" s="26"/>
      <c r="BP79" s="26"/>
    </row>
    <row r="80" spans="1:68" ht="21" x14ac:dyDescent="0.25">
      <c r="A80" s="134" t="s">
        <v>87</v>
      </c>
      <c r="B80" s="135">
        <f t="shared" si="38"/>
        <v>0</v>
      </c>
      <c r="C80" s="20">
        <f>SUM(ENERO:DICIEMBRE!C80)</f>
        <v>0</v>
      </c>
      <c r="D80" s="20">
        <f>SUM(ENERO:DICIEMBRE!D80)</f>
        <v>0</v>
      </c>
      <c r="E80" s="20">
        <f>SUM(ENERO:DICIEMBRE!E80)</f>
        <v>0</v>
      </c>
      <c r="BI80" s="25"/>
      <c r="BJ80" s="25"/>
      <c r="BK80" s="25"/>
      <c r="BL80" s="25"/>
      <c r="BN80" s="26"/>
      <c r="BO80" s="26"/>
      <c r="BP80" s="26"/>
    </row>
    <row r="81" spans="1:69" x14ac:dyDescent="0.25">
      <c r="A81" s="136" t="s">
        <v>88</v>
      </c>
      <c r="B81" s="135">
        <f t="shared" si="38"/>
        <v>0</v>
      </c>
      <c r="C81" s="20">
        <f>SUM(ENERO:DICIEMBRE!C81)</f>
        <v>0</v>
      </c>
      <c r="D81" s="20">
        <f>SUM(ENERO:DICIEMBRE!D81)</f>
        <v>0</v>
      </c>
      <c r="E81" s="20">
        <f>SUM(ENERO:DICIEMBRE!E81)</f>
        <v>0</v>
      </c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1099</v>
      </c>
      <c r="C82" s="20">
        <f>SUM(ENERO:DICIEMBRE!C82)</f>
        <v>1099</v>
      </c>
      <c r="D82" s="20">
        <f>SUM(ENERO:DICIEMBRE!D82)</f>
        <v>0</v>
      </c>
      <c r="E82" s="20">
        <f>SUM(ENERO:DICIEMBRE!E82)</f>
        <v>0</v>
      </c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20">
        <f>SUM(ENERO:DICIEMBRE!C83)</f>
        <v>0</v>
      </c>
      <c r="D83" s="20">
        <f>SUM(ENERO:DICIEMBRE!D83)</f>
        <v>0</v>
      </c>
      <c r="E83" s="20">
        <f>SUM(ENERO:DICIEMBRE!E83)</f>
        <v>0</v>
      </c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1</v>
      </c>
      <c r="C84" s="20">
        <f>SUM(ENERO:DICIEMBRE!C84)</f>
        <v>1</v>
      </c>
      <c r="D84" s="20">
        <f>SUM(ENERO:DICIEMBRE!D84)</f>
        <v>0</v>
      </c>
      <c r="E84" s="20">
        <f>SUM(ENERO:DICIEMBRE!E84)</f>
        <v>0</v>
      </c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1</v>
      </c>
      <c r="C85" s="20">
        <f>SUM(ENERO:DICIEMBRE!C85)</f>
        <v>1</v>
      </c>
      <c r="D85" s="20">
        <f>SUM(ENERO:DICIEMBRE!D85)</f>
        <v>0</v>
      </c>
      <c r="E85" s="20">
        <f>SUM(ENERO:DICIEMBRE!E85)</f>
        <v>0</v>
      </c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20">
        <f>SUM(ENERO:DICIEMBRE!C86)</f>
        <v>0</v>
      </c>
      <c r="D86" s="20">
        <f>SUM(ENERO:DICIEMBRE!D86)</f>
        <v>0</v>
      </c>
      <c r="E86" s="20">
        <f>SUM(ENERO:DICIEMBRE!E86)</f>
        <v>0</v>
      </c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20">
        <f>SUM(ENERO:DICIEMBRE!C87)</f>
        <v>0</v>
      </c>
      <c r="D87" s="20">
        <f>SUM(ENERO:DICIEMBRE!D87)</f>
        <v>0</v>
      </c>
      <c r="E87" s="20">
        <f>SUM(ENERO:DICIEMBRE!E87)</f>
        <v>0</v>
      </c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20">
        <f>SUM(ENERO:DICIEMBRE!C88)</f>
        <v>0</v>
      </c>
      <c r="D88" s="20">
        <f>SUM(ENERO:DICIEMBRE!D88)</f>
        <v>0</v>
      </c>
      <c r="E88" s="20">
        <f>SUM(ENERO:DICIEMBRE!E88)</f>
        <v>0</v>
      </c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20">
        <f>SUM(ENERO:DICIEMBRE!C89)</f>
        <v>0</v>
      </c>
      <c r="D89" s="20">
        <f>SUM(ENERO:DICIEMBRE!D89)</f>
        <v>0</v>
      </c>
      <c r="E89" s="20">
        <f>SUM(ENERO:DICIEMBRE!E89)</f>
        <v>0</v>
      </c>
      <c r="BI89" s="25"/>
      <c r="BJ89" s="25"/>
      <c r="BK89" s="25"/>
      <c r="BL89" s="25"/>
      <c r="BN89" s="26"/>
      <c r="BO89" s="26"/>
      <c r="BP89" s="26"/>
    </row>
    <row r="90" spans="1:69" x14ac:dyDescent="0.25">
      <c r="A90" s="101" t="s">
        <v>62</v>
      </c>
      <c r="B90" s="137">
        <f>SUM(B70:B89)</f>
        <v>4532</v>
      </c>
      <c r="C90" s="137">
        <f>SUM(C70:C89)</f>
        <v>4532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13"/>
      <c r="B93" s="1559"/>
      <c r="C93" s="1530"/>
      <c r="D93" s="1531"/>
      <c r="E93" s="1537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59"/>
      <c r="AO93" s="1553"/>
    </row>
    <row r="94" spans="1:69" x14ac:dyDescent="0.25">
      <c r="A94" s="1530"/>
      <c r="B94" s="1531"/>
      <c r="C94" s="54" t="s">
        <v>32</v>
      </c>
      <c r="D94" s="140" t="s">
        <v>43</v>
      </c>
      <c r="E94" s="53" t="s">
        <v>34</v>
      </c>
      <c r="F94" s="54" t="s">
        <v>43</v>
      </c>
      <c r="G94" s="53" t="s">
        <v>34</v>
      </c>
      <c r="H94" s="54" t="s">
        <v>43</v>
      </c>
      <c r="I94" s="53" t="s">
        <v>34</v>
      </c>
      <c r="J94" s="54" t="s">
        <v>43</v>
      </c>
      <c r="K94" s="53" t="s">
        <v>34</v>
      </c>
      <c r="L94" s="54" t="s">
        <v>43</v>
      </c>
      <c r="M94" s="53" t="s">
        <v>34</v>
      </c>
      <c r="N94" s="54" t="s">
        <v>43</v>
      </c>
      <c r="O94" s="53" t="s">
        <v>34</v>
      </c>
      <c r="P94" s="54" t="s">
        <v>43</v>
      </c>
      <c r="Q94" s="53" t="s">
        <v>34</v>
      </c>
      <c r="R94" s="54" t="s">
        <v>43</v>
      </c>
      <c r="S94" s="53" t="s">
        <v>34</v>
      </c>
      <c r="T94" s="54" t="s">
        <v>43</v>
      </c>
      <c r="U94" s="53" t="s">
        <v>34</v>
      </c>
      <c r="V94" s="54" t="s">
        <v>43</v>
      </c>
      <c r="W94" s="53" t="s">
        <v>34</v>
      </c>
      <c r="X94" s="54" t="s">
        <v>43</v>
      </c>
      <c r="Y94" s="53" t="s">
        <v>34</v>
      </c>
      <c r="Z94" s="54" t="s">
        <v>43</v>
      </c>
      <c r="AA94" s="53" t="s">
        <v>34</v>
      </c>
      <c r="AB94" s="54" t="s">
        <v>43</v>
      </c>
      <c r="AC94" s="53" t="s">
        <v>34</v>
      </c>
      <c r="AD94" s="54" t="s">
        <v>43</v>
      </c>
      <c r="AE94" s="53" t="s">
        <v>34</v>
      </c>
      <c r="AF94" s="54" t="s">
        <v>43</v>
      </c>
      <c r="AG94" s="53" t="s">
        <v>34</v>
      </c>
      <c r="AH94" s="54" t="s">
        <v>43</v>
      </c>
      <c r="AI94" s="53" t="s">
        <v>34</v>
      </c>
      <c r="AJ94" s="54" t="s">
        <v>43</v>
      </c>
      <c r="AK94" s="53" t="s">
        <v>34</v>
      </c>
      <c r="AL94" s="54" t="s">
        <v>43</v>
      </c>
      <c r="AM94" s="53" t="s">
        <v>34</v>
      </c>
      <c r="AN94" s="1554"/>
      <c r="AO94" s="1554"/>
    </row>
    <row r="95" spans="1:69" x14ac:dyDescent="0.25">
      <c r="A95" s="1606" t="s">
        <v>100</v>
      </c>
      <c r="B95" s="1607"/>
      <c r="C95" s="56">
        <f>SUM(C96:C102)</f>
        <v>8079</v>
      </c>
      <c r="D95" s="18">
        <f>SUM(D96:D102)</f>
        <v>3927</v>
      </c>
      <c r="E95" s="58">
        <f>SUM(E96:E102)</f>
        <v>4152</v>
      </c>
      <c r="F95" s="122">
        <f t="shared" ref="F95:AN95" si="40">SUM(F96:F102)</f>
        <v>212</v>
      </c>
      <c r="G95" s="141">
        <f t="shared" si="40"/>
        <v>202</v>
      </c>
      <c r="H95" s="122">
        <f t="shared" si="40"/>
        <v>120</v>
      </c>
      <c r="I95" s="141">
        <f t="shared" si="40"/>
        <v>92</v>
      </c>
      <c r="J95" s="122">
        <f t="shared" si="40"/>
        <v>142</v>
      </c>
      <c r="K95" s="141">
        <f t="shared" si="40"/>
        <v>109</v>
      </c>
      <c r="L95" s="122">
        <f t="shared" si="40"/>
        <v>125</v>
      </c>
      <c r="M95" s="141">
        <f t="shared" si="40"/>
        <v>182</v>
      </c>
      <c r="N95" s="122">
        <f t="shared" si="40"/>
        <v>116</v>
      </c>
      <c r="O95" s="141">
        <f t="shared" si="40"/>
        <v>182</v>
      </c>
      <c r="P95" s="122">
        <f t="shared" si="40"/>
        <v>120</v>
      </c>
      <c r="Q95" s="141">
        <f t="shared" si="40"/>
        <v>245</v>
      </c>
      <c r="R95" s="122">
        <f t="shared" si="40"/>
        <v>124</v>
      </c>
      <c r="S95" s="141">
        <f t="shared" si="40"/>
        <v>264</v>
      </c>
      <c r="T95" s="122">
        <f t="shared" si="40"/>
        <v>140</v>
      </c>
      <c r="U95" s="141">
        <f t="shared" si="40"/>
        <v>229</v>
      </c>
      <c r="V95" s="122">
        <f t="shared" si="40"/>
        <v>174</v>
      </c>
      <c r="W95" s="141">
        <f t="shared" si="40"/>
        <v>186</v>
      </c>
      <c r="X95" s="122">
        <f t="shared" si="40"/>
        <v>155</v>
      </c>
      <c r="Y95" s="141">
        <f t="shared" si="40"/>
        <v>192</v>
      </c>
      <c r="Z95" s="122">
        <f t="shared" si="40"/>
        <v>207</v>
      </c>
      <c r="AA95" s="141">
        <f t="shared" si="40"/>
        <v>212</v>
      </c>
      <c r="AB95" s="122">
        <f t="shared" si="40"/>
        <v>341</v>
      </c>
      <c r="AC95" s="141">
        <f t="shared" si="40"/>
        <v>247</v>
      </c>
      <c r="AD95" s="122">
        <f t="shared" si="40"/>
        <v>384</v>
      </c>
      <c r="AE95" s="141">
        <f t="shared" si="40"/>
        <v>279</v>
      </c>
      <c r="AF95" s="122">
        <f t="shared" si="40"/>
        <v>371</v>
      </c>
      <c r="AG95" s="141">
        <f t="shared" si="40"/>
        <v>321</v>
      </c>
      <c r="AH95" s="122">
        <f t="shared" si="40"/>
        <v>351</v>
      </c>
      <c r="AI95" s="141">
        <f t="shared" si="40"/>
        <v>291</v>
      </c>
      <c r="AJ95" s="122">
        <f t="shared" si="40"/>
        <v>339</v>
      </c>
      <c r="AK95" s="141">
        <f t="shared" si="40"/>
        <v>308</v>
      </c>
      <c r="AL95" s="122">
        <f t="shared" si="40"/>
        <v>506</v>
      </c>
      <c r="AM95" s="141">
        <f t="shared" si="40"/>
        <v>611</v>
      </c>
      <c r="AN95" s="142">
        <f t="shared" si="40"/>
        <v>7635</v>
      </c>
      <c r="AO95" s="142">
        <f>SUM(AO96:AO98)</f>
        <v>1</v>
      </c>
    </row>
    <row r="96" spans="1:69" x14ac:dyDescent="0.25">
      <c r="A96" s="1567" t="s">
        <v>101</v>
      </c>
      <c r="B96" s="143" t="s">
        <v>102</v>
      </c>
      <c r="C96" s="56">
        <f t="shared" ref="C96:C102" si="41">SUM(D96+E96)</f>
        <v>4382</v>
      </c>
      <c r="D96" s="18">
        <f t="shared" ref="D96:E102" si="42">SUM(F96+H96+J96+L96+N96+P96+R96+T96+V96+X96+Z96+AB96+AD96+AF96+AH96+AJ96+AL96)</f>
        <v>1951</v>
      </c>
      <c r="E96" s="58">
        <f t="shared" si="42"/>
        <v>2431</v>
      </c>
      <c r="F96" s="20">
        <f>SUM(ENERO:DICIEMBRE!F96)</f>
        <v>194</v>
      </c>
      <c r="G96" s="20">
        <f>SUM(ENERO:DICIEMBRE!G96)</f>
        <v>187</v>
      </c>
      <c r="H96" s="20">
        <f>SUM(ENERO:DICIEMBRE!H96)</f>
        <v>104</v>
      </c>
      <c r="I96" s="20">
        <f>SUM(ENERO:DICIEMBRE!I96)</f>
        <v>82</v>
      </c>
      <c r="J96" s="20">
        <f>SUM(ENERO:DICIEMBRE!J96)</f>
        <v>119</v>
      </c>
      <c r="K96" s="20">
        <f>SUM(ENERO:DICIEMBRE!K96)</f>
        <v>92</v>
      </c>
      <c r="L96" s="20">
        <f>SUM(ENERO:DICIEMBRE!L96)</f>
        <v>52</v>
      </c>
      <c r="M96" s="20">
        <f>SUM(ENERO:DICIEMBRE!M96)</f>
        <v>89</v>
      </c>
      <c r="N96" s="20">
        <f>SUM(ENERO:DICIEMBRE!N96)</f>
        <v>41</v>
      </c>
      <c r="O96" s="20">
        <f>SUM(ENERO:DICIEMBRE!O96)</f>
        <v>112</v>
      </c>
      <c r="P96" s="20">
        <f>SUM(ENERO:DICIEMBRE!P96)</f>
        <v>49</v>
      </c>
      <c r="Q96" s="20">
        <f>SUM(ENERO:DICIEMBRE!Q96)</f>
        <v>178</v>
      </c>
      <c r="R96" s="20">
        <f>SUM(ENERO:DICIEMBRE!R96)</f>
        <v>48</v>
      </c>
      <c r="S96" s="20">
        <f>SUM(ENERO:DICIEMBRE!S96)</f>
        <v>200</v>
      </c>
      <c r="T96" s="20">
        <f>SUM(ENERO:DICIEMBRE!T96)</f>
        <v>51</v>
      </c>
      <c r="U96" s="20">
        <f>SUM(ENERO:DICIEMBRE!U96)</f>
        <v>171</v>
      </c>
      <c r="V96" s="20">
        <f>SUM(ENERO:DICIEMBRE!V96)</f>
        <v>66</v>
      </c>
      <c r="W96" s="20">
        <f>SUM(ENERO:DICIEMBRE!W96)</f>
        <v>115</v>
      </c>
      <c r="X96" s="20">
        <f>SUM(ENERO:DICIEMBRE!X96)</f>
        <v>73</v>
      </c>
      <c r="Y96" s="20">
        <f>SUM(ENERO:DICIEMBRE!Y96)</f>
        <v>104</v>
      </c>
      <c r="Z96" s="20">
        <f>SUM(ENERO:DICIEMBRE!Z96)</f>
        <v>106</v>
      </c>
      <c r="AA96" s="20">
        <f>SUM(ENERO:DICIEMBRE!AA96)</f>
        <v>114</v>
      </c>
      <c r="AB96" s="20">
        <f>SUM(ENERO:DICIEMBRE!AB96)</f>
        <v>165</v>
      </c>
      <c r="AC96" s="20">
        <f>SUM(ENERO:DICIEMBRE!AC96)</f>
        <v>129</v>
      </c>
      <c r="AD96" s="20">
        <f>SUM(ENERO:DICIEMBRE!AD96)</f>
        <v>174</v>
      </c>
      <c r="AE96" s="20">
        <f>SUM(ENERO:DICIEMBRE!AE96)</f>
        <v>142</v>
      </c>
      <c r="AF96" s="20">
        <f>SUM(ENERO:DICIEMBRE!AF96)</f>
        <v>171</v>
      </c>
      <c r="AG96" s="20">
        <f>SUM(ENERO:DICIEMBRE!AG96)</f>
        <v>159</v>
      </c>
      <c r="AH96" s="20">
        <f>SUM(ENERO:DICIEMBRE!AH96)</f>
        <v>181</v>
      </c>
      <c r="AI96" s="20">
        <f>SUM(ENERO:DICIEMBRE!AI96)</f>
        <v>131</v>
      </c>
      <c r="AJ96" s="20">
        <f>SUM(ENERO:DICIEMBRE!AJ96)</f>
        <v>144</v>
      </c>
      <c r="AK96" s="20">
        <f>SUM(ENERO:DICIEMBRE!AK96)</f>
        <v>152</v>
      </c>
      <c r="AL96" s="20">
        <f>SUM(ENERO:DICIEMBRE!AL96)</f>
        <v>213</v>
      </c>
      <c r="AM96" s="20">
        <f>SUM(ENERO:DICIEMBRE!AM96)</f>
        <v>274</v>
      </c>
      <c r="AN96" s="20">
        <f>SUM(ENERO:DICIEMBRE!AN96)</f>
        <v>4116</v>
      </c>
      <c r="AO96" s="20">
        <f>SUM(ENERO:DICIEMBRE!AO96)</f>
        <v>1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ht="21" x14ac:dyDescent="0.25">
      <c r="A97" s="1568"/>
      <c r="B97" s="144" t="s">
        <v>103</v>
      </c>
      <c r="C97" s="111">
        <f t="shared" si="41"/>
        <v>912</v>
      </c>
      <c r="D97" s="29">
        <f t="shared" si="42"/>
        <v>506</v>
      </c>
      <c r="E97" s="145">
        <f t="shared" si="42"/>
        <v>406</v>
      </c>
      <c r="F97" s="20">
        <f>SUM(ENERO:DICIEMBRE!F97)</f>
        <v>3</v>
      </c>
      <c r="G97" s="20">
        <f>SUM(ENERO:DICIEMBRE!G97)</f>
        <v>1</v>
      </c>
      <c r="H97" s="20">
        <f>SUM(ENERO:DICIEMBRE!H97)</f>
        <v>0</v>
      </c>
      <c r="I97" s="20">
        <f>SUM(ENERO:DICIEMBRE!I97)</f>
        <v>0</v>
      </c>
      <c r="J97" s="20">
        <f>SUM(ENERO:DICIEMBRE!J97)</f>
        <v>5</v>
      </c>
      <c r="K97" s="20">
        <f>SUM(ENERO:DICIEMBRE!K97)</f>
        <v>3</v>
      </c>
      <c r="L97" s="20">
        <f>SUM(ENERO:DICIEMBRE!L97)</f>
        <v>14</v>
      </c>
      <c r="M97" s="20">
        <f>SUM(ENERO:DICIEMBRE!M97)</f>
        <v>7</v>
      </c>
      <c r="N97" s="20">
        <f>SUM(ENERO:DICIEMBRE!N97)</f>
        <v>17</v>
      </c>
      <c r="O97" s="20">
        <f>SUM(ENERO:DICIEMBRE!O97)</f>
        <v>14</v>
      </c>
      <c r="P97" s="20">
        <f>SUM(ENERO:DICIEMBRE!P97)</f>
        <v>18</v>
      </c>
      <c r="Q97" s="20">
        <f>SUM(ENERO:DICIEMBRE!Q97)</f>
        <v>12</v>
      </c>
      <c r="R97" s="20">
        <f>SUM(ENERO:DICIEMBRE!R97)</f>
        <v>17</v>
      </c>
      <c r="S97" s="20">
        <f>SUM(ENERO:DICIEMBRE!S97)</f>
        <v>15</v>
      </c>
      <c r="T97" s="20">
        <f>SUM(ENERO:DICIEMBRE!T97)</f>
        <v>17</v>
      </c>
      <c r="U97" s="20">
        <f>SUM(ENERO:DICIEMBRE!U97)</f>
        <v>17</v>
      </c>
      <c r="V97" s="20">
        <f>SUM(ENERO:DICIEMBRE!V97)</f>
        <v>22</v>
      </c>
      <c r="W97" s="20">
        <f>SUM(ENERO:DICIEMBRE!W97)</f>
        <v>20</v>
      </c>
      <c r="X97" s="20">
        <f>SUM(ENERO:DICIEMBRE!X97)</f>
        <v>23</v>
      </c>
      <c r="Y97" s="20">
        <f>SUM(ENERO:DICIEMBRE!Y97)</f>
        <v>16</v>
      </c>
      <c r="Z97" s="20">
        <f>SUM(ENERO:DICIEMBRE!Z97)</f>
        <v>31</v>
      </c>
      <c r="AA97" s="20">
        <f>SUM(ENERO:DICIEMBRE!AA97)</f>
        <v>21</v>
      </c>
      <c r="AB97" s="20">
        <f>SUM(ENERO:DICIEMBRE!AB97)</f>
        <v>48</v>
      </c>
      <c r="AC97" s="20">
        <f>SUM(ENERO:DICIEMBRE!AC97)</f>
        <v>30</v>
      </c>
      <c r="AD97" s="20">
        <f>SUM(ENERO:DICIEMBRE!AD97)</f>
        <v>62</v>
      </c>
      <c r="AE97" s="20">
        <f>SUM(ENERO:DICIEMBRE!AE97)</f>
        <v>38</v>
      </c>
      <c r="AF97" s="20">
        <f>SUM(ENERO:DICIEMBRE!AF97)</f>
        <v>50</v>
      </c>
      <c r="AG97" s="20">
        <f>SUM(ENERO:DICIEMBRE!AG97)</f>
        <v>36</v>
      </c>
      <c r="AH97" s="20">
        <f>SUM(ENERO:DICIEMBRE!AH97)</f>
        <v>52</v>
      </c>
      <c r="AI97" s="20">
        <f>SUM(ENERO:DICIEMBRE!AI97)</f>
        <v>52</v>
      </c>
      <c r="AJ97" s="20">
        <f>SUM(ENERO:DICIEMBRE!AJ97)</f>
        <v>51</v>
      </c>
      <c r="AK97" s="20">
        <f>SUM(ENERO:DICIEMBRE!AK97)</f>
        <v>32</v>
      </c>
      <c r="AL97" s="20">
        <f>SUM(ENERO:DICIEMBRE!AL97)</f>
        <v>76</v>
      </c>
      <c r="AM97" s="20">
        <f>SUM(ENERO:DICIEMBRE!AM97)</f>
        <v>92</v>
      </c>
      <c r="AN97" s="20">
        <f>SUM(ENERO:DICIEMBRE!AN97)</f>
        <v>906</v>
      </c>
      <c r="AO97" s="20">
        <f>SUM(ENERO:DICIEMBRE!AO97)</f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ht="21" x14ac:dyDescent="0.25">
      <c r="A98" s="1608"/>
      <c r="B98" s="154" t="s">
        <v>104</v>
      </c>
      <c r="C98" s="75">
        <f t="shared" si="41"/>
        <v>820</v>
      </c>
      <c r="D98" s="98">
        <f t="shared" si="42"/>
        <v>448</v>
      </c>
      <c r="E98" s="76">
        <f t="shared" si="42"/>
        <v>372</v>
      </c>
      <c r="F98" s="20">
        <f>SUM(ENERO:DICIEMBRE!F98)</f>
        <v>0</v>
      </c>
      <c r="G98" s="20">
        <f>SUM(ENERO:DICIEMBRE!G98)</f>
        <v>1</v>
      </c>
      <c r="H98" s="20">
        <f>SUM(ENERO:DICIEMBRE!H98)</f>
        <v>0</v>
      </c>
      <c r="I98" s="20">
        <f>SUM(ENERO:DICIEMBRE!I98)</f>
        <v>0</v>
      </c>
      <c r="J98" s="20">
        <f>SUM(ENERO:DICIEMBRE!J98)</f>
        <v>0</v>
      </c>
      <c r="K98" s="20">
        <f>SUM(ENERO:DICIEMBRE!K98)</f>
        <v>1</v>
      </c>
      <c r="L98" s="20">
        <f>SUM(ENERO:DICIEMBRE!L98)</f>
        <v>14</v>
      </c>
      <c r="M98" s="20">
        <f>SUM(ENERO:DICIEMBRE!M98)</f>
        <v>26</v>
      </c>
      <c r="N98" s="20">
        <f>SUM(ENERO:DICIEMBRE!N98)</f>
        <v>13</v>
      </c>
      <c r="O98" s="20">
        <f>SUM(ENERO:DICIEMBRE!O98)</f>
        <v>10</v>
      </c>
      <c r="P98" s="20">
        <f>SUM(ENERO:DICIEMBRE!P98)</f>
        <v>16</v>
      </c>
      <c r="Q98" s="20">
        <f>SUM(ENERO:DICIEMBRE!Q98)</f>
        <v>5</v>
      </c>
      <c r="R98" s="20">
        <f>SUM(ENERO:DICIEMBRE!R98)</f>
        <v>10</v>
      </c>
      <c r="S98" s="20">
        <f>SUM(ENERO:DICIEMBRE!S98)</f>
        <v>8</v>
      </c>
      <c r="T98" s="20">
        <f>SUM(ENERO:DICIEMBRE!T98)</f>
        <v>17</v>
      </c>
      <c r="U98" s="20">
        <f>SUM(ENERO:DICIEMBRE!U98)</f>
        <v>9</v>
      </c>
      <c r="V98" s="20">
        <f>SUM(ENERO:DICIEMBRE!V98)</f>
        <v>24</v>
      </c>
      <c r="W98" s="20">
        <f>SUM(ENERO:DICIEMBRE!W98)</f>
        <v>9</v>
      </c>
      <c r="X98" s="20">
        <f>SUM(ENERO:DICIEMBRE!X98)</f>
        <v>11</v>
      </c>
      <c r="Y98" s="20">
        <f>SUM(ENERO:DICIEMBRE!Y98)</f>
        <v>20</v>
      </c>
      <c r="Z98" s="20">
        <f>SUM(ENERO:DICIEMBRE!Z98)</f>
        <v>20</v>
      </c>
      <c r="AA98" s="20">
        <f>SUM(ENERO:DICIEMBRE!AA98)</f>
        <v>19</v>
      </c>
      <c r="AB98" s="20">
        <f>SUM(ENERO:DICIEMBRE!AB98)</f>
        <v>38</v>
      </c>
      <c r="AC98" s="20">
        <f>SUM(ENERO:DICIEMBRE!AC98)</f>
        <v>29</v>
      </c>
      <c r="AD98" s="20">
        <f>SUM(ENERO:DICIEMBRE!AD98)</f>
        <v>47</v>
      </c>
      <c r="AE98" s="20">
        <f>SUM(ENERO:DICIEMBRE!AE98)</f>
        <v>35</v>
      </c>
      <c r="AF98" s="20">
        <f>SUM(ENERO:DICIEMBRE!AF98)</f>
        <v>59</v>
      </c>
      <c r="AG98" s="20">
        <f>SUM(ENERO:DICIEMBRE!AG98)</f>
        <v>34</v>
      </c>
      <c r="AH98" s="20">
        <f>SUM(ENERO:DICIEMBRE!AH98)</f>
        <v>46</v>
      </c>
      <c r="AI98" s="20">
        <f>SUM(ENERO:DICIEMBRE!AI98)</f>
        <v>30</v>
      </c>
      <c r="AJ98" s="20">
        <f>SUM(ENERO:DICIEMBRE!AJ98)</f>
        <v>55</v>
      </c>
      <c r="AK98" s="20">
        <f>SUM(ENERO:DICIEMBRE!AK98)</f>
        <v>40</v>
      </c>
      <c r="AL98" s="20">
        <f>SUM(ENERO:DICIEMBRE!AL98)</f>
        <v>78</v>
      </c>
      <c r="AM98" s="20">
        <f>SUM(ENERO:DICIEMBRE!AM98)</f>
        <v>96</v>
      </c>
      <c r="AN98" s="20">
        <f>SUM(ENERO:DICIEMBRE!AN98)</f>
        <v>785</v>
      </c>
      <c r="AO98" s="20">
        <f>SUM(ENERO:DICIEMBRE!AO98)</f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285</v>
      </c>
      <c r="D99" s="162">
        <f t="shared" si="42"/>
        <v>136</v>
      </c>
      <c r="E99" s="163">
        <f t="shared" si="42"/>
        <v>149</v>
      </c>
      <c r="F99" s="20">
        <f>SUM(ENERO:DICIEMBRE!F99)</f>
        <v>2</v>
      </c>
      <c r="G99" s="20">
        <f>SUM(ENERO:DICIEMBRE!G99)</f>
        <v>4</v>
      </c>
      <c r="H99" s="20">
        <f>SUM(ENERO:DICIEMBRE!H99)</f>
        <v>1</v>
      </c>
      <c r="I99" s="20">
        <f>SUM(ENERO:DICIEMBRE!I99)</f>
        <v>1</v>
      </c>
      <c r="J99" s="20">
        <f>SUM(ENERO:DICIEMBRE!J99)</f>
        <v>1</v>
      </c>
      <c r="K99" s="20">
        <f>SUM(ENERO:DICIEMBRE!K99)</f>
        <v>5</v>
      </c>
      <c r="L99" s="20">
        <f>SUM(ENERO:DICIEMBRE!L99)</f>
        <v>9</v>
      </c>
      <c r="M99" s="20">
        <f>SUM(ENERO:DICIEMBRE!M99)</f>
        <v>16</v>
      </c>
      <c r="N99" s="20">
        <f>SUM(ENERO:DICIEMBRE!N99)</f>
        <v>7</v>
      </c>
      <c r="O99" s="20">
        <f>SUM(ENERO:DICIEMBRE!O99)</f>
        <v>14</v>
      </c>
      <c r="P99" s="20">
        <f>SUM(ENERO:DICIEMBRE!P99)</f>
        <v>3</v>
      </c>
      <c r="Q99" s="20">
        <f>SUM(ENERO:DICIEMBRE!Q99)</f>
        <v>12</v>
      </c>
      <c r="R99" s="20">
        <f>SUM(ENERO:DICIEMBRE!R99)</f>
        <v>11</v>
      </c>
      <c r="S99" s="20">
        <f>SUM(ENERO:DICIEMBRE!S99)</f>
        <v>9</v>
      </c>
      <c r="T99" s="20">
        <f>SUM(ENERO:DICIEMBRE!T99)</f>
        <v>5</v>
      </c>
      <c r="U99" s="20">
        <f>SUM(ENERO:DICIEMBRE!U99)</f>
        <v>10</v>
      </c>
      <c r="V99" s="20">
        <f>SUM(ENERO:DICIEMBRE!V99)</f>
        <v>13</v>
      </c>
      <c r="W99" s="20">
        <f>SUM(ENERO:DICIEMBRE!W99)</f>
        <v>7</v>
      </c>
      <c r="X99" s="20">
        <f>SUM(ENERO:DICIEMBRE!X99)</f>
        <v>7</v>
      </c>
      <c r="Y99" s="20">
        <f>SUM(ENERO:DICIEMBRE!Y99)</f>
        <v>10</v>
      </c>
      <c r="Z99" s="20">
        <f>SUM(ENERO:DICIEMBRE!Z99)</f>
        <v>4</v>
      </c>
      <c r="AA99" s="20">
        <f>SUM(ENERO:DICIEMBRE!AA99)</f>
        <v>12</v>
      </c>
      <c r="AB99" s="20">
        <f>SUM(ENERO:DICIEMBRE!AB99)</f>
        <v>11</v>
      </c>
      <c r="AC99" s="20">
        <f>SUM(ENERO:DICIEMBRE!AC99)</f>
        <v>10</v>
      </c>
      <c r="AD99" s="20">
        <f>SUM(ENERO:DICIEMBRE!AD99)</f>
        <v>14</v>
      </c>
      <c r="AE99" s="20">
        <f>SUM(ENERO:DICIEMBRE!AE99)</f>
        <v>6</v>
      </c>
      <c r="AF99" s="20">
        <f>SUM(ENERO:DICIEMBRE!AF99)</f>
        <v>11</v>
      </c>
      <c r="AG99" s="20">
        <f>SUM(ENERO:DICIEMBRE!AG99)</f>
        <v>9</v>
      </c>
      <c r="AH99" s="20">
        <f>SUM(ENERO:DICIEMBRE!AH99)</f>
        <v>8</v>
      </c>
      <c r="AI99" s="20">
        <f>SUM(ENERO:DICIEMBRE!AI99)</f>
        <v>5</v>
      </c>
      <c r="AJ99" s="20">
        <f>SUM(ENERO:DICIEMBRE!AJ99)</f>
        <v>10</v>
      </c>
      <c r="AK99" s="20">
        <f>SUM(ENERO:DICIEMBRE!AK99)</f>
        <v>11</v>
      </c>
      <c r="AL99" s="20">
        <f>SUM(ENERO:DICIEMBRE!AL99)</f>
        <v>19</v>
      </c>
      <c r="AM99" s="20">
        <f>SUM(ENERO:DICIEMBRE!AM99)</f>
        <v>8</v>
      </c>
      <c r="AN99" s="20">
        <f>SUM(ENERO:DICIEMBRE!AN99)</f>
        <v>236</v>
      </c>
      <c r="AO99" s="20">
        <f>SUM(ENERO:DICIEMBRE!AO99)</f>
        <v>0</v>
      </c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340</v>
      </c>
      <c r="D100" s="96">
        <f t="shared" si="42"/>
        <v>211</v>
      </c>
      <c r="E100" s="173">
        <f t="shared" si="42"/>
        <v>129</v>
      </c>
      <c r="F100" s="20">
        <f>SUM(ENERO:DICIEMBRE!F100)</f>
        <v>7</v>
      </c>
      <c r="G100" s="20">
        <f>SUM(ENERO:DICIEMBRE!G100)</f>
        <v>4</v>
      </c>
      <c r="H100" s="20">
        <f>SUM(ENERO:DICIEMBRE!H100)</f>
        <v>7</v>
      </c>
      <c r="I100" s="20">
        <f>SUM(ENERO:DICIEMBRE!I100)</f>
        <v>2</v>
      </c>
      <c r="J100" s="20">
        <f>SUM(ENERO:DICIEMBRE!J100)</f>
        <v>4</v>
      </c>
      <c r="K100" s="20">
        <f>SUM(ENERO:DICIEMBRE!K100)</f>
        <v>1</v>
      </c>
      <c r="L100" s="20">
        <f>SUM(ENERO:DICIEMBRE!L100)</f>
        <v>7</v>
      </c>
      <c r="M100" s="20">
        <f>SUM(ENERO:DICIEMBRE!M100)</f>
        <v>5</v>
      </c>
      <c r="N100" s="20">
        <f>SUM(ENERO:DICIEMBRE!N100)</f>
        <v>8</v>
      </c>
      <c r="O100" s="20">
        <f>SUM(ENERO:DICIEMBRE!O100)</f>
        <v>0</v>
      </c>
      <c r="P100" s="20">
        <f>SUM(ENERO:DICIEMBRE!P100)</f>
        <v>7</v>
      </c>
      <c r="Q100" s="20">
        <f>SUM(ENERO:DICIEMBRE!Q100)</f>
        <v>2</v>
      </c>
      <c r="R100" s="20">
        <f>SUM(ENERO:DICIEMBRE!R100)</f>
        <v>7</v>
      </c>
      <c r="S100" s="20">
        <f>SUM(ENERO:DICIEMBRE!S100)</f>
        <v>1</v>
      </c>
      <c r="T100" s="20">
        <f>SUM(ENERO:DICIEMBRE!T100)</f>
        <v>10</v>
      </c>
      <c r="U100" s="20">
        <f>SUM(ENERO:DICIEMBRE!U100)</f>
        <v>1</v>
      </c>
      <c r="V100" s="20">
        <f>SUM(ENERO:DICIEMBRE!V100)</f>
        <v>6</v>
      </c>
      <c r="W100" s="20">
        <f>SUM(ENERO:DICIEMBRE!W100)</f>
        <v>4</v>
      </c>
      <c r="X100" s="20">
        <f>SUM(ENERO:DICIEMBRE!X100)</f>
        <v>13</v>
      </c>
      <c r="Y100" s="20">
        <f>SUM(ENERO:DICIEMBRE!Y100)</f>
        <v>4</v>
      </c>
      <c r="Z100" s="20">
        <f>SUM(ENERO:DICIEMBRE!Z100)</f>
        <v>8</v>
      </c>
      <c r="AA100" s="20">
        <f>SUM(ENERO:DICIEMBRE!AA100)</f>
        <v>11</v>
      </c>
      <c r="AB100" s="20">
        <f>SUM(ENERO:DICIEMBRE!AB100)</f>
        <v>27</v>
      </c>
      <c r="AC100" s="20">
        <f>SUM(ENERO:DICIEMBRE!AC100)</f>
        <v>8</v>
      </c>
      <c r="AD100" s="20">
        <f>SUM(ENERO:DICIEMBRE!AD100)</f>
        <v>26</v>
      </c>
      <c r="AE100" s="20">
        <f>SUM(ENERO:DICIEMBRE!AE100)</f>
        <v>10</v>
      </c>
      <c r="AF100" s="20">
        <f>SUM(ENERO:DICIEMBRE!AF100)</f>
        <v>24</v>
      </c>
      <c r="AG100" s="20">
        <f>SUM(ENERO:DICIEMBRE!AG100)</f>
        <v>20</v>
      </c>
      <c r="AH100" s="20">
        <f>SUM(ENERO:DICIEMBRE!AH100)</f>
        <v>18</v>
      </c>
      <c r="AI100" s="20">
        <f>SUM(ENERO:DICIEMBRE!AI100)</f>
        <v>17</v>
      </c>
      <c r="AJ100" s="20">
        <f>SUM(ENERO:DICIEMBRE!AJ100)</f>
        <v>19</v>
      </c>
      <c r="AK100" s="20">
        <f>SUM(ENERO:DICIEMBRE!AK100)</f>
        <v>18</v>
      </c>
      <c r="AL100" s="20">
        <f>SUM(ENERO:DICIEMBRE!AL100)</f>
        <v>13</v>
      </c>
      <c r="AM100" s="20">
        <f>SUM(ENERO:DICIEMBRE!AM100)</f>
        <v>21</v>
      </c>
      <c r="AN100" s="20">
        <f>SUM(ENERO:DICIEMBRE!AN100)</f>
        <v>313</v>
      </c>
      <c r="AO100" s="20">
        <f>SUM(ENERO:DICIEMBRE!AO100)</f>
        <v>0</v>
      </c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1131</v>
      </c>
      <c r="D101" s="29">
        <f t="shared" si="42"/>
        <v>558</v>
      </c>
      <c r="E101" s="182">
        <f t="shared" si="42"/>
        <v>573</v>
      </c>
      <c r="F101" s="20">
        <f>SUM(ENERO:DICIEMBRE!F101)</f>
        <v>5</v>
      </c>
      <c r="G101" s="20">
        <f>SUM(ENERO:DICIEMBRE!G101)</f>
        <v>5</v>
      </c>
      <c r="H101" s="20">
        <f>SUM(ENERO:DICIEMBRE!H101)</f>
        <v>7</v>
      </c>
      <c r="I101" s="20">
        <f>SUM(ENERO:DICIEMBRE!I101)</f>
        <v>6</v>
      </c>
      <c r="J101" s="20">
        <f>SUM(ENERO:DICIEMBRE!J101)</f>
        <v>11</v>
      </c>
      <c r="K101" s="20">
        <f>SUM(ENERO:DICIEMBRE!K101)</f>
        <v>4</v>
      </c>
      <c r="L101" s="20">
        <f>SUM(ENERO:DICIEMBRE!L101)</f>
        <v>26</v>
      </c>
      <c r="M101" s="20">
        <f>SUM(ENERO:DICIEMBRE!M101)</f>
        <v>35</v>
      </c>
      <c r="N101" s="20">
        <f>SUM(ENERO:DICIEMBRE!N101)</f>
        <v>18</v>
      </c>
      <c r="O101" s="20">
        <f>SUM(ENERO:DICIEMBRE!O101)</f>
        <v>24</v>
      </c>
      <c r="P101" s="20">
        <f>SUM(ENERO:DICIEMBRE!P101)</f>
        <v>15</v>
      </c>
      <c r="Q101" s="20">
        <f>SUM(ENERO:DICIEMBRE!Q101)</f>
        <v>25</v>
      </c>
      <c r="R101" s="20">
        <f>SUM(ENERO:DICIEMBRE!R101)</f>
        <v>25</v>
      </c>
      <c r="S101" s="20">
        <f>SUM(ENERO:DICIEMBRE!S101)</f>
        <v>21</v>
      </c>
      <c r="T101" s="20">
        <f>SUM(ENERO:DICIEMBRE!T101)</f>
        <v>31</v>
      </c>
      <c r="U101" s="20">
        <f>SUM(ENERO:DICIEMBRE!U101)</f>
        <v>15</v>
      </c>
      <c r="V101" s="20">
        <f>SUM(ENERO:DICIEMBRE!V101)</f>
        <v>35</v>
      </c>
      <c r="W101" s="20">
        <f>SUM(ENERO:DICIEMBRE!W101)</f>
        <v>22</v>
      </c>
      <c r="X101" s="20">
        <f>SUM(ENERO:DICIEMBRE!X101)</f>
        <v>22</v>
      </c>
      <c r="Y101" s="20">
        <f>SUM(ENERO:DICIEMBRE!Y101)</f>
        <v>33</v>
      </c>
      <c r="Z101" s="20">
        <f>SUM(ENERO:DICIEMBRE!Z101)</f>
        <v>27</v>
      </c>
      <c r="AA101" s="20">
        <f>SUM(ENERO:DICIEMBRE!AA101)</f>
        <v>28</v>
      </c>
      <c r="AB101" s="20">
        <f>SUM(ENERO:DICIEMBRE!AB101)</f>
        <v>43</v>
      </c>
      <c r="AC101" s="20">
        <f>SUM(ENERO:DICIEMBRE!AC101)</f>
        <v>37</v>
      </c>
      <c r="AD101" s="20">
        <f>SUM(ENERO:DICIEMBRE!AD101)</f>
        <v>52</v>
      </c>
      <c r="AE101" s="20">
        <f>SUM(ENERO:DICIEMBRE!AE101)</f>
        <v>46</v>
      </c>
      <c r="AF101" s="20">
        <f>SUM(ENERO:DICIEMBRE!AF101)</f>
        <v>46</v>
      </c>
      <c r="AG101" s="20">
        <f>SUM(ENERO:DICIEMBRE!AG101)</f>
        <v>57</v>
      </c>
      <c r="AH101" s="20">
        <f>SUM(ENERO:DICIEMBRE!AH101)</f>
        <v>39</v>
      </c>
      <c r="AI101" s="20">
        <f>SUM(ENERO:DICIEMBRE!AI101)</f>
        <v>53</v>
      </c>
      <c r="AJ101" s="20">
        <f>SUM(ENERO:DICIEMBRE!AJ101)</f>
        <v>53</v>
      </c>
      <c r="AK101" s="20">
        <f>SUM(ENERO:DICIEMBRE!AK101)</f>
        <v>49</v>
      </c>
      <c r="AL101" s="20">
        <f>SUM(ENERO:DICIEMBRE!AL101)</f>
        <v>103</v>
      </c>
      <c r="AM101" s="20">
        <f>SUM(ENERO:DICIEMBRE!AM101)</f>
        <v>113</v>
      </c>
      <c r="AN101" s="20">
        <f>SUM(ENERO:DICIEMBRE!AN101)</f>
        <v>1083</v>
      </c>
      <c r="AO101" s="20">
        <f>SUM(ENERO:DICIEMBRE!AO101)</f>
        <v>0</v>
      </c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209</v>
      </c>
      <c r="D102" s="98">
        <f t="shared" si="42"/>
        <v>117</v>
      </c>
      <c r="E102" s="184">
        <f t="shared" si="42"/>
        <v>92</v>
      </c>
      <c r="F102" s="20">
        <f>SUM(ENERO:DICIEMBRE!F102)</f>
        <v>1</v>
      </c>
      <c r="G102" s="20">
        <f>SUM(ENERO:DICIEMBRE!G102)</f>
        <v>0</v>
      </c>
      <c r="H102" s="20">
        <f>SUM(ENERO:DICIEMBRE!H102)</f>
        <v>1</v>
      </c>
      <c r="I102" s="20">
        <f>SUM(ENERO:DICIEMBRE!I102)</f>
        <v>1</v>
      </c>
      <c r="J102" s="20">
        <f>SUM(ENERO:DICIEMBRE!J102)</f>
        <v>2</v>
      </c>
      <c r="K102" s="20">
        <f>SUM(ENERO:DICIEMBRE!K102)</f>
        <v>3</v>
      </c>
      <c r="L102" s="20">
        <f>SUM(ENERO:DICIEMBRE!L102)</f>
        <v>3</v>
      </c>
      <c r="M102" s="20">
        <f>SUM(ENERO:DICIEMBRE!M102)</f>
        <v>4</v>
      </c>
      <c r="N102" s="20">
        <f>SUM(ENERO:DICIEMBRE!N102)</f>
        <v>12</v>
      </c>
      <c r="O102" s="20">
        <f>SUM(ENERO:DICIEMBRE!O102)</f>
        <v>8</v>
      </c>
      <c r="P102" s="20">
        <f>SUM(ENERO:DICIEMBRE!P102)</f>
        <v>12</v>
      </c>
      <c r="Q102" s="20">
        <f>SUM(ENERO:DICIEMBRE!Q102)</f>
        <v>11</v>
      </c>
      <c r="R102" s="20">
        <f>SUM(ENERO:DICIEMBRE!R102)</f>
        <v>6</v>
      </c>
      <c r="S102" s="20">
        <f>SUM(ENERO:DICIEMBRE!S102)</f>
        <v>10</v>
      </c>
      <c r="T102" s="20">
        <f>SUM(ENERO:DICIEMBRE!T102)</f>
        <v>9</v>
      </c>
      <c r="U102" s="20">
        <f>SUM(ENERO:DICIEMBRE!U102)</f>
        <v>6</v>
      </c>
      <c r="V102" s="20">
        <f>SUM(ENERO:DICIEMBRE!V102)</f>
        <v>8</v>
      </c>
      <c r="W102" s="20">
        <f>SUM(ENERO:DICIEMBRE!W102)</f>
        <v>9</v>
      </c>
      <c r="X102" s="20">
        <f>SUM(ENERO:DICIEMBRE!X102)</f>
        <v>6</v>
      </c>
      <c r="Y102" s="20">
        <f>SUM(ENERO:DICIEMBRE!Y102)</f>
        <v>5</v>
      </c>
      <c r="Z102" s="20">
        <f>SUM(ENERO:DICIEMBRE!Z102)</f>
        <v>11</v>
      </c>
      <c r="AA102" s="20">
        <f>SUM(ENERO:DICIEMBRE!AA102)</f>
        <v>7</v>
      </c>
      <c r="AB102" s="20">
        <f>SUM(ENERO:DICIEMBRE!AB102)</f>
        <v>9</v>
      </c>
      <c r="AC102" s="20">
        <f>SUM(ENERO:DICIEMBRE!AC102)</f>
        <v>4</v>
      </c>
      <c r="AD102" s="20">
        <f>SUM(ENERO:DICIEMBRE!AD102)</f>
        <v>9</v>
      </c>
      <c r="AE102" s="20">
        <f>SUM(ENERO:DICIEMBRE!AE102)</f>
        <v>2</v>
      </c>
      <c r="AF102" s="20">
        <f>SUM(ENERO:DICIEMBRE!AF102)</f>
        <v>10</v>
      </c>
      <c r="AG102" s="20">
        <f>SUM(ENERO:DICIEMBRE!AG102)</f>
        <v>6</v>
      </c>
      <c r="AH102" s="20">
        <f>SUM(ENERO:DICIEMBRE!AH102)</f>
        <v>7</v>
      </c>
      <c r="AI102" s="20">
        <f>SUM(ENERO:DICIEMBRE!AI102)</f>
        <v>3</v>
      </c>
      <c r="AJ102" s="20">
        <f>SUM(ENERO:DICIEMBRE!AJ102)</f>
        <v>7</v>
      </c>
      <c r="AK102" s="20">
        <f>SUM(ENERO:DICIEMBRE!AK102)</f>
        <v>6</v>
      </c>
      <c r="AL102" s="20">
        <f>SUM(ENERO:DICIEMBRE!AL102)</f>
        <v>4</v>
      </c>
      <c r="AM102" s="20">
        <f>SUM(ENERO:DICIEMBRE!AM102)</f>
        <v>7</v>
      </c>
      <c r="AN102" s="20">
        <f>SUM(ENERO:DICIEMBRE!AN102)</f>
        <v>196</v>
      </c>
      <c r="AO102" s="20">
        <f>SUM(ENERO:DICIEMBRE!AO102)</f>
        <v>0</v>
      </c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31" t="s">
        <v>62</v>
      </c>
    </row>
    <row r="105" spans="1:69" ht="21" x14ac:dyDescent="0.25">
      <c r="A105" s="1597" t="s">
        <v>111</v>
      </c>
      <c r="B105" s="1598"/>
      <c r="C105" s="186" t="s">
        <v>112</v>
      </c>
      <c r="D105" s="187"/>
    </row>
    <row r="106" spans="1:69" x14ac:dyDescent="0.25">
      <c r="A106" s="1599"/>
      <c r="B106" s="1600"/>
      <c r="C106" s="188" t="s">
        <v>113</v>
      </c>
      <c r="D106" s="153"/>
    </row>
    <row r="107" spans="1:69" ht="21" x14ac:dyDescent="0.25">
      <c r="A107" s="1601"/>
      <c r="B107" s="1602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560"/>
      <c r="B110" s="1561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59"/>
    </row>
    <row r="111" spans="1:69" x14ac:dyDescent="0.25">
      <c r="A111" s="1546"/>
      <c r="B111" s="1548"/>
      <c r="C111" s="51" t="s">
        <v>32</v>
      </c>
      <c r="D111" s="52" t="s">
        <v>43</v>
      </c>
      <c r="E111" s="53" t="s">
        <v>34</v>
      </c>
      <c r="F111" s="54" t="s">
        <v>43</v>
      </c>
      <c r="G111" s="195" t="s">
        <v>34</v>
      </c>
      <c r="H111" s="54" t="s">
        <v>43</v>
      </c>
      <c r="I111" s="195" t="s">
        <v>34</v>
      </c>
      <c r="J111" s="54" t="s">
        <v>43</v>
      </c>
      <c r="K111" s="195" t="s">
        <v>34</v>
      </c>
      <c r="L111" s="54" t="s">
        <v>43</v>
      </c>
      <c r="M111" s="195" t="s">
        <v>34</v>
      </c>
      <c r="N111" s="54" t="s">
        <v>43</v>
      </c>
      <c r="O111" s="195" t="s">
        <v>34</v>
      </c>
      <c r="P111" s="54" t="s">
        <v>43</v>
      </c>
      <c r="Q111" s="195" t="s">
        <v>34</v>
      </c>
      <c r="R111" s="54" t="s">
        <v>43</v>
      </c>
      <c r="S111" s="195" t="s">
        <v>34</v>
      </c>
      <c r="T111" s="54" t="s">
        <v>43</v>
      </c>
      <c r="U111" s="195" t="s">
        <v>34</v>
      </c>
      <c r="V111" s="54" t="s">
        <v>43</v>
      </c>
      <c r="W111" s="195" t="s">
        <v>34</v>
      </c>
      <c r="X111" s="54" t="s">
        <v>43</v>
      </c>
      <c r="Y111" s="195" t="s">
        <v>34</v>
      </c>
      <c r="Z111" s="54" t="s">
        <v>43</v>
      </c>
      <c r="AA111" s="195" t="s">
        <v>34</v>
      </c>
      <c r="AB111" s="54" t="s">
        <v>43</v>
      </c>
      <c r="AC111" s="195" t="s">
        <v>34</v>
      </c>
      <c r="AD111" s="54" t="s">
        <v>43</v>
      </c>
      <c r="AE111" s="195" t="s">
        <v>34</v>
      </c>
      <c r="AF111" s="54" t="s">
        <v>43</v>
      </c>
      <c r="AG111" s="195" t="s">
        <v>34</v>
      </c>
      <c r="AH111" s="54" t="s">
        <v>43</v>
      </c>
      <c r="AI111" s="195" t="s">
        <v>34</v>
      </c>
      <c r="AJ111" s="54" t="s">
        <v>43</v>
      </c>
      <c r="AK111" s="195" t="s">
        <v>34</v>
      </c>
      <c r="AL111" s="54" t="s">
        <v>43</v>
      </c>
      <c r="AM111" s="195" t="s">
        <v>34</v>
      </c>
      <c r="AN111" s="1554"/>
    </row>
    <row r="112" spans="1:69" x14ac:dyDescent="0.25">
      <c r="A112" s="1585" t="s">
        <v>116</v>
      </c>
      <c r="B112" s="1586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20">
        <f>SUM(ENERO:DICIEMBRE!F112)</f>
        <v>0</v>
      </c>
      <c r="G112" s="20">
        <f>SUM(ENERO:DICIEMBRE!G112)</f>
        <v>0</v>
      </c>
      <c r="H112" s="20">
        <f>SUM(ENERO:DICIEMBRE!H112)</f>
        <v>0</v>
      </c>
      <c r="I112" s="20">
        <f>SUM(ENERO:DICIEMBRE!I112)</f>
        <v>0</v>
      </c>
      <c r="J112" s="20">
        <f>SUM(ENERO:DICIEMBRE!J112)</f>
        <v>0</v>
      </c>
      <c r="K112" s="20">
        <f>SUM(ENERO:DICIEMBRE!K112)</f>
        <v>0</v>
      </c>
      <c r="L112" s="20">
        <f>SUM(ENERO:DICIEMBRE!L112)</f>
        <v>0</v>
      </c>
      <c r="M112" s="20">
        <f>SUM(ENERO:DICIEMBRE!M112)</f>
        <v>0</v>
      </c>
      <c r="N112" s="20">
        <f>SUM(ENERO:DICIEMBRE!N112)</f>
        <v>0</v>
      </c>
      <c r="O112" s="20">
        <f>SUM(ENERO:DICIEMBRE!O112)</f>
        <v>0</v>
      </c>
      <c r="P112" s="20">
        <f>SUM(ENERO:DICIEMBRE!P112)</f>
        <v>0</v>
      </c>
      <c r="Q112" s="20">
        <f>SUM(ENERO:DICIEMBRE!Q112)</f>
        <v>0</v>
      </c>
      <c r="R112" s="20">
        <f>SUM(ENERO:DICIEMBRE!R112)</f>
        <v>0</v>
      </c>
      <c r="S112" s="20">
        <f>SUM(ENERO:DICIEMBRE!S112)</f>
        <v>0</v>
      </c>
      <c r="T112" s="20">
        <f>SUM(ENERO:DICIEMBRE!T112)</f>
        <v>0</v>
      </c>
      <c r="U112" s="20">
        <f>SUM(ENERO:DICIEMBRE!U112)</f>
        <v>0</v>
      </c>
      <c r="V112" s="20">
        <f>SUM(ENERO:DICIEMBRE!V112)</f>
        <v>0</v>
      </c>
      <c r="W112" s="20">
        <f>SUM(ENERO:DICIEMBRE!W112)</f>
        <v>0</v>
      </c>
      <c r="X112" s="20">
        <f>SUM(ENERO:DICIEMBRE!X112)</f>
        <v>0</v>
      </c>
      <c r="Y112" s="20">
        <f>SUM(ENERO:DICIEMBRE!Y112)</f>
        <v>0</v>
      </c>
      <c r="Z112" s="20">
        <f>SUM(ENERO:DICIEMBRE!Z112)</f>
        <v>0</v>
      </c>
      <c r="AA112" s="20">
        <f>SUM(ENERO:DICIEMBRE!AA112)</f>
        <v>0</v>
      </c>
      <c r="AB112" s="20">
        <f>SUM(ENERO:DICIEMBRE!AB112)</f>
        <v>0</v>
      </c>
      <c r="AC112" s="20">
        <f>SUM(ENERO:DICIEMBRE!AC112)</f>
        <v>0</v>
      </c>
      <c r="AD112" s="20">
        <f>SUM(ENERO:DICIEMBRE!AD112)</f>
        <v>0</v>
      </c>
      <c r="AE112" s="20">
        <f>SUM(ENERO:DICIEMBRE!AE112)</f>
        <v>0</v>
      </c>
      <c r="AF112" s="20">
        <f>SUM(ENERO:DICIEMBRE!AF112)</f>
        <v>0</v>
      </c>
      <c r="AG112" s="20">
        <f>SUM(ENERO:DICIEMBRE!AG112)</f>
        <v>0</v>
      </c>
      <c r="AH112" s="20">
        <f>SUM(ENERO:DICIEMBRE!AH112)</f>
        <v>0</v>
      </c>
      <c r="AI112" s="20">
        <f>SUM(ENERO:DICIEMBRE!AI112)</f>
        <v>0</v>
      </c>
      <c r="AJ112" s="20">
        <f>SUM(ENERO:DICIEMBRE!AJ112)</f>
        <v>0</v>
      </c>
      <c r="AK112" s="20">
        <f>SUM(ENERO:DICIEMBRE!AK112)</f>
        <v>0</v>
      </c>
      <c r="AL112" s="20">
        <f>SUM(ENERO:DICIEMBRE!AL112)</f>
        <v>0</v>
      </c>
      <c r="AM112" s="20">
        <f>SUM(ENERO:DICIEMBRE!AM112)</f>
        <v>0</v>
      </c>
      <c r="AN112" s="20">
        <f>SUM(ENERO:DICIEMBRE!AN112)</f>
        <v>0</v>
      </c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118</v>
      </c>
      <c r="D113" s="96">
        <f t="shared" si="52"/>
        <v>65</v>
      </c>
      <c r="E113" s="70">
        <f t="shared" si="52"/>
        <v>53</v>
      </c>
      <c r="F113" s="20">
        <f>SUM(ENERO:DICIEMBRE!F113)</f>
        <v>1</v>
      </c>
      <c r="G113" s="20">
        <f>SUM(ENERO:DICIEMBRE!G113)</f>
        <v>0</v>
      </c>
      <c r="H113" s="20">
        <f>SUM(ENERO:DICIEMBRE!H113)</f>
        <v>0</v>
      </c>
      <c r="I113" s="20">
        <f>SUM(ENERO:DICIEMBRE!I113)</f>
        <v>0</v>
      </c>
      <c r="J113" s="20">
        <f>SUM(ENERO:DICIEMBRE!J113)</f>
        <v>0</v>
      </c>
      <c r="K113" s="20">
        <f>SUM(ENERO:DICIEMBRE!K113)</f>
        <v>0</v>
      </c>
      <c r="L113" s="20">
        <f>SUM(ENERO:DICIEMBRE!L113)</f>
        <v>0</v>
      </c>
      <c r="M113" s="20">
        <f>SUM(ENERO:DICIEMBRE!M113)</f>
        <v>0</v>
      </c>
      <c r="N113" s="20">
        <f>SUM(ENERO:DICIEMBRE!N113)</f>
        <v>0</v>
      </c>
      <c r="O113" s="20">
        <f>SUM(ENERO:DICIEMBRE!O113)</f>
        <v>0</v>
      </c>
      <c r="P113" s="20">
        <f>SUM(ENERO:DICIEMBRE!P113)</f>
        <v>0</v>
      </c>
      <c r="Q113" s="20">
        <f>SUM(ENERO:DICIEMBRE!Q113)</f>
        <v>0</v>
      </c>
      <c r="R113" s="20">
        <f>SUM(ENERO:DICIEMBRE!R113)</f>
        <v>0</v>
      </c>
      <c r="S113" s="20">
        <f>SUM(ENERO:DICIEMBRE!S113)</f>
        <v>0</v>
      </c>
      <c r="T113" s="20">
        <f>SUM(ENERO:DICIEMBRE!T113)</f>
        <v>1</v>
      </c>
      <c r="U113" s="20">
        <f>SUM(ENERO:DICIEMBRE!U113)</f>
        <v>1</v>
      </c>
      <c r="V113" s="20">
        <f>SUM(ENERO:DICIEMBRE!V113)</f>
        <v>1</v>
      </c>
      <c r="W113" s="20">
        <f>SUM(ENERO:DICIEMBRE!W113)</f>
        <v>2</v>
      </c>
      <c r="X113" s="20">
        <f>SUM(ENERO:DICIEMBRE!X113)</f>
        <v>4</v>
      </c>
      <c r="Y113" s="20">
        <f>SUM(ENERO:DICIEMBRE!Y113)</f>
        <v>0</v>
      </c>
      <c r="Z113" s="20">
        <f>SUM(ENERO:DICIEMBRE!Z113)</f>
        <v>3</v>
      </c>
      <c r="AA113" s="20">
        <f>SUM(ENERO:DICIEMBRE!AA113)</f>
        <v>3</v>
      </c>
      <c r="AB113" s="20">
        <f>SUM(ENERO:DICIEMBRE!AB113)</f>
        <v>11</v>
      </c>
      <c r="AC113" s="20">
        <f>SUM(ENERO:DICIEMBRE!AC113)</f>
        <v>4</v>
      </c>
      <c r="AD113" s="20">
        <f>SUM(ENERO:DICIEMBRE!AD113)</f>
        <v>7</v>
      </c>
      <c r="AE113" s="20">
        <f>SUM(ENERO:DICIEMBRE!AE113)</f>
        <v>4</v>
      </c>
      <c r="AF113" s="20">
        <f>SUM(ENERO:DICIEMBRE!AF113)</f>
        <v>8</v>
      </c>
      <c r="AG113" s="20">
        <f>SUM(ENERO:DICIEMBRE!AG113)</f>
        <v>3</v>
      </c>
      <c r="AH113" s="20">
        <f>SUM(ENERO:DICIEMBRE!AH113)</f>
        <v>7</v>
      </c>
      <c r="AI113" s="20">
        <f>SUM(ENERO:DICIEMBRE!AI113)</f>
        <v>6</v>
      </c>
      <c r="AJ113" s="20">
        <f>SUM(ENERO:DICIEMBRE!AJ113)</f>
        <v>6</v>
      </c>
      <c r="AK113" s="20">
        <f>SUM(ENERO:DICIEMBRE!AK113)</f>
        <v>5</v>
      </c>
      <c r="AL113" s="20">
        <f>SUM(ENERO:DICIEMBRE!AL113)</f>
        <v>16</v>
      </c>
      <c r="AM113" s="20">
        <f>SUM(ENERO:DICIEMBRE!AM113)</f>
        <v>25</v>
      </c>
      <c r="AN113" s="20">
        <f>SUM(ENERO:DICIEMBRE!AN113)</f>
        <v>118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75</v>
      </c>
      <c r="D114" s="98">
        <f t="shared" si="52"/>
        <v>37</v>
      </c>
      <c r="E114" s="77">
        <f t="shared" si="52"/>
        <v>38</v>
      </c>
      <c r="F114" s="20">
        <f>SUM(ENERO:DICIEMBRE!F114)</f>
        <v>0</v>
      </c>
      <c r="G114" s="20">
        <f>SUM(ENERO:DICIEMBRE!G114)</f>
        <v>0</v>
      </c>
      <c r="H114" s="20">
        <f>SUM(ENERO:DICIEMBRE!H114)</f>
        <v>0</v>
      </c>
      <c r="I114" s="20">
        <f>SUM(ENERO:DICIEMBRE!I114)</f>
        <v>0</v>
      </c>
      <c r="J114" s="20">
        <f>SUM(ENERO:DICIEMBRE!J114)</f>
        <v>0</v>
      </c>
      <c r="K114" s="20">
        <f>SUM(ENERO:DICIEMBRE!K114)</f>
        <v>0</v>
      </c>
      <c r="L114" s="20">
        <f>SUM(ENERO:DICIEMBRE!L114)</f>
        <v>0</v>
      </c>
      <c r="M114" s="20">
        <f>SUM(ENERO:DICIEMBRE!M114)</f>
        <v>1</v>
      </c>
      <c r="N114" s="20">
        <f>SUM(ENERO:DICIEMBRE!N114)</f>
        <v>0</v>
      </c>
      <c r="O114" s="20">
        <f>SUM(ENERO:DICIEMBRE!O114)</f>
        <v>0</v>
      </c>
      <c r="P114" s="20">
        <f>SUM(ENERO:DICIEMBRE!P114)</f>
        <v>0</v>
      </c>
      <c r="Q114" s="20">
        <f>SUM(ENERO:DICIEMBRE!Q114)</f>
        <v>0</v>
      </c>
      <c r="R114" s="20">
        <f>SUM(ENERO:DICIEMBRE!R114)</f>
        <v>0</v>
      </c>
      <c r="S114" s="20">
        <f>SUM(ENERO:DICIEMBRE!S114)</f>
        <v>1</v>
      </c>
      <c r="T114" s="20">
        <f>SUM(ENERO:DICIEMBRE!T114)</f>
        <v>0</v>
      </c>
      <c r="U114" s="20">
        <f>SUM(ENERO:DICIEMBRE!U114)</f>
        <v>0</v>
      </c>
      <c r="V114" s="20">
        <f>SUM(ENERO:DICIEMBRE!V114)</f>
        <v>0</v>
      </c>
      <c r="W114" s="20">
        <f>SUM(ENERO:DICIEMBRE!W114)</f>
        <v>0</v>
      </c>
      <c r="X114" s="20">
        <f>SUM(ENERO:DICIEMBRE!X114)</f>
        <v>2</v>
      </c>
      <c r="Y114" s="20">
        <f>SUM(ENERO:DICIEMBRE!Y114)</f>
        <v>0</v>
      </c>
      <c r="Z114" s="20">
        <f>SUM(ENERO:DICIEMBRE!Z114)</f>
        <v>0</v>
      </c>
      <c r="AA114" s="20">
        <f>SUM(ENERO:DICIEMBRE!AA114)</f>
        <v>3</v>
      </c>
      <c r="AB114" s="20">
        <f>SUM(ENERO:DICIEMBRE!AB114)</f>
        <v>1</v>
      </c>
      <c r="AC114" s="20">
        <f>SUM(ENERO:DICIEMBRE!AC114)</f>
        <v>2</v>
      </c>
      <c r="AD114" s="20">
        <f>SUM(ENERO:DICIEMBRE!AD114)</f>
        <v>4</v>
      </c>
      <c r="AE114" s="20">
        <f>SUM(ENERO:DICIEMBRE!AE114)</f>
        <v>2</v>
      </c>
      <c r="AF114" s="20">
        <f>SUM(ENERO:DICIEMBRE!AF114)</f>
        <v>1</v>
      </c>
      <c r="AG114" s="20">
        <f>SUM(ENERO:DICIEMBRE!AG114)</f>
        <v>5</v>
      </c>
      <c r="AH114" s="20">
        <f>SUM(ENERO:DICIEMBRE!AH114)</f>
        <v>3</v>
      </c>
      <c r="AI114" s="20">
        <f>SUM(ENERO:DICIEMBRE!AI114)</f>
        <v>3</v>
      </c>
      <c r="AJ114" s="20">
        <f>SUM(ENERO:DICIEMBRE!AJ114)</f>
        <v>5</v>
      </c>
      <c r="AK114" s="20">
        <f>SUM(ENERO:DICIEMBRE!AK114)</f>
        <v>6</v>
      </c>
      <c r="AL114" s="20">
        <f>SUM(ENERO:DICIEMBRE!AL114)</f>
        <v>21</v>
      </c>
      <c r="AM114" s="20">
        <f>SUM(ENERO:DICIEMBRE!AM114)</f>
        <v>15</v>
      </c>
      <c r="AN114" s="20">
        <f>SUM(ENERO:DICIEMBRE!AN114)</f>
        <v>72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51" t="s">
        <v>32</v>
      </c>
      <c r="D117" s="52" t="s">
        <v>33</v>
      </c>
      <c r="E117" s="211" t="s">
        <v>34</v>
      </c>
      <c r="F117" s="54" t="s">
        <v>43</v>
      </c>
      <c r="G117" s="195" t="s">
        <v>34</v>
      </c>
      <c r="H117" s="54" t="s">
        <v>43</v>
      </c>
      <c r="I117" s="195" t="s">
        <v>34</v>
      </c>
      <c r="J117" s="54" t="s">
        <v>43</v>
      </c>
      <c r="K117" s="195" t="s">
        <v>34</v>
      </c>
      <c r="L117" s="54" t="s">
        <v>43</v>
      </c>
      <c r="M117" s="195" t="s">
        <v>34</v>
      </c>
      <c r="N117" s="54" t="s">
        <v>43</v>
      </c>
      <c r="O117" s="195" t="s">
        <v>34</v>
      </c>
      <c r="P117" s="54" t="s">
        <v>43</v>
      </c>
      <c r="Q117" s="195" t="s">
        <v>34</v>
      </c>
      <c r="R117" s="54" t="s">
        <v>43</v>
      </c>
      <c r="S117" s="195" t="s">
        <v>34</v>
      </c>
      <c r="T117" s="54" t="s">
        <v>43</v>
      </c>
      <c r="U117" s="195" t="s">
        <v>34</v>
      </c>
      <c r="V117" s="54" t="s">
        <v>43</v>
      </c>
      <c r="W117" s="212" t="s">
        <v>34</v>
      </c>
      <c r="X117" s="54" t="s">
        <v>43</v>
      </c>
      <c r="Y117" s="195" t="s">
        <v>34</v>
      </c>
    </row>
    <row r="118" spans="1:74" x14ac:dyDescent="0.25">
      <c r="A118" s="1585" t="s">
        <v>130</v>
      </c>
      <c r="B118" s="1586"/>
      <c r="C118" s="213">
        <f>SUM(D118+E118)</f>
        <v>31</v>
      </c>
      <c r="D118" s="56">
        <f>SUM(F118+H118+J118+L118+N118+P118+R118+T118+V118+X118)</f>
        <v>7</v>
      </c>
      <c r="E118" s="19">
        <f>SUM(G118+I118+K118+M118+O118+Q118+S118+U118+W118+Y118)</f>
        <v>24</v>
      </c>
      <c r="F118" s="20">
        <f>SUM(ENERO:DICIEMBRE!F118)</f>
        <v>1</v>
      </c>
      <c r="G118" s="20">
        <f>SUM(ENERO:DICIEMBRE!G118)</f>
        <v>3</v>
      </c>
      <c r="H118" s="20">
        <f>SUM(ENERO:DICIEMBRE!H118)</f>
        <v>0</v>
      </c>
      <c r="I118" s="20">
        <f>SUM(ENERO:DICIEMBRE!I118)</f>
        <v>5</v>
      </c>
      <c r="J118" s="20">
        <f>SUM(ENERO:DICIEMBRE!J118)</f>
        <v>0</v>
      </c>
      <c r="K118" s="20">
        <f>SUM(ENERO:DICIEMBRE!K118)</f>
        <v>0</v>
      </c>
      <c r="L118" s="20">
        <f>SUM(ENERO:DICIEMBRE!L118)</f>
        <v>1</v>
      </c>
      <c r="M118" s="20">
        <f>SUM(ENERO:DICIEMBRE!M118)</f>
        <v>4</v>
      </c>
      <c r="N118" s="20">
        <f>SUM(ENERO:DICIEMBRE!N118)</f>
        <v>2</v>
      </c>
      <c r="O118" s="20">
        <f>SUM(ENERO:DICIEMBRE!O118)</f>
        <v>5</v>
      </c>
      <c r="P118" s="20">
        <f>SUM(ENERO:DICIEMBRE!P118)</f>
        <v>1</v>
      </c>
      <c r="Q118" s="20">
        <f>SUM(ENERO:DICIEMBRE!Q118)</f>
        <v>5</v>
      </c>
      <c r="R118" s="20">
        <f>SUM(ENERO:DICIEMBRE!R118)</f>
        <v>2</v>
      </c>
      <c r="S118" s="20">
        <f>SUM(ENERO:DICIEMBRE!S118)</f>
        <v>1</v>
      </c>
      <c r="T118" s="20">
        <f>SUM(ENERO:DICIEMBRE!T118)</f>
        <v>0</v>
      </c>
      <c r="U118" s="20">
        <f>SUM(ENERO:DICIEMBRE!U118)</f>
        <v>0</v>
      </c>
      <c r="V118" s="20">
        <f>SUM(ENERO:DICIEMBRE!V118)</f>
        <v>0</v>
      </c>
      <c r="W118" s="20">
        <f>SUM(ENERO:DICIEMBRE!W118)</f>
        <v>0</v>
      </c>
      <c r="X118" s="20">
        <f>SUM(ENERO:DICIEMBRE!X118)</f>
        <v>0</v>
      </c>
      <c r="Y118" s="20">
        <f>SUM(ENERO:DICIEMBRE!Y118)</f>
        <v>1</v>
      </c>
    </row>
    <row r="119" spans="1:74" x14ac:dyDescent="0.25">
      <c r="A119" s="1587" t="s">
        <v>131</v>
      </c>
      <c r="B119" s="1588"/>
      <c r="C119" s="214">
        <f>SUM(D119+E119)</f>
        <v>408</v>
      </c>
      <c r="D119" s="75">
        <f>SUM(F119+H119+J119+L119+N119+P119+R119+T119+V119+X119)</f>
        <v>280</v>
      </c>
      <c r="E119" s="44">
        <f>SUM(G119+I119+K119+M119+O119+Q119+S119+U119+W119+Y119)</f>
        <v>128</v>
      </c>
      <c r="F119" s="20">
        <f>SUM(ENERO:DICIEMBRE!F119)</f>
        <v>10</v>
      </c>
      <c r="G119" s="20">
        <f>SUM(ENERO:DICIEMBRE!G119)</f>
        <v>14</v>
      </c>
      <c r="H119" s="20">
        <f>SUM(ENERO:DICIEMBRE!H119)</f>
        <v>19</v>
      </c>
      <c r="I119" s="20">
        <f>SUM(ENERO:DICIEMBRE!I119)</f>
        <v>35</v>
      </c>
      <c r="J119" s="20">
        <f>SUM(ENERO:DICIEMBRE!J119)</f>
        <v>11</v>
      </c>
      <c r="K119" s="20">
        <f>SUM(ENERO:DICIEMBRE!K119)</f>
        <v>3</v>
      </c>
      <c r="L119" s="20">
        <f>SUM(ENERO:DICIEMBRE!L119)</f>
        <v>41</v>
      </c>
      <c r="M119" s="20">
        <f>SUM(ENERO:DICIEMBRE!M119)</f>
        <v>11</v>
      </c>
      <c r="N119" s="20">
        <f>SUM(ENERO:DICIEMBRE!N119)</f>
        <v>79</v>
      </c>
      <c r="O119" s="20">
        <f>SUM(ENERO:DICIEMBRE!O119)</f>
        <v>25</v>
      </c>
      <c r="P119" s="20">
        <f>SUM(ENERO:DICIEMBRE!P119)</f>
        <v>55</v>
      </c>
      <c r="Q119" s="20">
        <f>SUM(ENERO:DICIEMBRE!Q119)</f>
        <v>19</v>
      </c>
      <c r="R119" s="20">
        <f>SUM(ENERO:DICIEMBRE!R119)</f>
        <v>28</v>
      </c>
      <c r="S119" s="20">
        <f>SUM(ENERO:DICIEMBRE!S119)</f>
        <v>8</v>
      </c>
      <c r="T119" s="20">
        <f>SUM(ENERO:DICIEMBRE!T119)</f>
        <v>25</v>
      </c>
      <c r="U119" s="20">
        <f>SUM(ENERO:DICIEMBRE!U119)</f>
        <v>10</v>
      </c>
      <c r="V119" s="20">
        <f>SUM(ENERO:DICIEMBRE!V119)</f>
        <v>8</v>
      </c>
      <c r="W119" s="20">
        <f>SUM(ENERO:DICIEMBRE!W119)</f>
        <v>3</v>
      </c>
      <c r="X119" s="20">
        <f>SUM(ENERO:DICIEMBRE!X119)</f>
        <v>4</v>
      </c>
      <c r="Y119" s="20">
        <f>SUM(ENERO:DICIEMBRE!Y119)</f>
        <v>0</v>
      </c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589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31.5" x14ac:dyDescent="0.25">
      <c r="A122" s="1543"/>
      <c r="B122" s="220" t="s">
        <v>140</v>
      </c>
      <c r="C122" s="220" t="s">
        <v>141</v>
      </c>
      <c r="D122" s="131" t="s">
        <v>142</v>
      </c>
      <c r="E122" s="53" t="s">
        <v>143</v>
      </c>
      <c r="F122" s="221" t="s">
        <v>144</v>
      </c>
      <c r="G122" s="222" t="s">
        <v>145</v>
      </c>
      <c r="H122" s="223" t="s">
        <v>146</v>
      </c>
      <c r="I122" s="131" t="s">
        <v>147</v>
      </c>
      <c r="J122" s="224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226" t="s">
        <v>130</v>
      </c>
      <c r="B123" s="20">
        <f>SUM(ENERO:DICIEMBRE!B123)</f>
        <v>15</v>
      </c>
      <c r="C123" s="20">
        <f>SUM(ENERO:DICIEMBRE!C123)</f>
        <v>16</v>
      </c>
      <c r="D123" s="227"/>
      <c r="E123" s="228"/>
      <c r="F123" s="20">
        <f>SUM(ENERO:DICIEMBRE!F123)</f>
        <v>7</v>
      </c>
      <c r="G123" s="20">
        <f>SUM(ENERO:DICIEMBRE!G123)</f>
        <v>24</v>
      </c>
      <c r="H123" s="20">
        <f>SUM(ENERO:DICIEMBRE!H123)</f>
        <v>5</v>
      </c>
      <c r="I123" s="20">
        <f>SUM(ENERO:DICIEMBRE!I123)</f>
        <v>0</v>
      </c>
      <c r="J123" s="20">
        <f>SUM(ENERO:DICIEMBRE!J123)</f>
        <v>16</v>
      </c>
      <c r="K123" s="20">
        <f>SUM(ENERO:DICIEMBRE!K123)</f>
        <v>3</v>
      </c>
      <c r="L123" s="20">
        <f>SUM(ENERO:DICIEMBRE!L123)</f>
        <v>7</v>
      </c>
      <c r="M123" s="20">
        <f>SUM(ENERO:DICIEMBRE!M123)</f>
        <v>0</v>
      </c>
      <c r="N123" s="20">
        <f>SUM(ENERO:DICIEMBRE!N123)</f>
        <v>0</v>
      </c>
      <c r="O123" s="20">
        <f>SUM(ENERO:DICIEMBRE!O123)</f>
        <v>0</v>
      </c>
      <c r="P123" s="20">
        <f>SUM(ENERO:DICIEMBRE!P123)</f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0">
        <f>SUM(ENERO:DICIEMBRE!D124)</f>
        <v>166</v>
      </c>
      <c r="E124" s="20">
        <f>SUM(ENERO:DICIEMBRE!E124)</f>
        <v>242</v>
      </c>
      <c r="F124" s="20">
        <f>SUM(ENERO:DICIEMBRE!F124)</f>
        <v>280</v>
      </c>
      <c r="G124" s="20">
        <f>SUM(ENERO:DICIEMBRE!G124)</f>
        <v>128</v>
      </c>
      <c r="H124" s="20">
        <f>SUM(ENERO:DICIEMBRE!H124)</f>
        <v>104</v>
      </c>
      <c r="I124" s="20">
        <f>SUM(ENERO:DICIEMBRE!I124)</f>
        <v>1</v>
      </c>
      <c r="J124" s="20">
        <f>SUM(ENERO:DICIEMBRE!J124)</f>
        <v>168</v>
      </c>
      <c r="K124" s="20">
        <f>SUM(ENERO:DICIEMBRE!K124)</f>
        <v>96</v>
      </c>
      <c r="L124" s="20">
        <f>SUM(ENERO:DICIEMBRE!L124)</f>
        <v>39</v>
      </c>
      <c r="M124" s="20">
        <f>SUM(ENERO:DICIEMBRE!M124)</f>
        <v>0</v>
      </c>
      <c r="N124" s="20">
        <f>SUM(ENERO:DICIEMBRE!N124)</f>
        <v>0</v>
      </c>
      <c r="O124" s="20">
        <f>SUM(ENERO:DICIEMBRE!O124)</f>
        <v>0</v>
      </c>
      <c r="P124" s="20">
        <f>SUM(ENERO:DICIEMBRE!P124)</f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54" t="s">
        <v>13</v>
      </c>
      <c r="E127" s="140" t="s">
        <v>14</v>
      </c>
      <c r="F127" s="140" t="s">
        <v>15</v>
      </c>
      <c r="G127" s="140" t="s">
        <v>152</v>
      </c>
      <c r="H127" s="140" t="s">
        <v>153</v>
      </c>
      <c r="I127" s="236" t="s">
        <v>154</v>
      </c>
      <c r="J127" s="1532"/>
    </row>
    <row r="128" spans="1:74" ht="54" x14ac:dyDescent="0.25">
      <c r="A128" s="1567" t="s">
        <v>155</v>
      </c>
      <c r="B128" s="237" t="s">
        <v>156</v>
      </c>
      <c r="C128" s="238">
        <f>SUM(D128:I128)</f>
        <v>4</v>
      </c>
      <c r="D128" s="20">
        <f>SUM(ENERO:DICIEMBRE!D128)</f>
        <v>2</v>
      </c>
      <c r="E128" s="20">
        <f>SUM(ENERO:DICIEMBRE!E128)</f>
        <v>0</v>
      </c>
      <c r="F128" s="20">
        <f>SUM(ENERO:DICIEMBRE!F128)</f>
        <v>1</v>
      </c>
      <c r="G128" s="20">
        <f>SUM(ENERO:DICIEMBRE!G128)</f>
        <v>1</v>
      </c>
      <c r="H128" s="20">
        <f>SUM(ENERO:DICIEMBRE!H128)</f>
        <v>0</v>
      </c>
      <c r="I128" s="20">
        <f>SUM(ENERO:DICIEMBRE!I128)</f>
        <v>0</v>
      </c>
      <c r="J128" s="20">
        <f>SUM(ENERO:DICIEMBRE!J128)</f>
        <v>4</v>
      </c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54" x14ac:dyDescent="0.25">
      <c r="A129" s="1569"/>
      <c r="B129" s="240" t="s">
        <v>157</v>
      </c>
      <c r="C129" s="241">
        <f>SUM(D129:I129)</f>
        <v>5</v>
      </c>
      <c r="D129" s="20">
        <f>SUM(ENERO:DICIEMBRE!D129)</f>
        <v>0</v>
      </c>
      <c r="E129" s="20">
        <f>SUM(ENERO:DICIEMBRE!E129)</f>
        <v>1</v>
      </c>
      <c r="F129" s="20">
        <f>SUM(ENERO:DICIEMBRE!F129)</f>
        <v>0</v>
      </c>
      <c r="G129" s="20">
        <f>SUM(ENERO:DICIEMBRE!G129)</f>
        <v>0</v>
      </c>
      <c r="H129" s="20">
        <f>SUM(ENERO:DICIEMBRE!H129)</f>
        <v>1</v>
      </c>
      <c r="I129" s="20">
        <f>SUM(ENERO:DICIEMBRE!I129)</f>
        <v>3</v>
      </c>
      <c r="J129" s="20">
        <f>SUM(ENERO:DICIEMBRE!J129)</f>
        <v>5</v>
      </c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224" t="s">
        <v>159</v>
      </c>
      <c r="B131" s="224" t="s">
        <v>160</v>
      </c>
    </row>
    <row r="132" spans="1:67" x14ac:dyDescent="0.25">
      <c r="A132" s="244" t="s">
        <v>161</v>
      </c>
      <c r="B132" s="20">
        <f>SUM(ENERO:DICIEMBRE!B132)</f>
        <v>12</v>
      </c>
    </row>
    <row r="133" spans="1:67" x14ac:dyDescent="0.25">
      <c r="A133" s="245" t="s">
        <v>162</v>
      </c>
      <c r="B133" s="20">
        <f>SUM(ENERO:DICIEMBRE!B133)</f>
        <v>0</v>
      </c>
    </row>
    <row r="134" spans="1:67" ht="22.5" x14ac:dyDescent="0.25">
      <c r="A134" s="245" t="s">
        <v>163</v>
      </c>
      <c r="B134" s="20">
        <f>SUM(ENERO:DICIEMBRE!B134)</f>
        <v>79</v>
      </c>
    </row>
    <row r="135" spans="1:67" ht="22.5" x14ac:dyDescent="0.25">
      <c r="A135" s="245" t="s">
        <v>164</v>
      </c>
      <c r="B135" s="20">
        <f>SUM(ENERO:DICIEMBRE!B135)</f>
        <v>89</v>
      </c>
    </row>
    <row r="136" spans="1:67" x14ac:dyDescent="0.25">
      <c r="A136" s="245" t="s">
        <v>165</v>
      </c>
      <c r="B136" s="20">
        <f>SUM(ENERO:DICIEMBRE!B136)</f>
        <v>0</v>
      </c>
    </row>
    <row r="137" spans="1:67" x14ac:dyDescent="0.25">
      <c r="A137" s="246" t="s">
        <v>166</v>
      </c>
      <c r="B137" s="20">
        <f>SUM(ENERO:DICIEMBRE!B137)</f>
        <v>12</v>
      </c>
    </row>
    <row r="138" spans="1:67" x14ac:dyDescent="0.25">
      <c r="A138" s="246" t="s">
        <v>167</v>
      </c>
      <c r="B138" s="20">
        <f>SUM(ENERO:DICIEMBRE!B138)</f>
        <v>1</v>
      </c>
    </row>
    <row r="139" spans="1:67" x14ac:dyDescent="0.25">
      <c r="A139" s="246" t="s">
        <v>168</v>
      </c>
      <c r="B139" s="20">
        <f>SUM(ENERO:DICIEMBRE!B139)</f>
        <v>4</v>
      </c>
    </row>
    <row r="140" spans="1:67" x14ac:dyDescent="0.25">
      <c r="A140" s="246" t="s">
        <v>169</v>
      </c>
      <c r="B140" s="20">
        <f>SUM(ENERO:DICIEMBRE!B140)</f>
        <v>15</v>
      </c>
    </row>
    <row r="141" spans="1:67" ht="22.5" x14ac:dyDescent="0.25">
      <c r="A141" s="247" t="s">
        <v>170</v>
      </c>
      <c r="B141" s="20">
        <f>SUM(ENERO:DICIEMBRE!B141)</f>
        <v>142</v>
      </c>
    </row>
    <row r="142" spans="1:67" x14ac:dyDescent="0.25">
      <c r="A142" s="249" t="s">
        <v>171</v>
      </c>
      <c r="B142" s="20">
        <f>SUM(ENERO:DICIEMBRE!B142)</f>
        <v>849</v>
      </c>
    </row>
    <row r="143" spans="1:67" x14ac:dyDescent="0.25">
      <c r="A143" s="249" t="s">
        <v>172</v>
      </c>
      <c r="B143" s="20">
        <f>SUM(ENERO:DICIEMBRE!B143)</f>
        <v>194</v>
      </c>
    </row>
    <row r="144" spans="1:67" x14ac:dyDescent="0.25">
      <c r="A144" s="250" t="s">
        <v>62</v>
      </c>
      <c r="B144" s="137">
        <f>SUM(B132:B143)</f>
        <v>1397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31" t="s">
        <v>175</v>
      </c>
      <c r="D146" s="131" t="s">
        <v>176</v>
      </c>
    </row>
    <row r="147" spans="1:68" ht="42" x14ac:dyDescent="0.25">
      <c r="A147" s="251" t="s">
        <v>177</v>
      </c>
      <c r="B147" s="101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253" t="s">
        <v>62</v>
      </c>
      <c r="D150" s="12" t="s">
        <v>183</v>
      </c>
      <c r="E150" s="13" t="s">
        <v>184</v>
      </c>
      <c r="F150" s="1554"/>
      <c r="G150" s="12" t="s">
        <v>185</v>
      </c>
      <c r="H150" s="14" t="s">
        <v>186</v>
      </c>
      <c r="I150" s="13" t="s">
        <v>187</v>
      </c>
      <c r="J150" s="12" t="s">
        <v>185</v>
      </c>
      <c r="K150" s="14" t="s">
        <v>186</v>
      </c>
      <c r="L150" s="13" t="s">
        <v>187</v>
      </c>
    </row>
    <row r="151" spans="1:68" x14ac:dyDescent="0.25">
      <c r="A151" s="1567" t="s">
        <v>188</v>
      </c>
      <c r="B151" s="254" t="s">
        <v>189</v>
      </c>
      <c r="C151" s="238">
        <f>SUM(D151+E151)</f>
        <v>0</v>
      </c>
      <c r="D151" s="22"/>
      <c r="E151" s="23"/>
      <c r="F151" s="24"/>
      <c r="G151" s="22"/>
      <c r="H151" s="20"/>
      <c r="I151" s="23"/>
      <c r="J151" s="22"/>
      <c r="K151" s="20"/>
      <c r="L151" s="23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253" t="s">
        <v>62</v>
      </c>
      <c r="D154" s="54" t="s">
        <v>7</v>
      </c>
      <c r="E154" s="106" t="s">
        <v>193</v>
      </c>
      <c r="F154" s="53" t="s">
        <v>76</v>
      </c>
    </row>
    <row r="155" spans="1:68" x14ac:dyDescent="0.25">
      <c r="A155" s="1567" t="s">
        <v>194</v>
      </c>
      <c r="B155" s="259" t="s">
        <v>195</v>
      </c>
      <c r="C155" s="24"/>
      <c r="D155" s="260"/>
      <c r="E155" s="261"/>
      <c r="F155" s="26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ht="21" x14ac:dyDescent="0.25">
      <c r="A156" s="1569"/>
      <c r="B156" s="74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264" t="s">
        <v>197</v>
      </c>
      <c r="B157" s="264" t="s">
        <v>195</v>
      </c>
      <c r="C157" s="252"/>
      <c r="D157" s="265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ht="21" x14ac:dyDescent="0.25">
      <c r="A158" s="1567" t="s">
        <v>198</v>
      </c>
      <c r="B158" s="259" t="s">
        <v>199</v>
      </c>
      <c r="C158" s="267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568"/>
      <c r="B159" s="69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74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253" t="s">
        <v>204</v>
      </c>
      <c r="D163" s="54" t="s">
        <v>194</v>
      </c>
      <c r="E163" s="270" t="s">
        <v>205</v>
      </c>
      <c r="F163" s="1579"/>
      <c r="G163" s="1581"/>
      <c r="H163" s="1583"/>
    </row>
    <row r="164" spans="1:68" x14ac:dyDescent="0.25">
      <c r="A164" s="1564" t="s">
        <v>206</v>
      </c>
      <c r="B164" s="271" t="s">
        <v>201</v>
      </c>
      <c r="C164" s="238">
        <f t="shared" ref="C164:C169" si="61">SUM(D164:E164)</f>
        <v>0</v>
      </c>
      <c r="D164" s="20">
        <f>SUM(ENERO:DICIEMBRE!D164)</f>
        <v>0</v>
      </c>
      <c r="E164" s="20">
        <f>SUM(ENERO:DICIEMBRE!E164)</f>
        <v>0</v>
      </c>
      <c r="F164" s="20">
        <f>SUM(ENERO:DICIEMBRE!F164)</f>
        <v>0</v>
      </c>
      <c r="G164" s="20">
        <f>SUM(ENERO:DICIEMBRE!G164)</f>
        <v>0</v>
      </c>
      <c r="H164" s="20">
        <f>SUM(ENERO:DICIEMBRE!H164)</f>
        <v>0</v>
      </c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ht="21" x14ac:dyDescent="0.25">
      <c r="A165" s="1565"/>
      <c r="B165" s="134" t="s">
        <v>199</v>
      </c>
      <c r="C165" s="273">
        <f t="shared" si="61"/>
        <v>3297</v>
      </c>
      <c r="D165" s="20">
        <f>SUM(ENERO:DICIEMBRE!D165)</f>
        <v>3297</v>
      </c>
      <c r="E165" s="20">
        <f>SUM(ENERO:DICIEMBRE!E165)</f>
        <v>0</v>
      </c>
      <c r="F165" s="20">
        <f>SUM(ENERO:DICIEMBRE!F165)</f>
        <v>3297</v>
      </c>
      <c r="G165" s="20">
        <f>SUM(ENERO:DICIEMBRE!G165)</f>
        <v>0</v>
      </c>
      <c r="H165" s="20">
        <f>SUM(ENERO:DICIEMBRE!H165)</f>
        <v>0</v>
      </c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20">
        <f>SUM(ENERO:DICIEMBRE!D166)</f>
        <v>0</v>
      </c>
      <c r="E166" s="20">
        <f>SUM(ENERO:DICIEMBRE!E166)</f>
        <v>0</v>
      </c>
      <c r="F166" s="20">
        <f>SUM(ENERO:DICIEMBRE!F166)</f>
        <v>0</v>
      </c>
      <c r="G166" s="20">
        <f>SUM(ENERO:DICIEMBRE!G166)</f>
        <v>0</v>
      </c>
      <c r="H166" s="20">
        <f>SUM(ENERO:DICIEMBRE!H166)</f>
        <v>0</v>
      </c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271" t="s">
        <v>201</v>
      </c>
      <c r="C167" s="238">
        <f t="shared" si="61"/>
        <v>0</v>
      </c>
      <c r="D167" s="20">
        <f>SUM(ENERO:DICIEMBRE!D167)</f>
        <v>0</v>
      </c>
      <c r="E167" s="20">
        <f>SUM(ENERO:DICIEMBRE!E167)</f>
        <v>0</v>
      </c>
      <c r="F167" s="20">
        <f>SUM(ENERO:DICIEMBRE!F167)</f>
        <v>0</v>
      </c>
      <c r="G167" s="20">
        <f>SUM(ENERO:DICIEMBRE!G167)</f>
        <v>0</v>
      </c>
      <c r="H167" s="20">
        <f>SUM(ENERO:DICIEMBRE!H167)</f>
        <v>0</v>
      </c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ht="21" x14ac:dyDescent="0.25">
      <c r="A168" s="1568"/>
      <c r="B168" s="134" t="s">
        <v>199</v>
      </c>
      <c r="C168" s="273">
        <f t="shared" si="61"/>
        <v>1508</v>
      </c>
      <c r="D168" s="20">
        <f>SUM(ENERO:DICIEMBRE!D168)</f>
        <v>1508</v>
      </c>
      <c r="E168" s="20">
        <f>SUM(ENERO:DICIEMBRE!E168)</f>
        <v>0</v>
      </c>
      <c r="F168" s="20">
        <f>SUM(ENERO:DICIEMBRE!F168)</f>
        <v>1508</v>
      </c>
      <c r="G168" s="20">
        <f>SUM(ENERO:DICIEMBRE!G168)</f>
        <v>0</v>
      </c>
      <c r="H168" s="20">
        <f>SUM(ENERO:DICIEMBRE!H168)</f>
        <v>0</v>
      </c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20">
        <f>SUM(ENERO:DICIEMBRE!D169)</f>
        <v>0</v>
      </c>
      <c r="E169" s="20">
        <f>SUM(ENERO:DICIEMBRE!E169)</f>
        <v>0</v>
      </c>
      <c r="F169" s="20">
        <f>SUM(ENERO:DICIEMBRE!F169)</f>
        <v>0</v>
      </c>
      <c r="G169" s="20">
        <f>SUM(ENERO:DICIEMBRE!G169)</f>
        <v>0</v>
      </c>
      <c r="H169" s="20">
        <f>SUM(ENERO:DICIEMBRE!H169)</f>
        <v>0</v>
      </c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553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ht="21" x14ac:dyDescent="0.25">
      <c r="A173" s="1554"/>
      <c r="B173" s="131" t="s">
        <v>32</v>
      </c>
      <c r="C173" s="278" t="s">
        <v>33</v>
      </c>
      <c r="D173" s="279" t="s">
        <v>34</v>
      </c>
      <c r="E173" s="54" t="s">
        <v>43</v>
      </c>
      <c r="F173" s="53" t="s">
        <v>34</v>
      </c>
      <c r="G173" s="54" t="s">
        <v>43</v>
      </c>
      <c r="H173" s="53" t="s">
        <v>34</v>
      </c>
      <c r="I173" s="54" t="s">
        <v>43</v>
      </c>
      <c r="J173" s="53" t="s">
        <v>34</v>
      </c>
      <c r="K173" s="54" t="s">
        <v>43</v>
      </c>
      <c r="L173" s="105" t="s">
        <v>34</v>
      </c>
      <c r="M173" s="54" t="s">
        <v>43</v>
      </c>
      <c r="N173" s="53" t="s">
        <v>34</v>
      </c>
      <c r="O173" s="54" t="s">
        <v>43</v>
      </c>
      <c r="P173" s="105" t="s">
        <v>34</v>
      </c>
      <c r="Q173" s="54" t="s">
        <v>43</v>
      </c>
      <c r="R173" s="53" t="s">
        <v>34</v>
      </c>
      <c r="S173" s="54" t="s">
        <v>43</v>
      </c>
      <c r="T173" s="105" t="s">
        <v>34</v>
      </c>
      <c r="U173" s="54" t="s">
        <v>43</v>
      </c>
      <c r="V173" s="53" t="s">
        <v>34</v>
      </c>
      <c r="W173" s="54" t="s">
        <v>43</v>
      </c>
      <c r="X173" s="105" t="s">
        <v>34</v>
      </c>
      <c r="Y173" s="54" t="s">
        <v>43</v>
      </c>
      <c r="Z173" s="53" t="s">
        <v>34</v>
      </c>
      <c r="AA173" s="54" t="s">
        <v>43</v>
      </c>
      <c r="AB173" s="53" t="s">
        <v>34</v>
      </c>
      <c r="AC173" s="54" t="s">
        <v>43</v>
      </c>
      <c r="AD173" s="53" t="s">
        <v>34</v>
      </c>
      <c r="AE173" s="54" t="s">
        <v>43</v>
      </c>
      <c r="AF173" s="53" t="s">
        <v>34</v>
      </c>
      <c r="AG173" s="54" t="s">
        <v>43</v>
      </c>
      <c r="AH173" s="53" t="s">
        <v>34</v>
      </c>
      <c r="AI173" s="54" t="s">
        <v>43</v>
      </c>
      <c r="AJ173" s="53" t="s">
        <v>34</v>
      </c>
      <c r="AK173" s="54" t="s">
        <v>43</v>
      </c>
      <c r="AL173" s="53" t="s">
        <v>34</v>
      </c>
    </row>
    <row r="174" spans="1:68" x14ac:dyDescent="0.25">
      <c r="A174" s="280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283">
        <f>SUM(P174+R174+T174+V174+X174+Z174+AB174+AD174+AF174+AH174+AJ174+AL174)</f>
        <v>0</v>
      </c>
      <c r="E174" s="284"/>
      <c r="F174" s="285"/>
      <c r="G174" s="286"/>
      <c r="H174" s="287"/>
      <c r="I174" s="284"/>
      <c r="J174" s="285"/>
      <c r="K174" s="286"/>
      <c r="L174" s="287"/>
      <c r="M174" s="286"/>
      <c r="N174" s="287"/>
      <c r="O174" s="288"/>
      <c r="P174" s="289"/>
      <c r="Q174" s="290"/>
      <c r="R174" s="291"/>
      <c r="S174" s="288"/>
      <c r="T174" s="289"/>
      <c r="U174" s="290"/>
      <c r="V174" s="291"/>
      <c r="W174" s="288"/>
      <c r="X174" s="289"/>
      <c r="Y174" s="290"/>
      <c r="Z174" s="291"/>
      <c r="AA174" s="290"/>
      <c r="AB174" s="291"/>
      <c r="AC174" s="290"/>
      <c r="AD174" s="291"/>
      <c r="AE174" s="290"/>
      <c r="AF174" s="291"/>
      <c r="AG174" s="290"/>
      <c r="AH174" s="291"/>
      <c r="AI174" s="290"/>
      <c r="AJ174" s="291"/>
      <c r="AK174" s="290"/>
      <c r="AL174" s="291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29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296"/>
      <c r="F175" s="297"/>
      <c r="G175" s="296"/>
      <c r="H175" s="297"/>
      <c r="I175" s="296"/>
      <c r="J175" s="297"/>
      <c r="K175" s="298"/>
      <c r="L175" s="299"/>
      <c r="M175" s="296"/>
      <c r="N175" s="297"/>
      <c r="O175" s="298"/>
      <c r="P175" s="299"/>
      <c r="Q175" s="296"/>
      <c r="R175" s="297"/>
      <c r="S175" s="298"/>
      <c r="T175" s="299"/>
      <c r="U175" s="296"/>
      <c r="V175" s="297"/>
      <c r="W175" s="298"/>
      <c r="X175" s="299"/>
      <c r="Y175" s="296"/>
      <c r="Z175" s="297"/>
      <c r="AA175" s="296"/>
      <c r="AB175" s="297"/>
      <c r="AC175" s="296"/>
      <c r="AD175" s="297"/>
      <c r="AE175" s="296"/>
      <c r="AF175" s="297"/>
      <c r="AG175" s="296"/>
      <c r="AH175" s="297"/>
      <c r="AI175" s="296"/>
      <c r="AJ175" s="297"/>
      <c r="AK175" s="296"/>
      <c r="AL175" s="297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296"/>
      <c r="F176" s="297"/>
      <c r="G176" s="296"/>
      <c r="H176" s="297"/>
      <c r="I176" s="296"/>
      <c r="J176" s="297"/>
      <c r="K176" s="298"/>
      <c r="L176" s="299"/>
      <c r="M176" s="296"/>
      <c r="N176" s="297"/>
      <c r="O176" s="298"/>
      <c r="P176" s="299"/>
      <c r="Q176" s="296"/>
      <c r="R176" s="297"/>
      <c r="S176" s="298"/>
      <c r="T176" s="299"/>
      <c r="U176" s="296"/>
      <c r="V176" s="297"/>
      <c r="W176" s="298"/>
      <c r="X176" s="299"/>
      <c r="Y176" s="296"/>
      <c r="Z176" s="297"/>
      <c r="AA176" s="296"/>
      <c r="AB176" s="297"/>
      <c r="AC176" s="296"/>
      <c r="AD176" s="297"/>
      <c r="AE176" s="296"/>
      <c r="AF176" s="297"/>
      <c r="AG176" s="296"/>
      <c r="AH176" s="297"/>
      <c r="AI176" s="296"/>
      <c r="AJ176" s="297"/>
      <c r="AK176" s="296"/>
      <c r="AL176" s="297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305"/>
      <c r="F177" s="306"/>
      <c r="G177" s="305"/>
      <c r="H177" s="306"/>
      <c r="I177" s="305"/>
      <c r="J177" s="306"/>
      <c r="K177" s="307"/>
      <c r="L177" s="308"/>
      <c r="M177" s="305"/>
      <c r="N177" s="306"/>
      <c r="O177" s="307"/>
      <c r="P177" s="308"/>
      <c r="Q177" s="305"/>
      <c r="R177" s="306"/>
      <c r="S177" s="307"/>
      <c r="T177" s="308"/>
      <c r="U177" s="305"/>
      <c r="V177" s="306"/>
      <c r="W177" s="307"/>
      <c r="X177" s="308"/>
      <c r="Y177" s="305"/>
      <c r="Z177" s="306"/>
      <c r="AA177" s="305"/>
      <c r="AB177" s="306"/>
      <c r="AC177" s="305"/>
      <c r="AD177" s="306"/>
      <c r="AE177" s="305"/>
      <c r="AF177" s="306"/>
      <c r="AG177" s="305"/>
      <c r="AH177" s="306"/>
      <c r="AI177" s="305"/>
      <c r="AJ177" s="306"/>
      <c r="AK177" s="305"/>
      <c r="AL177" s="306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x14ac:dyDescent="0.25">
      <c r="A180" s="1560"/>
      <c r="B180" s="1561"/>
      <c r="C180" s="1560"/>
      <c r="D180" s="1562"/>
      <c r="E180" s="1561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59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59"/>
      <c r="AI180" s="1553"/>
      <c r="AJ180" s="1553"/>
      <c r="AK180" s="1553"/>
    </row>
    <row r="181" spans="1:69" x14ac:dyDescent="0.25">
      <c r="A181" s="1546"/>
      <c r="B181" s="1548"/>
      <c r="C181" s="312" t="s">
        <v>32</v>
      </c>
      <c r="D181" s="313" t="s">
        <v>43</v>
      </c>
      <c r="E181" s="211" t="s">
        <v>34</v>
      </c>
      <c r="F181" s="314" t="s">
        <v>43</v>
      </c>
      <c r="G181" s="315" t="s">
        <v>34</v>
      </c>
      <c r="H181" s="314" t="s">
        <v>43</v>
      </c>
      <c r="I181" s="315" t="s">
        <v>34</v>
      </c>
      <c r="J181" s="314" t="s">
        <v>43</v>
      </c>
      <c r="K181" s="315" t="s">
        <v>34</v>
      </c>
      <c r="L181" s="314" t="s">
        <v>43</v>
      </c>
      <c r="M181" s="315" t="s">
        <v>34</v>
      </c>
      <c r="N181" s="314" t="s">
        <v>43</v>
      </c>
      <c r="O181" s="315" t="s">
        <v>34</v>
      </c>
      <c r="P181" s="314" t="s">
        <v>43</v>
      </c>
      <c r="Q181" s="315" t="s">
        <v>34</v>
      </c>
      <c r="R181" s="314" t="s">
        <v>43</v>
      </c>
      <c r="S181" s="315" t="s">
        <v>34</v>
      </c>
      <c r="T181" s="106" t="s">
        <v>43</v>
      </c>
      <c r="U181" s="316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ht="21" x14ac:dyDescent="0.25">
      <c r="A182" s="1540" t="s">
        <v>227</v>
      </c>
      <c r="B182" s="318" t="s">
        <v>228</v>
      </c>
      <c r="C182" s="319">
        <f>SUM(D182:E182)</f>
        <v>28</v>
      </c>
      <c r="D182" s="320">
        <f>SUM(F182+H182+J182+L182+N182+P182+R182+T182)</f>
        <v>4</v>
      </c>
      <c r="E182" s="321">
        <f>G182+I182+K182+M182+O182+Q182+S182+U182</f>
        <v>24</v>
      </c>
      <c r="F182" s="20">
        <f>SUM(ENERO:DICIEMBRE!F182)</f>
        <v>0</v>
      </c>
      <c r="G182" s="20">
        <f>SUM(ENERO:DICIEMBRE!G182)</f>
        <v>2</v>
      </c>
      <c r="H182" s="20">
        <f>SUM(ENERO:DICIEMBRE!H182)</f>
        <v>1</v>
      </c>
      <c r="I182" s="20">
        <f>SUM(ENERO:DICIEMBRE!I182)</f>
        <v>1</v>
      </c>
      <c r="J182" s="20">
        <f>SUM(ENERO:DICIEMBRE!J182)</f>
        <v>0</v>
      </c>
      <c r="K182" s="20">
        <f>SUM(ENERO:DICIEMBRE!K182)</f>
        <v>6</v>
      </c>
      <c r="L182" s="20">
        <f>SUM(ENERO:DICIEMBRE!L182)</f>
        <v>1</v>
      </c>
      <c r="M182" s="20">
        <f>SUM(ENERO:DICIEMBRE!M182)</f>
        <v>6</v>
      </c>
      <c r="N182" s="20">
        <f>SUM(ENERO:DICIEMBRE!N182)</f>
        <v>0</v>
      </c>
      <c r="O182" s="20">
        <f>SUM(ENERO:DICIEMBRE!O182)</f>
        <v>2</v>
      </c>
      <c r="P182" s="20">
        <f>SUM(ENERO:DICIEMBRE!P182)</f>
        <v>2</v>
      </c>
      <c r="Q182" s="20">
        <f>SUM(ENERO:DICIEMBRE!Q182)</f>
        <v>6</v>
      </c>
      <c r="R182" s="20">
        <f>SUM(ENERO:DICIEMBRE!R182)</f>
        <v>0</v>
      </c>
      <c r="S182" s="20">
        <f>SUM(ENERO:DICIEMBRE!S182)</f>
        <v>1</v>
      </c>
      <c r="T182" s="20">
        <f>SUM(ENERO:DICIEMBRE!T182)</f>
        <v>0</v>
      </c>
      <c r="U182" s="20">
        <f>SUM(ENERO:DICIEMBRE!U182)</f>
        <v>0</v>
      </c>
      <c r="V182" s="20">
        <f>SUM(ENERO:DICIEMBRE!V182)</f>
        <v>0</v>
      </c>
      <c r="W182" s="20">
        <f>SUM(ENERO:DICIEMBRE!W182)</f>
        <v>7</v>
      </c>
      <c r="X182" s="20">
        <f>SUM(ENERO:DICIEMBRE!X182)</f>
        <v>17</v>
      </c>
      <c r="Y182" s="20">
        <f>SUM(ENERO:DICIEMBRE!Y182)</f>
        <v>15</v>
      </c>
      <c r="Z182" s="20">
        <f>SUM(ENERO:DICIEMBRE!Z182)</f>
        <v>19</v>
      </c>
      <c r="AA182" s="20">
        <f>SUM(ENERO:DICIEMBRE!AA182)</f>
        <v>0</v>
      </c>
      <c r="AB182" s="20">
        <f>SUM(ENERO:DICIEMBRE!AB182)</f>
        <v>1</v>
      </c>
      <c r="AC182" s="20">
        <f>SUM(ENERO:DICIEMBRE!AC182)</f>
        <v>5</v>
      </c>
      <c r="AD182" s="20">
        <f>SUM(ENERO:DICIEMBRE!AD182)</f>
        <v>12</v>
      </c>
      <c r="AE182" s="20">
        <f>SUM(ENERO:DICIEMBRE!AE182)</f>
        <v>10</v>
      </c>
      <c r="AF182" s="20">
        <f>SUM(ENERO:DICIEMBRE!AF182)</f>
        <v>22</v>
      </c>
      <c r="AG182" s="20">
        <f>SUM(ENERO:DICIEMBRE!AG182)</f>
        <v>0</v>
      </c>
      <c r="AH182" s="20">
        <f>SUM(ENERO:DICIEMBRE!AH182)</f>
        <v>0</v>
      </c>
      <c r="AI182" s="20">
        <f>SUM(ENERO:DICIEMBRE!AI182)</f>
        <v>0</v>
      </c>
      <c r="AJ182" s="20">
        <f>SUM(ENERO:DICIEMBRE!AJ182)</f>
        <v>0</v>
      </c>
      <c r="AK182" s="20">
        <f>SUM(ENERO:DICIEMBRE!AK182)</f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ht="31.5" x14ac:dyDescent="0.25">
      <c r="A183" s="1540"/>
      <c r="B183" s="74" t="s">
        <v>229</v>
      </c>
      <c r="C183" s="322">
        <f>SUM(D183:E183)</f>
        <v>10</v>
      </c>
      <c r="D183" s="43">
        <f>SUM(F183+H183+J183+L183+N183+P183+R183+T183)</f>
        <v>1</v>
      </c>
      <c r="E183" s="323">
        <f>G183+I183+K183+M183+O183+Q183+S183+U183</f>
        <v>9</v>
      </c>
      <c r="F183" s="20">
        <f>SUM(ENERO:DICIEMBRE!F183)</f>
        <v>0</v>
      </c>
      <c r="G183" s="20">
        <f>SUM(ENERO:DICIEMBRE!G183)</f>
        <v>4</v>
      </c>
      <c r="H183" s="20">
        <f>SUM(ENERO:DICIEMBRE!H183)</f>
        <v>0</v>
      </c>
      <c r="I183" s="20">
        <f>SUM(ENERO:DICIEMBRE!I183)</f>
        <v>1</v>
      </c>
      <c r="J183" s="20">
        <f>SUM(ENERO:DICIEMBRE!J183)</f>
        <v>1</v>
      </c>
      <c r="K183" s="20">
        <f>SUM(ENERO:DICIEMBRE!K183)</f>
        <v>2</v>
      </c>
      <c r="L183" s="20">
        <f>SUM(ENERO:DICIEMBRE!L183)</f>
        <v>0</v>
      </c>
      <c r="M183" s="20">
        <f>SUM(ENERO:DICIEMBRE!M183)</f>
        <v>0</v>
      </c>
      <c r="N183" s="20">
        <f>SUM(ENERO:DICIEMBRE!N183)</f>
        <v>0</v>
      </c>
      <c r="O183" s="20">
        <f>SUM(ENERO:DICIEMBRE!O183)</f>
        <v>0</v>
      </c>
      <c r="P183" s="20">
        <f>SUM(ENERO:DICIEMBRE!P183)</f>
        <v>0</v>
      </c>
      <c r="Q183" s="20">
        <f>SUM(ENERO:DICIEMBRE!Q183)</f>
        <v>2</v>
      </c>
      <c r="R183" s="20">
        <f>SUM(ENERO:DICIEMBRE!R183)</f>
        <v>0</v>
      </c>
      <c r="S183" s="20">
        <f>SUM(ENERO:DICIEMBRE!S183)</f>
        <v>0</v>
      </c>
      <c r="T183" s="20">
        <f>SUM(ENERO:DICIEMBRE!T183)</f>
        <v>0</v>
      </c>
      <c r="U183" s="20">
        <f>SUM(ENERO:DICIEMBRE!U183)</f>
        <v>0</v>
      </c>
      <c r="V183" s="20">
        <f>SUM(ENERO:DICIEMBRE!V183)</f>
        <v>1</v>
      </c>
      <c r="W183" s="20">
        <f>SUM(ENERO:DICIEMBRE!W183)</f>
        <v>0</v>
      </c>
      <c r="X183" s="20">
        <f>SUM(ENERO:DICIEMBRE!X183)</f>
        <v>9</v>
      </c>
      <c r="Y183" s="20">
        <f>SUM(ENERO:DICIEMBRE!Y183)</f>
        <v>0</v>
      </c>
      <c r="Z183" s="20">
        <f>SUM(ENERO:DICIEMBRE!Z183)</f>
        <v>0</v>
      </c>
      <c r="AA183" s="20">
        <f>SUM(ENERO:DICIEMBRE!AA183)</f>
        <v>0</v>
      </c>
      <c r="AB183" s="20">
        <f>SUM(ENERO:DICIEMBRE!AB183)</f>
        <v>0</v>
      </c>
      <c r="AC183" s="20">
        <f>SUM(ENERO:DICIEMBRE!AC183)</f>
        <v>5</v>
      </c>
      <c r="AD183" s="20">
        <f>SUM(ENERO:DICIEMBRE!AD183)</f>
        <v>1</v>
      </c>
      <c r="AE183" s="20">
        <f>SUM(ENERO:DICIEMBRE!AE183)</f>
        <v>4</v>
      </c>
      <c r="AF183" s="20">
        <f>SUM(ENERO:DICIEMBRE!AF183)</f>
        <v>7</v>
      </c>
      <c r="AG183" s="20">
        <f>SUM(ENERO:DICIEMBRE!AG183)</f>
        <v>0</v>
      </c>
      <c r="AH183" s="20">
        <f>SUM(ENERO:DICIEMBRE!AH183)</f>
        <v>0</v>
      </c>
      <c r="AI183" s="20">
        <f>SUM(ENERO:DICIEMBRE!AI183)</f>
        <v>0</v>
      </c>
      <c r="AJ183" s="20">
        <f>SUM(ENERO:DICIEMBRE!AJ183)</f>
        <v>0</v>
      </c>
      <c r="AK183" s="20">
        <f>SUM(ENERO:DICIEMBRE!AK183)</f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253" t="s">
        <v>4</v>
      </c>
      <c r="B185" s="253" t="s">
        <v>62</v>
      </c>
      <c r="C185" s="224" t="s">
        <v>231</v>
      </c>
      <c r="D185" s="13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318" t="s">
        <v>233</v>
      </c>
      <c r="B186" s="329">
        <f>SUM(C186:D186)</f>
        <v>38</v>
      </c>
      <c r="C186" s="20">
        <f>SUM(ENERO:DICIEMBRE!C186)</f>
        <v>0</v>
      </c>
      <c r="D186" s="20">
        <f>SUM(ENERO:DICIEMBRE!D186)</f>
        <v>38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74" t="s">
        <v>234</v>
      </c>
      <c r="B187" s="331">
        <f>SUM(C187)</f>
        <v>0</v>
      </c>
      <c r="C187" s="20">
        <f>SUM(ENERO:DICIEMBRE!C187)</f>
        <v>0</v>
      </c>
      <c r="D187" s="20">
        <f>SUM(ENERO:DICIEMBRE!D187)</f>
        <v>0</v>
      </c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542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339" t="s">
        <v>34</v>
      </c>
      <c r="E191" s="314" t="s">
        <v>43</v>
      </c>
      <c r="F191" s="315" t="s">
        <v>34</v>
      </c>
      <c r="G191" s="314" t="s">
        <v>43</v>
      </c>
      <c r="H191" s="315" t="s">
        <v>34</v>
      </c>
      <c r="I191" s="314" t="s">
        <v>43</v>
      </c>
      <c r="J191" s="315" t="s">
        <v>34</v>
      </c>
      <c r="K191" s="314" t="s">
        <v>43</v>
      </c>
      <c r="L191" s="315" t="s">
        <v>34</v>
      </c>
      <c r="M191" s="314" t="s">
        <v>43</v>
      </c>
      <c r="N191" s="315" t="s">
        <v>34</v>
      </c>
      <c r="O191" s="314" t="s">
        <v>43</v>
      </c>
      <c r="P191" s="53" t="s">
        <v>34</v>
      </c>
      <c r="Q191" s="314" t="s">
        <v>43</v>
      </c>
      <c r="R191" s="53" t="s">
        <v>34</v>
      </c>
      <c r="S191" s="314" t="s">
        <v>43</v>
      </c>
      <c r="T191" s="53" t="s">
        <v>34</v>
      </c>
      <c r="U191" s="314" t="s">
        <v>43</v>
      </c>
      <c r="V191" s="315" t="s">
        <v>34</v>
      </c>
      <c r="W191" s="314" t="s">
        <v>43</v>
      </c>
      <c r="X191" s="315" t="s">
        <v>34</v>
      </c>
      <c r="Y191" s="106" t="s">
        <v>43</v>
      </c>
      <c r="Z191" s="315" t="s">
        <v>34</v>
      </c>
      <c r="AA191" s="106" t="s">
        <v>43</v>
      </c>
      <c r="AB191" s="315" t="s">
        <v>34</v>
      </c>
      <c r="AC191" s="106" t="s">
        <v>43</v>
      </c>
      <c r="AD191" s="315" t="s">
        <v>34</v>
      </c>
      <c r="AE191" s="106" t="s">
        <v>43</v>
      </c>
      <c r="AF191" s="315" t="s">
        <v>34</v>
      </c>
      <c r="AG191" s="106" t="s">
        <v>43</v>
      </c>
      <c r="AH191" s="315" t="s">
        <v>34</v>
      </c>
      <c r="AI191" s="106" t="s">
        <v>43</v>
      </c>
      <c r="AJ191" s="315" t="s">
        <v>34</v>
      </c>
      <c r="AK191" s="106" t="s">
        <v>43</v>
      </c>
      <c r="AL191" s="316" t="s">
        <v>34</v>
      </c>
      <c r="AM191" s="340" t="s">
        <v>237</v>
      </c>
      <c r="AN191" s="341" t="s">
        <v>238</v>
      </c>
    </row>
    <row r="192" spans="1:69" x14ac:dyDescent="0.25">
      <c r="A192" s="342" t="s">
        <v>239</v>
      </c>
      <c r="B192" s="343">
        <f>SUM(C192+D192)</f>
        <v>343</v>
      </c>
      <c r="C192" s="344">
        <f>+E192+G192+I192+K192+M192+O192+Q192+S192+U192+W192+Y192+AA192+AC192+AE192+AG192+AI192+AK192</f>
        <v>84</v>
      </c>
      <c r="D192" s="124">
        <f>+F192+H192+J192+L192+N192+P192+R192+T192+V192+X192+Z192+AB192+AD192+AF192+AH192+AJ192+AL192</f>
        <v>259</v>
      </c>
      <c r="E192" s="20">
        <f>SUM(ENERO:DICIEMBRE!E192)</f>
        <v>0</v>
      </c>
      <c r="F192" s="20">
        <f>SUM(ENERO:DICIEMBRE!F192)</f>
        <v>0</v>
      </c>
      <c r="G192" s="20">
        <f>SUM(ENERO:DICIEMBRE!G192)</f>
        <v>0</v>
      </c>
      <c r="H192" s="20">
        <f>SUM(ENERO:DICIEMBRE!H192)</f>
        <v>2</v>
      </c>
      <c r="I192" s="20">
        <f>SUM(ENERO:DICIEMBRE!I192)</f>
        <v>2</v>
      </c>
      <c r="J192" s="20">
        <f>SUM(ENERO:DICIEMBRE!J192)</f>
        <v>37</v>
      </c>
      <c r="K192" s="20">
        <f>SUM(ENERO:DICIEMBRE!K192)</f>
        <v>26</v>
      </c>
      <c r="L192" s="20">
        <f>SUM(ENERO:DICIEMBRE!L192)</f>
        <v>81</v>
      </c>
      <c r="M192" s="20">
        <f>SUM(ENERO:DICIEMBRE!M192)</f>
        <v>11</v>
      </c>
      <c r="N192" s="20">
        <f>SUM(ENERO:DICIEMBRE!N192)</f>
        <v>39</v>
      </c>
      <c r="O192" s="20">
        <f>SUM(ENERO:DICIEMBRE!O192)</f>
        <v>12</v>
      </c>
      <c r="P192" s="20">
        <f>SUM(ENERO:DICIEMBRE!P192)</f>
        <v>26</v>
      </c>
      <c r="Q192" s="20">
        <f>SUM(ENERO:DICIEMBRE!Q192)</f>
        <v>6</v>
      </c>
      <c r="R192" s="20">
        <f>SUM(ENERO:DICIEMBRE!R192)</f>
        <v>9</v>
      </c>
      <c r="S192" s="20">
        <f>SUM(ENERO:DICIEMBRE!S192)</f>
        <v>3</v>
      </c>
      <c r="T192" s="20">
        <f>SUM(ENERO:DICIEMBRE!T192)</f>
        <v>10</v>
      </c>
      <c r="U192" s="20">
        <f>SUM(ENERO:DICIEMBRE!U192)</f>
        <v>9</v>
      </c>
      <c r="V192" s="20">
        <f>SUM(ENERO:DICIEMBRE!V192)</f>
        <v>6</v>
      </c>
      <c r="W192" s="20">
        <f>SUM(ENERO:DICIEMBRE!W192)</f>
        <v>0</v>
      </c>
      <c r="X192" s="20">
        <f>SUM(ENERO:DICIEMBRE!X192)</f>
        <v>17</v>
      </c>
      <c r="Y192" s="20">
        <f>SUM(ENERO:DICIEMBRE!Y192)</f>
        <v>4</v>
      </c>
      <c r="Z192" s="20">
        <f>SUM(ENERO:DICIEMBRE!Z192)</f>
        <v>12</v>
      </c>
      <c r="AA192" s="20">
        <f>SUM(ENERO:DICIEMBRE!AA192)</f>
        <v>5</v>
      </c>
      <c r="AB192" s="20">
        <f>SUM(ENERO:DICIEMBRE!AB192)</f>
        <v>9</v>
      </c>
      <c r="AC192" s="20">
        <f>SUM(ENERO:DICIEMBRE!AC192)</f>
        <v>2</v>
      </c>
      <c r="AD192" s="20">
        <f>SUM(ENERO:DICIEMBRE!AD192)</f>
        <v>6</v>
      </c>
      <c r="AE192" s="20">
        <f>SUM(ENERO:DICIEMBRE!AE192)</f>
        <v>2</v>
      </c>
      <c r="AF192" s="20">
        <f>SUM(ENERO:DICIEMBRE!AF192)</f>
        <v>1</v>
      </c>
      <c r="AG192" s="20">
        <f>SUM(ENERO:DICIEMBRE!AG192)</f>
        <v>1</v>
      </c>
      <c r="AH192" s="20">
        <f>SUM(ENERO:DICIEMBRE!AH192)</f>
        <v>3</v>
      </c>
      <c r="AI192" s="20">
        <f>SUM(ENERO:DICIEMBRE!AI192)</f>
        <v>1</v>
      </c>
      <c r="AJ192" s="20">
        <f>SUM(ENERO:DICIEMBRE!AJ192)</f>
        <v>0</v>
      </c>
      <c r="AK192" s="20">
        <f>SUM(ENERO:DICIEMBRE!AK192)</f>
        <v>0</v>
      </c>
      <c r="AL192" s="20">
        <f>SUM(ENERO:DICIEMBRE!AL192)</f>
        <v>1</v>
      </c>
      <c r="AM192" s="20">
        <f>SUM(ENERO:DICIEMBRE!AM192)</f>
        <v>0</v>
      </c>
      <c r="AN192" s="20">
        <f>SUM(ENERO:DICIEMBRE!AN192)</f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211" t="s">
        <v>32</v>
      </c>
      <c r="C196" s="342" t="s">
        <v>33</v>
      </c>
      <c r="D196" s="211" t="s">
        <v>34</v>
      </c>
      <c r="E196" s="314" t="s">
        <v>43</v>
      </c>
      <c r="F196" s="349" t="s">
        <v>34</v>
      </c>
      <c r="G196" s="314" t="s">
        <v>43</v>
      </c>
      <c r="H196" s="349" t="s">
        <v>34</v>
      </c>
      <c r="I196" s="350" t="s">
        <v>43</v>
      </c>
      <c r="J196" s="351" t="s">
        <v>34</v>
      </c>
      <c r="K196" s="314" t="s">
        <v>43</v>
      </c>
      <c r="L196" s="352" t="s">
        <v>34</v>
      </c>
      <c r="M196" s="353" t="s">
        <v>245</v>
      </c>
      <c r="N196" s="354" t="s">
        <v>246</v>
      </c>
      <c r="O196" s="1537"/>
    </row>
    <row r="197" spans="1:67" x14ac:dyDescent="0.25">
      <c r="A197" s="1526"/>
      <c r="B197" s="355">
        <f t="shared" ref="B197:B202" si="66">+C197+D197</f>
        <v>85</v>
      </c>
      <c r="C197" s="356">
        <f>+E197+G197+I197+K197</f>
        <v>49</v>
      </c>
      <c r="D197" s="357">
        <f>+F197+H197+J197+L197</f>
        <v>36</v>
      </c>
      <c r="E197" s="358">
        <f t="shared" ref="E197:O197" si="67">SUM(E198:E202)</f>
        <v>12</v>
      </c>
      <c r="F197" s="126">
        <f t="shared" si="67"/>
        <v>3</v>
      </c>
      <c r="G197" s="358">
        <f t="shared" si="67"/>
        <v>7</v>
      </c>
      <c r="H197" s="126">
        <f t="shared" si="67"/>
        <v>3</v>
      </c>
      <c r="I197" s="358">
        <f t="shared" si="67"/>
        <v>6</v>
      </c>
      <c r="J197" s="359">
        <f t="shared" si="67"/>
        <v>1</v>
      </c>
      <c r="K197" s="343">
        <f t="shared" si="67"/>
        <v>24</v>
      </c>
      <c r="L197" s="360">
        <f t="shared" si="67"/>
        <v>29</v>
      </c>
      <c r="M197" s="128">
        <f t="shared" si="67"/>
        <v>58</v>
      </c>
      <c r="N197" s="126">
        <f t="shared" si="67"/>
        <v>27</v>
      </c>
      <c r="O197" s="361">
        <f t="shared" si="67"/>
        <v>38</v>
      </c>
    </row>
    <row r="198" spans="1:67" x14ac:dyDescent="0.25">
      <c r="A198" s="318" t="s">
        <v>247</v>
      </c>
      <c r="B198" s="329">
        <f t="shared" si="66"/>
        <v>76</v>
      </c>
      <c r="C198" s="329">
        <f>+E198+G198+I198+K198</f>
        <v>45</v>
      </c>
      <c r="D198" s="362">
        <f>+F198+H198+J198+L198</f>
        <v>31</v>
      </c>
      <c r="E198" s="20">
        <f>SUM(ENERO:DICIEMBRE!E198)</f>
        <v>11</v>
      </c>
      <c r="F198" s="20">
        <f>SUM(ENERO:DICIEMBRE!F198)</f>
        <v>3</v>
      </c>
      <c r="G198" s="20">
        <f>SUM(ENERO:DICIEMBRE!G198)</f>
        <v>5</v>
      </c>
      <c r="H198" s="20">
        <f>SUM(ENERO:DICIEMBRE!H198)</f>
        <v>3</v>
      </c>
      <c r="I198" s="20">
        <f>SUM(ENERO:DICIEMBRE!I198)</f>
        <v>6</v>
      </c>
      <c r="J198" s="20">
        <f>SUM(ENERO:DICIEMBRE!J198)</f>
        <v>1</v>
      </c>
      <c r="K198" s="20">
        <f>SUM(ENERO:DICIEMBRE!K198)</f>
        <v>23</v>
      </c>
      <c r="L198" s="20">
        <f>SUM(ENERO:DICIEMBRE!L198)</f>
        <v>24</v>
      </c>
      <c r="M198" s="20">
        <f>SUM(ENERO:DICIEMBRE!M198)</f>
        <v>52</v>
      </c>
      <c r="N198" s="20">
        <f>SUM(ENERO:DICIEMBRE!N198)</f>
        <v>24</v>
      </c>
      <c r="O198" s="20">
        <f>SUM(ENERO:DICIEMBRE!O198)</f>
        <v>33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69" t="s">
        <v>248</v>
      </c>
      <c r="B199" s="365">
        <f t="shared" si="66"/>
        <v>8</v>
      </c>
      <c r="C199" s="365">
        <f t="shared" ref="C199:D202" si="68">+E199+G199+I199+K199</f>
        <v>3</v>
      </c>
      <c r="D199" s="366">
        <f t="shared" si="68"/>
        <v>5</v>
      </c>
      <c r="E199" s="20">
        <f>SUM(ENERO:DICIEMBRE!E199)</f>
        <v>1</v>
      </c>
      <c r="F199" s="20">
        <f>SUM(ENERO:DICIEMBRE!F199)</f>
        <v>0</v>
      </c>
      <c r="G199" s="20">
        <f>SUM(ENERO:DICIEMBRE!G199)</f>
        <v>1</v>
      </c>
      <c r="H199" s="20">
        <f>SUM(ENERO:DICIEMBRE!H199)</f>
        <v>0</v>
      </c>
      <c r="I199" s="20">
        <f>SUM(ENERO:DICIEMBRE!I199)</f>
        <v>0</v>
      </c>
      <c r="J199" s="20">
        <f>SUM(ENERO:DICIEMBRE!J199)</f>
        <v>0</v>
      </c>
      <c r="K199" s="20">
        <f>SUM(ENERO:DICIEMBRE!K199)</f>
        <v>1</v>
      </c>
      <c r="L199" s="20">
        <f>SUM(ENERO:DICIEMBRE!L199)</f>
        <v>5</v>
      </c>
      <c r="M199" s="20">
        <f>SUM(ENERO:DICIEMBRE!M199)</f>
        <v>5</v>
      </c>
      <c r="N199" s="20">
        <f>SUM(ENERO:DICIEMBRE!N199)</f>
        <v>3</v>
      </c>
      <c r="O199" s="20">
        <f>SUM(ENERO:DICIEMBRE!O199)</f>
        <v>4</v>
      </c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69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">
        <f>SUM(ENERO:DICIEMBRE!E200)</f>
        <v>0</v>
      </c>
      <c r="F200" s="20">
        <f>SUM(ENERO:DICIEMBRE!F200)</f>
        <v>0</v>
      </c>
      <c r="G200" s="20">
        <f>SUM(ENERO:DICIEMBRE!G200)</f>
        <v>0</v>
      </c>
      <c r="H200" s="20">
        <f>SUM(ENERO:DICIEMBRE!H200)</f>
        <v>0</v>
      </c>
      <c r="I200" s="20">
        <f>SUM(ENERO:DICIEMBRE!I200)</f>
        <v>0</v>
      </c>
      <c r="J200" s="20">
        <f>SUM(ENERO:DICIEMBRE!J200)</f>
        <v>0</v>
      </c>
      <c r="K200" s="20">
        <f>SUM(ENERO:DICIEMBRE!K200)</f>
        <v>0</v>
      </c>
      <c r="L200" s="20">
        <f>SUM(ENERO:DICIEMBRE!L200)</f>
        <v>0</v>
      </c>
      <c r="M200" s="20">
        <f>SUM(ENERO:DICIEMBRE!M200)</f>
        <v>0</v>
      </c>
      <c r="N200" s="20">
        <f>SUM(ENERO:DICIEMBRE!N200)</f>
        <v>0</v>
      </c>
      <c r="O200" s="20">
        <f>SUM(ENERO:DICIEMBRE!O200)</f>
        <v>0</v>
      </c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69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20">
        <f>SUM(ENERO:DICIEMBRE!E201)</f>
        <v>0</v>
      </c>
      <c r="F201" s="20">
        <f>SUM(ENERO:DICIEMBRE!F201)</f>
        <v>0</v>
      </c>
      <c r="G201" s="20">
        <f>SUM(ENERO:DICIEMBRE!G201)</f>
        <v>0</v>
      </c>
      <c r="H201" s="20">
        <f>SUM(ENERO:DICIEMBRE!H201)</f>
        <v>0</v>
      </c>
      <c r="I201" s="20">
        <f>SUM(ENERO:DICIEMBRE!I201)</f>
        <v>0</v>
      </c>
      <c r="J201" s="20">
        <f>SUM(ENERO:DICIEMBRE!J201)</f>
        <v>0</v>
      </c>
      <c r="K201" s="20">
        <f>SUM(ENERO:DICIEMBRE!K201)</f>
        <v>0</v>
      </c>
      <c r="L201" s="20">
        <f>SUM(ENERO:DICIEMBRE!L201)</f>
        <v>0</v>
      </c>
      <c r="M201" s="20">
        <f>SUM(ENERO:DICIEMBRE!M201)</f>
        <v>0</v>
      </c>
      <c r="N201" s="20">
        <f>SUM(ENERO:DICIEMBRE!N201)</f>
        <v>0</v>
      </c>
      <c r="O201" s="20">
        <f>SUM(ENERO:DICIEMBRE!O201)</f>
        <v>0</v>
      </c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375" t="s">
        <v>251</v>
      </c>
      <c r="B202" s="376">
        <f t="shared" si="66"/>
        <v>1</v>
      </c>
      <c r="C202" s="376">
        <f t="shared" si="68"/>
        <v>1</v>
      </c>
      <c r="D202" s="377">
        <f t="shared" si="68"/>
        <v>0</v>
      </c>
      <c r="E202" s="20">
        <f>SUM(ENERO:DICIEMBRE!E202)</f>
        <v>0</v>
      </c>
      <c r="F202" s="20">
        <f>SUM(ENERO:DICIEMBRE!F202)</f>
        <v>0</v>
      </c>
      <c r="G202" s="20">
        <f>SUM(ENERO:DICIEMBRE!G202)</f>
        <v>1</v>
      </c>
      <c r="H202" s="20">
        <f>SUM(ENERO:DICIEMBRE!H202)</f>
        <v>0</v>
      </c>
      <c r="I202" s="20">
        <f>SUM(ENERO:DICIEMBRE!I202)</f>
        <v>0</v>
      </c>
      <c r="J202" s="20">
        <f>SUM(ENERO:DICIEMBRE!J202)</f>
        <v>0</v>
      </c>
      <c r="K202" s="20">
        <f>SUM(ENERO:DICIEMBRE!K202)</f>
        <v>0</v>
      </c>
      <c r="L202" s="20">
        <f>SUM(ENERO:DICIEMBRE!L202)</f>
        <v>0</v>
      </c>
      <c r="M202" s="20">
        <f>SUM(ENERO:DICIEMBRE!M202)</f>
        <v>1</v>
      </c>
      <c r="N202" s="20">
        <f>SUM(ENERO:DICIEMBRE!N202)</f>
        <v>0</v>
      </c>
      <c r="O202" s="20">
        <f>SUM(ENERO:DICIEMBRE!O202)</f>
        <v>1</v>
      </c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182543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D128:J129 E21:AP26 E31:AN36 E41:AN46 E51:AN56 E13:AS16 E61:AN66 C70:E89 D105:D107 F96:AO102 E198:O202 F112:AN114 E192:AN192 B123:P124 C147:D147 D151:L152 C155:F160 B132:B143 E174:AL177 D164:H169 F182:AK183 C186:D187 F118:Y119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8"/>
  <sheetViews>
    <sheetView workbookViewId="0">
      <selection activeCell="B13" sqref="B13:B16"/>
    </sheetView>
  </sheetViews>
  <sheetFormatPr baseColWidth="10" defaultRowHeight="15" x14ac:dyDescent="0.25"/>
  <cols>
    <col min="1" max="1" width="44.7109375" customWidth="1"/>
    <col min="2" max="2" width="32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8" max="59" width="11.5703125" hidden="1" customWidth="1"/>
    <col min="60" max="75" width="11.42578125" hidden="1" customWidth="1"/>
    <col min="76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",[2]NOMBRE!B2," - ","( ",[2]NOMBRE!C2,[2]NOMBRE!D2,[2]NOMBRE!E2,[2]NOMBRE!F2,[2]NOMBRE!G2," )")</f>
        <v>COMUNA: LINARES - ( 07401 )</v>
      </c>
    </row>
    <row r="3" spans="1:7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71" x14ac:dyDescent="0.25">
      <c r="A4" s="1" t="str">
        <f>CONCATENATE("MES: ",[2]NOMBRE!B6," - ","( ",[2]NOMBRE!C6,[2]NOMBRE!D6," )")</f>
        <v>MES: ENERO - ( 01 )</v>
      </c>
    </row>
    <row r="5" spans="1:71" x14ac:dyDescent="0.25">
      <c r="A5" s="1" t="str">
        <f>CONCATENATE("AÑO: ",[2]NOMBRE!B7)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381" t="s">
        <v>34</v>
      </c>
      <c r="E12" s="12" t="s">
        <v>33</v>
      </c>
      <c r="F12" s="13" t="s">
        <v>34</v>
      </c>
      <c r="G12" s="12" t="s">
        <v>33</v>
      </c>
      <c r="H12" s="13" t="s">
        <v>34</v>
      </c>
      <c r="I12" s="12" t="s">
        <v>33</v>
      </c>
      <c r="J12" s="13" t="s">
        <v>34</v>
      </c>
      <c r="K12" s="12" t="s">
        <v>33</v>
      </c>
      <c r="L12" s="13" t="s">
        <v>34</v>
      </c>
      <c r="M12" s="12" t="s">
        <v>33</v>
      </c>
      <c r="N12" s="13" t="s">
        <v>34</v>
      </c>
      <c r="O12" s="12" t="s">
        <v>33</v>
      </c>
      <c r="P12" s="13" t="s">
        <v>34</v>
      </c>
      <c r="Q12" s="12" t="s">
        <v>33</v>
      </c>
      <c r="R12" s="13" t="s">
        <v>34</v>
      </c>
      <c r="S12" s="12" t="s">
        <v>33</v>
      </c>
      <c r="T12" s="13" t="s">
        <v>34</v>
      </c>
      <c r="U12" s="12" t="s">
        <v>33</v>
      </c>
      <c r="V12" s="13" t="s">
        <v>34</v>
      </c>
      <c r="W12" s="12" t="s">
        <v>33</v>
      </c>
      <c r="X12" s="13" t="s">
        <v>34</v>
      </c>
      <c r="Y12" s="12" t="s">
        <v>33</v>
      </c>
      <c r="Z12" s="13" t="s">
        <v>34</v>
      </c>
      <c r="AA12" s="12" t="s">
        <v>33</v>
      </c>
      <c r="AB12" s="13" t="s">
        <v>34</v>
      </c>
      <c r="AC12" s="12" t="s">
        <v>33</v>
      </c>
      <c r="AD12" s="13" t="s">
        <v>34</v>
      </c>
      <c r="AE12" s="12" t="s">
        <v>33</v>
      </c>
      <c r="AF12" s="13" t="s">
        <v>34</v>
      </c>
      <c r="AG12" s="14" t="s">
        <v>33</v>
      </c>
      <c r="AH12" s="15" t="s">
        <v>34</v>
      </c>
      <c r="AI12" s="12" t="s">
        <v>33</v>
      </c>
      <c r="AJ12" s="13" t="s">
        <v>34</v>
      </c>
      <c r="AK12" s="14" t="s">
        <v>33</v>
      </c>
      <c r="AL12" s="13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456" t="s">
        <v>35</v>
      </c>
      <c r="B13" s="457">
        <f>SUM(C13+D13)</f>
        <v>3817</v>
      </c>
      <c r="C13" s="18">
        <f t="shared" ref="C13:D16" si="0">SUM(E13+G13+I13+K13+M13+O13+Q13+S13+U13+W13+Y13+AA13+AC13+AE13+AG13+AI13+AK13)</f>
        <v>1837</v>
      </c>
      <c r="D13" s="458">
        <f t="shared" si="0"/>
        <v>1980</v>
      </c>
      <c r="E13" s="459">
        <v>318</v>
      </c>
      <c r="F13" s="460">
        <v>309</v>
      </c>
      <c r="G13" s="459">
        <v>143</v>
      </c>
      <c r="H13" s="460">
        <v>135</v>
      </c>
      <c r="I13" s="459">
        <v>120</v>
      </c>
      <c r="J13" s="460">
        <v>110</v>
      </c>
      <c r="K13" s="461">
        <v>81</v>
      </c>
      <c r="L13" s="460">
        <v>91</v>
      </c>
      <c r="M13" s="459">
        <v>84</v>
      </c>
      <c r="N13" s="460">
        <v>71</v>
      </c>
      <c r="O13" s="461">
        <v>80</v>
      </c>
      <c r="P13" s="460">
        <v>114</v>
      </c>
      <c r="Q13" s="459">
        <v>70</v>
      </c>
      <c r="R13" s="460">
        <v>123</v>
      </c>
      <c r="S13" s="461">
        <v>82</v>
      </c>
      <c r="T13" s="462">
        <v>75</v>
      </c>
      <c r="U13" s="461">
        <v>77</v>
      </c>
      <c r="V13" s="462">
        <v>85</v>
      </c>
      <c r="W13" s="461">
        <v>74</v>
      </c>
      <c r="X13" s="462">
        <v>79</v>
      </c>
      <c r="Y13" s="461">
        <v>89</v>
      </c>
      <c r="Z13" s="462">
        <v>93</v>
      </c>
      <c r="AA13" s="461">
        <v>89</v>
      </c>
      <c r="AB13" s="460">
        <v>117</v>
      </c>
      <c r="AC13" s="461">
        <v>110</v>
      </c>
      <c r="AD13" s="460">
        <v>135</v>
      </c>
      <c r="AE13" s="461">
        <v>116</v>
      </c>
      <c r="AF13" s="460">
        <v>94</v>
      </c>
      <c r="AG13" s="461">
        <v>98</v>
      </c>
      <c r="AH13" s="462">
        <v>94</v>
      </c>
      <c r="AI13" s="461">
        <v>92</v>
      </c>
      <c r="AJ13" s="462">
        <v>105</v>
      </c>
      <c r="AK13" s="461">
        <v>114</v>
      </c>
      <c r="AL13" s="462">
        <v>150</v>
      </c>
      <c r="AM13" s="463">
        <v>3715</v>
      </c>
      <c r="AN13" s="461">
        <v>115</v>
      </c>
      <c r="AO13" s="459">
        <v>1</v>
      </c>
      <c r="AP13" s="459">
        <v>200</v>
      </c>
      <c r="AQ13" s="462">
        <v>72</v>
      </c>
      <c r="AR13" s="462">
        <v>408</v>
      </c>
      <c r="AS13" s="462">
        <v>4362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336</v>
      </c>
      <c r="C14" s="29">
        <f t="shared" si="0"/>
        <v>0</v>
      </c>
      <c r="D14" s="30">
        <f t="shared" si="0"/>
        <v>336</v>
      </c>
      <c r="E14" s="31"/>
      <c r="F14" s="32"/>
      <c r="G14" s="31"/>
      <c r="H14" s="32">
        <v>1</v>
      </c>
      <c r="I14" s="31"/>
      <c r="J14" s="32"/>
      <c r="K14" s="31"/>
      <c r="L14" s="32">
        <v>25</v>
      </c>
      <c r="M14" s="33"/>
      <c r="N14" s="34">
        <v>56</v>
      </c>
      <c r="O14" s="33"/>
      <c r="P14" s="34">
        <v>81</v>
      </c>
      <c r="Q14" s="33"/>
      <c r="R14" s="34">
        <v>72</v>
      </c>
      <c r="S14" s="33"/>
      <c r="T14" s="34">
        <v>57</v>
      </c>
      <c r="U14" s="33"/>
      <c r="V14" s="34">
        <v>22</v>
      </c>
      <c r="W14" s="33"/>
      <c r="X14" s="34">
        <v>12</v>
      </c>
      <c r="Y14" s="33"/>
      <c r="Z14" s="34">
        <v>2</v>
      </c>
      <c r="AA14" s="33"/>
      <c r="AB14" s="34">
        <v>1</v>
      </c>
      <c r="AC14" s="33"/>
      <c r="AD14" s="34">
        <v>1</v>
      </c>
      <c r="AE14" s="33"/>
      <c r="AF14" s="34">
        <v>3</v>
      </c>
      <c r="AG14" s="33"/>
      <c r="AH14" s="34"/>
      <c r="AI14" s="33"/>
      <c r="AJ14" s="34">
        <v>2</v>
      </c>
      <c r="AK14" s="33"/>
      <c r="AL14" s="34">
        <v>1</v>
      </c>
      <c r="AM14" s="34">
        <v>328</v>
      </c>
      <c r="AN14" s="33">
        <v>7</v>
      </c>
      <c r="AO14" s="31">
        <v>0</v>
      </c>
      <c r="AP14" s="31">
        <v>0</v>
      </c>
      <c r="AQ14" s="34">
        <v>7</v>
      </c>
      <c r="AR14" s="34">
        <v>14</v>
      </c>
      <c r="AS14" s="34">
        <v>518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152</v>
      </c>
      <c r="C15" s="37">
        <f t="shared" si="0"/>
        <v>0</v>
      </c>
      <c r="D15" s="38">
        <f t="shared" si="0"/>
        <v>152</v>
      </c>
      <c r="E15" s="33"/>
      <c r="F15" s="34"/>
      <c r="G15" s="33"/>
      <c r="H15" s="34"/>
      <c r="I15" s="33"/>
      <c r="J15" s="34">
        <v>1</v>
      </c>
      <c r="K15" s="33"/>
      <c r="L15" s="34">
        <v>5</v>
      </c>
      <c r="M15" s="33"/>
      <c r="N15" s="34">
        <v>22</v>
      </c>
      <c r="O15" s="33"/>
      <c r="P15" s="34">
        <v>40</v>
      </c>
      <c r="Q15" s="33"/>
      <c r="R15" s="34">
        <v>32</v>
      </c>
      <c r="S15" s="33"/>
      <c r="T15" s="34">
        <v>22</v>
      </c>
      <c r="U15" s="33"/>
      <c r="V15" s="34">
        <v>9</v>
      </c>
      <c r="W15" s="33"/>
      <c r="X15" s="34">
        <v>3</v>
      </c>
      <c r="Y15" s="33"/>
      <c r="Z15" s="34">
        <v>3</v>
      </c>
      <c r="AA15" s="33"/>
      <c r="AB15" s="34">
        <v>1</v>
      </c>
      <c r="AC15" s="33"/>
      <c r="AD15" s="34">
        <v>4</v>
      </c>
      <c r="AE15" s="33"/>
      <c r="AF15" s="34">
        <v>3</v>
      </c>
      <c r="AG15" s="33"/>
      <c r="AH15" s="34">
        <v>3</v>
      </c>
      <c r="AI15" s="33"/>
      <c r="AJ15" s="34">
        <v>3</v>
      </c>
      <c r="AK15" s="33"/>
      <c r="AL15" s="34">
        <v>1</v>
      </c>
      <c r="AM15" s="34">
        <v>148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408" t="s">
        <v>32</v>
      </c>
      <c r="C20" s="413" t="s">
        <v>43</v>
      </c>
      <c r="D20" s="53" t="s">
        <v>34</v>
      </c>
      <c r="E20" s="407" t="s">
        <v>43</v>
      </c>
      <c r="F20" s="53" t="s">
        <v>34</v>
      </c>
      <c r="G20" s="407" t="s">
        <v>43</v>
      </c>
      <c r="H20" s="53" t="s">
        <v>34</v>
      </c>
      <c r="I20" s="407" t="s">
        <v>43</v>
      </c>
      <c r="J20" s="53" t="s">
        <v>34</v>
      </c>
      <c r="K20" s="407" t="s">
        <v>43</v>
      </c>
      <c r="L20" s="53" t="s">
        <v>34</v>
      </c>
      <c r="M20" s="407" t="s">
        <v>43</v>
      </c>
      <c r="N20" s="53" t="s">
        <v>34</v>
      </c>
      <c r="O20" s="407" t="s">
        <v>43</v>
      </c>
      <c r="P20" s="53" t="s">
        <v>34</v>
      </c>
      <c r="Q20" s="407" t="s">
        <v>43</v>
      </c>
      <c r="R20" s="53" t="s">
        <v>34</v>
      </c>
      <c r="S20" s="407" t="s">
        <v>43</v>
      </c>
      <c r="T20" s="53" t="s">
        <v>34</v>
      </c>
      <c r="U20" s="407" t="s">
        <v>43</v>
      </c>
      <c r="V20" s="53" t="s">
        <v>34</v>
      </c>
      <c r="W20" s="407" t="s">
        <v>43</v>
      </c>
      <c r="X20" s="53" t="s">
        <v>34</v>
      </c>
      <c r="Y20" s="407" t="s">
        <v>43</v>
      </c>
      <c r="Z20" s="53" t="s">
        <v>34</v>
      </c>
      <c r="AA20" s="407" t="s">
        <v>43</v>
      </c>
      <c r="AB20" s="53" t="s">
        <v>34</v>
      </c>
      <c r="AC20" s="407" t="s">
        <v>43</v>
      </c>
      <c r="AD20" s="53" t="s">
        <v>34</v>
      </c>
      <c r="AE20" s="407" t="s">
        <v>43</v>
      </c>
      <c r="AF20" s="53" t="s">
        <v>34</v>
      </c>
      <c r="AG20" s="407" t="s">
        <v>43</v>
      </c>
      <c r="AH20" s="53" t="s">
        <v>34</v>
      </c>
      <c r="AI20" s="407" t="s">
        <v>43</v>
      </c>
      <c r="AJ20" s="53" t="s">
        <v>34</v>
      </c>
      <c r="AK20" s="407" t="s">
        <v>43</v>
      </c>
      <c r="AL20" s="53" t="s">
        <v>34</v>
      </c>
      <c r="AM20" s="1532"/>
      <c r="AN20" s="1554"/>
      <c r="AO20" s="1554"/>
      <c r="AP20" s="1554"/>
    </row>
    <row r="21" spans="1:69" x14ac:dyDescent="0.25">
      <c r="A21" s="415" t="s">
        <v>44</v>
      </c>
      <c r="B21" s="416">
        <f t="shared" ref="B21:B26" si="3">SUM(C21+D21)</f>
        <v>0</v>
      </c>
      <c r="C21" s="464">
        <f t="shared" ref="C21:D26" si="4">SUM(E21+G21+I21+K21+M21+O21+Q21+S21+U21+W21+Y21+AA21+AC21+AE21+AG21+AI21+AK21)</f>
        <v>0</v>
      </c>
      <c r="D21" s="465">
        <f t="shared" si="4"/>
        <v>0</v>
      </c>
      <c r="E21" s="461"/>
      <c r="F21" s="462"/>
      <c r="G21" s="461"/>
      <c r="H21" s="462"/>
      <c r="I21" s="461"/>
      <c r="J21" s="460"/>
      <c r="K21" s="461"/>
      <c r="L21" s="460"/>
      <c r="M21" s="461"/>
      <c r="N21" s="460"/>
      <c r="O21" s="466"/>
      <c r="P21" s="460"/>
      <c r="Q21" s="466"/>
      <c r="R21" s="460"/>
      <c r="S21" s="466"/>
      <c r="T21" s="460"/>
      <c r="U21" s="466"/>
      <c r="V21" s="460"/>
      <c r="W21" s="466"/>
      <c r="X21" s="460"/>
      <c r="Y21" s="466"/>
      <c r="Z21" s="460"/>
      <c r="AA21" s="466"/>
      <c r="AB21" s="460"/>
      <c r="AC21" s="466"/>
      <c r="AD21" s="460"/>
      <c r="AE21" s="466"/>
      <c r="AF21" s="460"/>
      <c r="AG21" s="466"/>
      <c r="AH21" s="460"/>
      <c r="AI21" s="466"/>
      <c r="AJ21" s="460"/>
      <c r="AK21" s="466"/>
      <c r="AL21" s="460"/>
      <c r="AM21" s="462"/>
      <c r="AN21" s="463"/>
      <c r="AO21" s="463"/>
      <c r="AP21" s="463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272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276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276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21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408" t="s">
        <v>32</v>
      </c>
      <c r="C30" s="10" t="s">
        <v>43</v>
      </c>
      <c r="D30" s="381" t="s">
        <v>34</v>
      </c>
      <c r="E30" s="94" t="s">
        <v>43</v>
      </c>
      <c r="F30" s="13" t="s">
        <v>34</v>
      </c>
      <c r="G30" s="94" t="s">
        <v>43</v>
      </c>
      <c r="H30" s="13" t="s">
        <v>34</v>
      </c>
      <c r="I30" s="94" t="s">
        <v>43</v>
      </c>
      <c r="J30" s="13" t="s">
        <v>34</v>
      </c>
      <c r="K30" s="94" t="s">
        <v>43</v>
      </c>
      <c r="L30" s="13" t="s">
        <v>34</v>
      </c>
      <c r="M30" s="94" t="s">
        <v>43</v>
      </c>
      <c r="N30" s="13" t="s">
        <v>34</v>
      </c>
      <c r="O30" s="94" t="s">
        <v>43</v>
      </c>
      <c r="P30" s="13" t="s">
        <v>34</v>
      </c>
      <c r="Q30" s="94" t="s">
        <v>43</v>
      </c>
      <c r="R30" s="13" t="s">
        <v>34</v>
      </c>
      <c r="S30" s="94" t="s">
        <v>43</v>
      </c>
      <c r="T30" s="13" t="s">
        <v>34</v>
      </c>
      <c r="U30" s="94" t="s">
        <v>43</v>
      </c>
      <c r="V30" s="13" t="s">
        <v>34</v>
      </c>
      <c r="W30" s="94" t="s">
        <v>43</v>
      </c>
      <c r="X30" s="13" t="s">
        <v>34</v>
      </c>
      <c r="Y30" s="94" t="s">
        <v>43</v>
      </c>
      <c r="Z30" s="13" t="s">
        <v>34</v>
      </c>
      <c r="AA30" s="94" t="s">
        <v>43</v>
      </c>
      <c r="AB30" s="13" t="s">
        <v>34</v>
      </c>
      <c r="AC30" s="94" t="s">
        <v>43</v>
      </c>
      <c r="AD30" s="13" t="s">
        <v>34</v>
      </c>
      <c r="AE30" s="94" t="s">
        <v>43</v>
      </c>
      <c r="AF30" s="13" t="s">
        <v>34</v>
      </c>
      <c r="AG30" s="94" t="s">
        <v>43</v>
      </c>
      <c r="AH30" s="13" t="s">
        <v>34</v>
      </c>
      <c r="AI30" s="94" t="s">
        <v>43</v>
      </c>
      <c r="AJ30" s="13" t="s">
        <v>34</v>
      </c>
      <c r="AK30" s="94" t="s">
        <v>43</v>
      </c>
      <c r="AL30" s="13" t="s">
        <v>34</v>
      </c>
      <c r="AM30" s="1554"/>
      <c r="AN30" s="1554"/>
    </row>
    <row r="31" spans="1:69" x14ac:dyDescent="0.25">
      <c r="A31" s="415" t="s">
        <v>52</v>
      </c>
      <c r="B31" s="416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465">
        <f t="shared" si="14"/>
        <v>0</v>
      </c>
      <c r="E31" s="461"/>
      <c r="F31" s="462"/>
      <c r="G31" s="461"/>
      <c r="H31" s="462"/>
      <c r="I31" s="461"/>
      <c r="J31" s="460"/>
      <c r="K31" s="461"/>
      <c r="L31" s="460"/>
      <c r="M31" s="461"/>
      <c r="N31" s="460"/>
      <c r="O31" s="466"/>
      <c r="P31" s="460"/>
      <c r="Q31" s="466"/>
      <c r="R31" s="460"/>
      <c r="S31" s="466"/>
      <c r="T31" s="460"/>
      <c r="U31" s="466"/>
      <c r="V31" s="460"/>
      <c r="W31" s="466"/>
      <c r="X31" s="460"/>
      <c r="Y31" s="466"/>
      <c r="Z31" s="460"/>
      <c r="AA31" s="466"/>
      <c r="AB31" s="460"/>
      <c r="AC31" s="466"/>
      <c r="AD31" s="460"/>
      <c r="AE31" s="466"/>
      <c r="AF31" s="460"/>
      <c r="AG31" s="466"/>
      <c r="AH31" s="460"/>
      <c r="AI31" s="466"/>
      <c r="AJ31" s="460"/>
      <c r="AK31" s="466"/>
      <c r="AL31" s="460"/>
      <c r="AM31" s="463"/>
      <c r="AN31" s="463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272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272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272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272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276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21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408" t="s">
        <v>32</v>
      </c>
      <c r="C40" s="10" t="s">
        <v>43</v>
      </c>
      <c r="D40" s="381" t="s">
        <v>34</v>
      </c>
      <c r="E40" s="101" t="s">
        <v>43</v>
      </c>
      <c r="F40" s="53" t="s">
        <v>34</v>
      </c>
      <c r="G40" s="101" t="s">
        <v>43</v>
      </c>
      <c r="H40" s="53" t="s">
        <v>34</v>
      </c>
      <c r="I40" s="101" t="s">
        <v>43</v>
      </c>
      <c r="J40" s="53" t="s">
        <v>34</v>
      </c>
      <c r="K40" s="101" t="s">
        <v>43</v>
      </c>
      <c r="L40" s="53" t="s">
        <v>34</v>
      </c>
      <c r="M40" s="101" t="s">
        <v>43</v>
      </c>
      <c r="N40" s="53" t="s">
        <v>34</v>
      </c>
      <c r="O40" s="101" t="s">
        <v>43</v>
      </c>
      <c r="P40" s="53" t="s">
        <v>34</v>
      </c>
      <c r="Q40" s="101" t="s">
        <v>43</v>
      </c>
      <c r="R40" s="53" t="s">
        <v>34</v>
      </c>
      <c r="S40" s="101" t="s">
        <v>43</v>
      </c>
      <c r="T40" s="53" t="s">
        <v>34</v>
      </c>
      <c r="U40" s="101" t="s">
        <v>43</v>
      </c>
      <c r="V40" s="53" t="s">
        <v>34</v>
      </c>
      <c r="W40" s="101" t="s">
        <v>43</v>
      </c>
      <c r="X40" s="53" t="s">
        <v>34</v>
      </c>
      <c r="Y40" s="101" t="s">
        <v>43</v>
      </c>
      <c r="Z40" s="53" t="s">
        <v>34</v>
      </c>
      <c r="AA40" s="101" t="s">
        <v>43</v>
      </c>
      <c r="AB40" s="53" t="s">
        <v>34</v>
      </c>
      <c r="AC40" s="101" t="s">
        <v>43</v>
      </c>
      <c r="AD40" s="53" t="s">
        <v>34</v>
      </c>
      <c r="AE40" s="101" t="s">
        <v>43</v>
      </c>
      <c r="AF40" s="53" t="s">
        <v>34</v>
      </c>
      <c r="AG40" s="101" t="s">
        <v>43</v>
      </c>
      <c r="AH40" s="53" t="s">
        <v>34</v>
      </c>
      <c r="AI40" s="101" t="s">
        <v>43</v>
      </c>
      <c r="AJ40" s="53" t="s">
        <v>34</v>
      </c>
      <c r="AK40" s="101" t="s">
        <v>43</v>
      </c>
      <c r="AL40" s="53" t="s">
        <v>34</v>
      </c>
      <c r="AM40" s="1554"/>
      <c r="AN40" s="1554"/>
    </row>
    <row r="41" spans="1:68" x14ac:dyDescent="0.25">
      <c r="A41" s="415" t="s">
        <v>52</v>
      </c>
      <c r="B41" s="416">
        <f t="shared" ref="B41:B46" si="18">SUM(C41+D41)</f>
        <v>0</v>
      </c>
      <c r="C41" s="95">
        <f>SUM(E41+G41+I41+K41+M41+O41+Q41+S41+U41+W41+Y41+AA41+AC41+AE41+AG41+AI41+AK41)</f>
        <v>0</v>
      </c>
      <c r="D41" s="465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463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272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272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272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272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276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21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408" t="s">
        <v>32</v>
      </c>
      <c r="C50" s="10" t="s">
        <v>43</v>
      </c>
      <c r="D50" s="381" t="s">
        <v>34</v>
      </c>
      <c r="E50" s="94" t="s">
        <v>43</v>
      </c>
      <c r="F50" s="13" t="s">
        <v>34</v>
      </c>
      <c r="G50" s="94" t="s">
        <v>43</v>
      </c>
      <c r="H50" s="13" t="s">
        <v>34</v>
      </c>
      <c r="I50" s="94" t="s">
        <v>43</v>
      </c>
      <c r="J50" s="13" t="s">
        <v>34</v>
      </c>
      <c r="K50" s="94" t="s">
        <v>43</v>
      </c>
      <c r="L50" s="13" t="s">
        <v>34</v>
      </c>
      <c r="M50" s="94" t="s">
        <v>43</v>
      </c>
      <c r="N50" s="13" t="s">
        <v>34</v>
      </c>
      <c r="O50" s="94" t="s">
        <v>43</v>
      </c>
      <c r="P50" s="13" t="s">
        <v>34</v>
      </c>
      <c r="Q50" s="94" t="s">
        <v>43</v>
      </c>
      <c r="R50" s="13" t="s">
        <v>34</v>
      </c>
      <c r="S50" s="94" t="s">
        <v>43</v>
      </c>
      <c r="T50" s="13" t="s">
        <v>34</v>
      </c>
      <c r="U50" s="94" t="s">
        <v>43</v>
      </c>
      <c r="V50" s="13" t="s">
        <v>34</v>
      </c>
      <c r="W50" s="94" t="s">
        <v>43</v>
      </c>
      <c r="X50" s="13" t="s">
        <v>34</v>
      </c>
      <c r="Y50" s="94" t="s">
        <v>43</v>
      </c>
      <c r="Z50" s="13" t="s">
        <v>34</v>
      </c>
      <c r="AA50" s="94" t="s">
        <v>43</v>
      </c>
      <c r="AB50" s="13" t="s">
        <v>34</v>
      </c>
      <c r="AC50" s="94" t="s">
        <v>43</v>
      </c>
      <c r="AD50" s="13" t="s">
        <v>34</v>
      </c>
      <c r="AE50" s="94" t="s">
        <v>43</v>
      </c>
      <c r="AF50" s="13" t="s">
        <v>34</v>
      </c>
      <c r="AG50" s="94" t="s">
        <v>43</v>
      </c>
      <c r="AH50" s="13" t="s">
        <v>34</v>
      </c>
      <c r="AI50" s="94" t="s">
        <v>43</v>
      </c>
      <c r="AJ50" s="13" t="s">
        <v>34</v>
      </c>
      <c r="AK50" s="94" t="s">
        <v>43</v>
      </c>
      <c r="AL50" s="13" t="s">
        <v>34</v>
      </c>
      <c r="AM50" s="1554"/>
      <c r="AN50" s="1554"/>
    </row>
    <row r="51" spans="1:68" x14ac:dyDescent="0.25">
      <c r="A51" s="415" t="s">
        <v>52</v>
      </c>
      <c r="B51" s="416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465">
        <f t="shared" si="26"/>
        <v>0</v>
      </c>
      <c r="E51" s="461"/>
      <c r="F51" s="462"/>
      <c r="G51" s="461"/>
      <c r="H51" s="462"/>
      <c r="I51" s="461"/>
      <c r="J51" s="460"/>
      <c r="K51" s="461"/>
      <c r="L51" s="460"/>
      <c r="M51" s="461"/>
      <c r="N51" s="460"/>
      <c r="O51" s="466"/>
      <c r="P51" s="460"/>
      <c r="Q51" s="466"/>
      <c r="R51" s="460"/>
      <c r="S51" s="466"/>
      <c r="T51" s="460"/>
      <c r="U51" s="466"/>
      <c r="V51" s="460"/>
      <c r="W51" s="466"/>
      <c r="X51" s="460"/>
      <c r="Y51" s="466"/>
      <c r="Z51" s="460"/>
      <c r="AA51" s="466"/>
      <c r="AB51" s="460"/>
      <c r="AC51" s="466"/>
      <c r="AD51" s="460"/>
      <c r="AE51" s="466"/>
      <c r="AF51" s="460"/>
      <c r="AG51" s="466"/>
      <c r="AH51" s="460"/>
      <c r="AI51" s="466"/>
      <c r="AJ51" s="460"/>
      <c r="AK51" s="466"/>
      <c r="AL51" s="460"/>
      <c r="AM51" s="463"/>
      <c r="AN51" s="463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272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272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272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272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276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252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2" t="s">
        <v>32</v>
      </c>
      <c r="C60" s="104" t="s">
        <v>33</v>
      </c>
      <c r="D60" s="53" t="s">
        <v>34</v>
      </c>
      <c r="E60" s="407" t="s">
        <v>33</v>
      </c>
      <c r="F60" s="53" t="s">
        <v>34</v>
      </c>
      <c r="G60" s="407" t="s">
        <v>33</v>
      </c>
      <c r="H60" s="53" t="s">
        <v>34</v>
      </c>
      <c r="I60" s="407" t="s">
        <v>33</v>
      </c>
      <c r="J60" s="53" t="s">
        <v>34</v>
      </c>
      <c r="K60" s="407" t="s">
        <v>33</v>
      </c>
      <c r="L60" s="53" t="s">
        <v>34</v>
      </c>
      <c r="M60" s="407" t="s">
        <v>33</v>
      </c>
      <c r="N60" s="53" t="s">
        <v>34</v>
      </c>
      <c r="O60" s="407" t="s">
        <v>33</v>
      </c>
      <c r="P60" s="53" t="s">
        <v>34</v>
      </c>
      <c r="Q60" s="407" t="s">
        <v>33</v>
      </c>
      <c r="R60" s="53" t="s">
        <v>34</v>
      </c>
      <c r="S60" s="407" t="s">
        <v>33</v>
      </c>
      <c r="T60" s="53" t="s">
        <v>34</v>
      </c>
      <c r="U60" s="407" t="s">
        <v>33</v>
      </c>
      <c r="V60" s="105" t="s">
        <v>34</v>
      </c>
      <c r="W60" s="407" t="s">
        <v>33</v>
      </c>
      <c r="X60" s="53" t="s">
        <v>34</v>
      </c>
      <c r="Y60" s="407" t="s">
        <v>33</v>
      </c>
      <c r="Z60" s="53" t="s">
        <v>34</v>
      </c>
      <c r="AA60" s="407" t="s">
        <v>33</v>
      </c>
      <c r="AB60" s="53" t="s">
        <v>34</v>
      </c>
      <c r="AC60" s="407" t="s">
        <v>33</v>
      </c>
      <c r="AD60" s="53" t="s">
        <v>34</v>
      </c>
      <c r="AE60" s="407" t="s">
        <v>33</v>
      </c>
      <c r="AF60" s="53" t="s">
        <v>34</v>
      </c>
      <c r="AG60" s="407" t="s">
        <v>33</v>
      </c>
      <c r="AH60" s="53" t="s">
        <v>34</v>
      </c>
      <c r="AI60" s="407" t="s">
        <v>33</v>
      </c>
      <c r="AJ60" s="53" t="s">
        <v>34</v>
      </c>
      <c r="AK60" s="407" t="s">
        <v>33</v>
      </c>
      <c r="AL60" s="53" t="s">
        <v>34</v>
      </c>
      <c r="AM60" s="106" t="s">
        <v>64</v>
      </c>
      <c r="AN60" s="53" t="s">
        <v>65</v>
      </c>
    </row>
    <row r="61" spans="1:68" x14ac:dyDescent="0.25">
      <c r="A61" s="467" t="s">
        <v>66</v>
      </c>
      <c r="B61" s="416">
        <f t="shared" ref="B61:B66" si="32">SUM(C61+D61)</f>
        <v>68</v>
      </c>
      <c r="C61" s="95">
        <f>SUM(E61+G61+I61+K61+M61+O61+Q61+S61+U61+W61+Y61+AA61+AC61+AE61+AG61+AI61+AK61)</f>
        <v>36</v>
      </c>
      <c r="D61" s="465">
        <f>SUM(F61+H61+J61+L61+N61+P61+R61+T61+V61+X61+Z61+AB61+AD61+AF61+AH61+AJ61+AL61)</f>
        <v>32</v>
      </c>
      <c r="E61" s="461">
        <v>3</v>
      </c>
      <c r="F61" s="462">
        <v>5</v>
      </c>
      <c r="G61" s="461"/>
      <c r="H61" s="460"/>
      <c r="I61" s="461"/>
      <c r="J61" s="460">
        <v>1</v>
      </c>
      <c r="K61" s="461"/>
      <c r="L61" s="460"/>
      <c r="M61" s="461">
        <v>1</v>
      </c>
      <c r="N61" s="460">
        <v>1</v>
      </c>
      <c r="O61" s="461">
        <v>3</v>
      </c>
      <c r="P61" s="460">
        <v>1</v>
      </c>
      <c r="Q61" s="461">
        <v>1</v>
      </c>
      <c r="R61" s="460">
        <v>1</v>
      </c>
      <c r="S61" s="461">
        <v>4</v>
      </c>
      <c r="T61" s="460">
        <v>2</v>
      </c>
      <c r="U61" s="461">
        <v>1</v>
      </c>
      <c r="V61" s="468">
        <v>1</v>
      </c>
      <c r="W61" s="461">
        <v>2</v>
      </c>
      <c r="X61" s="460">
        <v>1</v>
      </c>
      <c r="Y61" s="461">
        <v>4</v>
      </c>
      <c r="Z61" s="460"/>
      <c r="AA61" s="461">
        <v>2</v>
      </c>
      <c r="AB61" s="460">
        <v>3</v>
      </c>
      <c r="AC61" s="461">
        <v>2</v>
      </c>
      <c r="AD61" s="460">
        <v>4</v>
      </c>
      <c r="AE61" s="461">
        <v>4</v>
      </c>
      <c r="AF61" s="460">
        <v>1</v>
      </c>
      <c r="AG61" s="461">
        <v>1</v>
      </c>
      <c r="AH61" s="460">
        <v>2</v>
      </c>
      <c r="AI61" s="461">
        <v>2</v>
      </c>
      <c r="AJ61" s="460">
        <v>3</v>
      </c>
      <c r="AK61" s="466">
        <v>6</v>
      </c>
      <c r="AL61" s="460">
        <v>6</v>
      </c>
      <c r="AM61" s="466"/>
      <c r="AN61" s="460">
        <v>68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829</v>
      </c>
      <c r="C62" s="96">
        <f t="shared" ref="C62:D66" si="33">SUM(E62+G62+I62+K62+M62+O62+Q62+S62+U62+W62+Y62+AA62+AC62+AE62+AG62+AI62+AK62)</f>
        <v>401</v>
      </c>
      <c r="D62" s="70">
        <f t="shared" si="33"/>
        <v>428</v>
      </c>
      <c r="E62" s="33">
        <v>84</v>
      </c>
      <c r="F62" s="34">
        <v>68</v>
      </c>
      <c r="G62" s="33">
        <v>20</v>
      </c>
      <c r="H62" s="32">
        <v>24</v>
      </c>
      <c r="I62" s="33">
        <v>23</v>
      </c>
      <c r="J62" s="32">
        <v>29</v>
      </c>
      <c r="K62" s="33">
        <v>13</v>
      </c>
      <c r="L62" s="32">
        <v>21</v>
      </c>
      <c r="M62" s="33">
        <v>12</v>
      </c>
      <c r="N62" s="32">
        <v>13</v>
      </c>
      <c r="O62" s="33">
        <v>15</v>
      </c>
      <c r="P62" s="32">
        <v>15</v>
      </c>
      <c r="Q62" s="33">
        <v>18</v>
      </c>
      <c r="R62" s="32">
        <v>18</v>
      </c>
      <c r="S62" s="33">
        <v>12</v>
      </c>
      <c r="T62" s="32">
        <v>16</v>
      </c>
      <c r="U62" s="33">
        <v>19</v>
      </c>
      <c r="V62" s="109">
        <v>16</v>
      </c>
      <c r="W62" s="33">
        <v>12</v>
      </c>
      <c r="X62" s="32">
        <v>17</v>
      </c>
      <c r="Y62" s="33">
        <v>27</v>
      </c>
      <c r="Z62" s="32">
        <v>16</v>
      </c>
      <c r="AA62" s="33">
        <v>17</v>
      </c>
      <c r="AB62" s="32">
        <v>19</v>
      </c>
      <c r="AC62" s="33">
        <v>30</v>
      </c>
      <c r="AD62" s="32">
        <v>31</v>
      </c>
      <c r="AE62" s="33">
        <v>24</v>
      </c>
      <c r="AF62" s="32">
        <v>23</v>
      </c>
      <c r="AG62" s="33">
        <v>26</v>
      </c>
      <c r="AH62" s="32">
        <v>21</v>
      </c>
      <c r="AI62" s="33">
        <v>20</v>
      </c>
      <c r="AJ62" s="32">
        <v>27</v>
      </c>
      <c r="AK62" s="71">
        <v>29</v>
      </c>
      <c r="AL62" s="32">
        <v>54</v>
      </c>
      <c r="AM62" s="71"/>
      <c r="AN62" s="32">
        <v>829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2634</v>
      </c>
      <c r="C63" s="96">
        <f t="shared" si="33"/>
        <v>1266</v>
      </c>
      <c r="D63" s="70">
        <f t="shared" si="33"/>
        <v>1368</v>
      </c>
      <c r="E63" s="33">
        <v>197</v>
      </c>
      <c r="F63" s="34">
        <v>205</v>
      </c>
      <c r="G63" s="33">
        <v>100</v>
      </c>
      <c r="H63" s="32">
        <v>92</v>
      </c>
      <c r="I63" s="33">
        <v>75</v>
      </c>
      <c r="J63" s="32">
        <v>66</v>
      </c>
      <c r="K63" s="33">
        <v>64</v>
      </c>
      <c r="L63" s="32">
        <v>61</v>
      </c>
      <c r="M63" s="33">
        <v>66</v>
      </c>
      <c r="N63" s="32">
        <v>51</v>
      </c>
      <c r="O63" s="33">
        <v>58</v>
      </c>
      <c r="P63" s="32">
        <v>84</v>
      </c>
      <c r="Q63" s="33">
        <v>45</v>
      </c>
      <c r="R63" s="32">
        <v>100</v>
      </c>
      <c r="S63" s="33">
        <v>58</v>
      </c>
      <c r="T63" s="32">
        <v>53</v>
      </c>
      <c r="U63" s="33">
        <v>53</v>
      </c>
      <c r="V63" s="109">
        <v>64</v>
      </c>
      <c r="W63" s="33">
        <v>56</v>
      </c>
      <c r="X63" s="32">
        <v>54</v>
      </c>
      <c r="Y63" s="33">
        <v>55</v>
      </c>
      <c r="Z63" s="32">
        <v>71</v>
      </c>
      <c r="AA63" s="33">
        <v>69</v>
      </c>
      <c r="AB63" s="32">
        <v>82</v>
      </c>
      <c r="AC63" s="33">
        <v>74</v>
      </c>
      <c r="AD63" s="32">
        <v>94</v>
      </c>
      <c r="AE63" s="33">
        <v>83</v>
      </c>
      <c r="AF63" s="32">
        <v>64</v>
      </c>
      <c r="AG63" s="33">
        <v>65</v>
      </c>
      <c r="AH63" s="32">
        <v>70</v>
      </c>
      <c r="AI63" s="33">
        <v>70</v>
      </c>
      <c r="AJ63" s="32">
        <v>71</v>
      </c>
      <c r="AK63" s="71">
        <v>78</v>
      </c>
      <c r="AL63" s="32">
        <v>86</v>
      </c>
      <c r="AM63" s="71"/>
      <c r="AN63" s="32">
        <v>2634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277</v>
      </c>
      <c r="C64" s="96">
        <f t="shared" si="33"/>
        <v>133</v>
      </c>
      <c r="D64" s="70">
        <f t="shared" si="33"/>
        <v>144</v>
      </c>
      <c r="E64" s="33">
        <v>34</v>
      </c>
      <c r="F64" s="34">
        <v>30</v>
      </c>
      <c r="G64" s="33">
        <v>23</v>
      </c>
      <c r="H64" s="32">
        <v>18</v>
      </c>
      <c r="I64" s="33">
        <v>22</v>
      </c>
      <c r="J64" s="32">
        <v>14</v>
      </c>
      <c r="K64" s="33">
        <v>4</v>
      </c>
      <c r="L64" s="32">
        <v>8</v>
      </c>
      <c r="M64" s="33">
        <v>5</v>
      </c>
      <c r="N64" s="32">
        <v>6</v>
      </c>
      <c r="O64" s="33">
        <v>4</v>
      </c>
      <c r="P64" s="32">
        <v>14</v>
      </c>
      <c r="Q64" s="33">
        <v>5</v>
      </c>
      <c r="R64" s="32">
        <v>4</v>
      </c>
      <c r="S64" s="33">
        <v>8</v>
      </c>
      <c r="T64" s="32">
        <v>3</v>
      </c>
      <c r="U64" s="33">
        <v>4</v>
      </c>
      <c r="V64" s="109">
        <v>4</v>
      </c>
      <c r="W64" s="33">
        <v>4</v>
      </c>
      <c r="X64" s="32">
        <v>6</v>
      </c>
      <c r="Y64" s="33">
        <v>3</v>
      </c>
      <c r="Z64" s="32">
        <v>5</v>
      </c>
      <c r="AA64" s="33">
        <v>1</v>
      </c>
      <c r="AB64" s="32">
        <v>12</v>
      </c>
      <c r="AC64" s="33">
        <v>4</v>
      </c>
      <c r="AD64" s="32">
        <v>6</v>
      </c>
      <c r="AE64" s="33">
        <v>5</v>
      </c>
      <c r="AF64" s="32">
        <v>5</v>
      </c>
      <c r="AG64" s="33">
        <v>6</v>
      </c>
      <c r="AH64" s="32">
        <v>1</v>
      </c>
      <c r="AI64" s="33"/>
      <c r="AJ64" s="32">
        <v>4</v>
      </c>
      <c r="AK64" s="71">
        <v>1</v>
      </c>
      <c r="AL64" s="32">
        <v>4</v>
      </c>
      <c r="AM64" s="71"/>
      <c r="AN64" s="32">
        <v>277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9</v>
      </c>
      <c r="C65" s="112">
        <f t="shared" si="33"/>
        <v>1</v>
      </c>
      <c r="D65" s="113">
        <f t="shared" si="33"/>
        <v>8</v>
      </c>
      <c r="E65" s="114"/>
      <c r="F65" s="115">
        <v>1</v>
      </c>
      <c r="G65" s="114"/>
      <c r="H65" s="116">
        <v>1</v>
      </c>
      <c r="I65" s="114"/>
      <c r="J65" s="116"/>
      <c r="K65" s="114"/>
      <c r="L65" s="116">
        <v>1</v>
      </c>
      <c r="M65" s="114"/>
      <c r="N65" s="116"/>
      <c r="O65" s="114"/>
      <c r="P65" s="116"/>
      <c r="Q65" s="114">
        <v>1</v>
      </c>
      <c r="R65" s="116"/>
      <c r="S65" s="114"/>
      <c r="T65" s="116">
        <v>1</v>
      </c>
      <c r="U65" s="114"/>
      <c r="V65" s="117"/>
      <c r="W65" s="114"/>
      <c r="X65" s="116">
        <v>1</v>
      </c>
      <c r="Y65" s="114"/>
      <c r="Z65" s="116">
        <v>1</v>
      </c>
      <c r="AA65" s="114"/>
      <c r="AB65" s="116">
        <v>1</v>
      </c>
      <c r="AC65" s="114"/>
      <c r="AD65" s="116"/>
      <c r="AE65" s="114"/>
      <c r="AF65" s="116">
        <v>1</v>
      </c>
      <c r="AG65" s="114"/>
      <c r="AH65" s="116"/>
      <c r="AI65" s="114"/>
      <c r="AJ65" s="116"/>
      <c r="AK65" s="118"/>
      <c r="AL65" s="116"/>
      <c r="AM65" s="118"/>
      <c r="AN65" s="116">
        <v>9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101" t="s">
        <v>62</v>
      </c>
      <c r="B67" s="403">
        <f t="shared" ref="B67:AL67" si="37">SUM(B61:B66)</f>
        <v>3817</v>
      </c>
      <c r="C67" s="469">
        <f t="shared" si="37"/>
        <v>1837</v>
      </c>
      <c r="D67" s="124">
        <f t="shared" si="37"/>
        <v>1980</v>
      </c>
      <c r="E67" s="404">
        <f t="shared" si="37"/>
        <v>318</v>
      </c>
      <c r="F67" s="126">
        <f t="shared" si="37"/>
        <v>309</v>
      </c>
      <c r="G67" s="404">
        <f t="shared" si="37"/>
        <v>143</v>
      </c>
      <c r="H67" s="405">
        <f t="shared" si="37"/>
        <v>135</v>
      </c>
      <c r="I67" s="404">
        <f t="shared" si="37"/>
        <v>120</v>
      </c>
      <c r="J67" s="405">
        <f t="shared" si="37"/>
        <v>110</v>
      </c>
      <c r="K67" s="404">
        <f t="shared" si="37"/>
        <v>81</v>
      </c>
      <c r="L67" s="405">
        <f t="shared" si="37"/>
        <v>91</v>
      </c>
      <c r="M67" s="404">
        <f t="shared" si="37"/>
        <v>84</v>
      </c>
      <c r="N67" s="405">
        <f t="shared" si="37"/>
        <v>71</v>
      </c>
      <c r="O67" s="404">
        <f t="shared" si="37"/>
        <v>80</v>
      </c>
      <c r="P67" s="405">
        <f t="shared" si="37"/>
        <v>114</v>
      </c>
      <c r="Q67" s="404">
        <f t="shared" si="37"/>
        <v>70</v>
      </c>
      <c r="R67" s="405">
        <f t="shared" si="37"/>
        <v>123</v>
      </c>
      <c r="S67" s="404">
        <f t="shared" si="37"/>
        <v>82</v>
      </c>
      <c r="T67" s="405">
        <f t="shared" si="37"/>
        <v>75</v>
      </c>
      <c r="U67" s="128">
        <f t="shared" si="37"/>
        <v>77</v>
      </c>
      <c r="V67" s="406">
        <f t="shared" si="37"/>
        <v>85</v>
      </c>
      <c r="W67" s="404">
        <f t="shared" si="37"/>
        <v>74</v>
      </c>
      <c r="X67" s="405">
        <f t="shared" si="37"/>
        <v>79</v>
      </c>
      <c r="Y67" s="404">
        <f t="shared" si="37"/>
        <v>89</v>
      </c>
      <c r="Z67" s="405">
        <f t="shared" si="37"/>
        <v>93</v>
      </c>
      <c r="AA67" s="404">
        <f t="shared" si="37"/>
        <v>89</v>
      </c>
      <c r="AB67" s="405">
        <f t="shared" si="37"/>
        <v>117</v>
      </c>
      <c r="AC67" s="404">
        <f t="shared" si="37"/>
        <v>110</v>
      </c>
      <c r="AD67" s="405">
        <f t="shared" si="37"/>
        <v>135</v>
      </c>
      <c r="AE67" s="404">
        <f t="shared" si="37"/>
        <v>116</v>
      </c>
      <c r="AF67" s="405">
        <f t="shared" si="37"/>
        <v>94</v>
      </c>
      <c r="AG67" s="404">
        <f t="shared" si="37"/>
        <v>98</v>
      </c>
      <c r="AH67" s="405">
        <f t="shared" si="37"/>
        <v>94</v>
      </c>
      <c r="AI67" s="404">
        <f t="shared" si="37"/>
        <v>92</v>
      </c>
      <c r="AJ67" s="405">
        <f t="shared" si="37"/>
        <v>105</v>
      </c>
      <c r="AK67" s="130">
        <f t="shared" si="37"/>
        <v>114</v>
      </c>
      <c r="AL67" s="405">
        <f t="shared" si="37"/>
        <v>150</v>
      </c>
      <c r="AM67" s="130">
        <f>SUM(AM61:AM65)</f>
        <v>0</v>
      </c>
      <c r="AN67" s="405">
        <f>SUM(AN61:AN65)</f>
        <v>3817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94" t="s">
        <v>73</v>
      </c>
      <c r="B69" s="311" t="s">
        <v>5</v>
      </c>
      <c r="C69" s="311" t="s">
        <v>74</v>
      </c>
      <c r="D69" s="311" t="s">
        <v>75</v>
      </c>
      <c r="E69" s="311" t="s">
        <v>76</v>
      </c>
    </row>
    <row r="70" spans="1:68" x14ac:dyDescent="0.25">
      <c r="A70" s="470" t="s">
        <v>77</v>
      </c>
      <c r="B70" s="471">
        <f>SUM(C70:E70)</f>
        <v>0</v>
      </c>
      <c r="C70" s="463"/>
      <c r="D70" s="463"/>
      <c r="E70" s="463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95</v>
      </c>
      <c r="C73" s="72">
        <v>95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81</v>
      </c>
      <c r="C76" s="72">
        <v>81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393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91</v>
      </c>
      <c r="C82" s="72">
        <v>91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101" t="s">
        <v>62</v>
      </c>
      <c r="B90" s="137">
        <f>SUM(B70:B89)</f>
        <v>267</v>
      </c>
      <c r="C90" s="137">
        <f>SUM(C70:C89)</f>
        <v>267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1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407" t="s">
        <v>32</v>
      </c>
      <c r="D94" s="472" t="s">
        <v>43</v>
      </c>
      <c r="E94" s="53" t="s">
        <v>34</v>
      </c>
      <c r="F94" s="407" t="s">
        <v>43</v>
      </c>
      <c r="G94" s="53" t="s">
        <v>34</v>
      </c>
      <c r="H94" s="407" t="s">
        <v>43</v>
      </c>
      <c r="I94" s="53" t="s">
        <v>34</v>
      </c>
      <c r="J94" s="407" t="s">
        <v>43</v>
      </c>
      <c r="K94" s="53" t="s">
        <v>34</v>
      </c>
      <c r="L94" s="407" t="s">
        <v>43</v>
      </c>
      <c r="M94" s="53" t="s">
        <v>34</v>
      </c>
      <c r="N94" s="407" t="s">
        <v>43</v>
      </c>
      <c r="O94" s="53" t="s">
        <v>34</v>
      </c>
      <c r="P94" s="407" t="s">
        <v>43</v>
      </c>
      <c r="Q94" s="53" t="s">
        <v>34</v>
      </c>
      <c r="R94" s="407" t="s">
        <v>43</v>
      </c>
      <c r="S94" s="53" t="s">
        <v>34</v>
      </c>
      <c r="T94" s="407" t="s">
        <v>43</v>
      </c>
      <c r="U94" s="53" t="s">
        <v>34</v>
      </c>
      <c r="V94" s="407" t="s">
        <v>43</v>
      </c>
      <c r="W94" s="53" t="s">
        <v>34</v>
      </c>
      <c r="X94" s="407" t="s">
        <v>43</v>
      </c>
      <c r="Y94" s="53" t="s">
        <v>34</v>
      </c>
      <c r="Z94" s="407" t="s">
        <v>43</v>
      </c>
      <c r="AA94" s="53" t="s">
        <v>34</v>
      </c>
      <c r="AB94" s="407" t="s">
        <v>43</v>
      </c>
      <c r="AC94" s="53" t="s">
        <v>34</v>
      </c>
      <c r="AD94" s="407" t="s">
        <v>43</v>
      </c>
      <c r="AE94" s="53" t="s">
        <v>34</v>
      </c>
      <c r="AF94" s="407" t="s">
        <v>43</v>
      </c>
      <c r="AG94" s="53" t="s">
        <v>34</v>
      </c>
      <c r="AH94" s="407" t="s">
        <v>43</v>
      </c>
      <c r="AI94" s="53" t="s">
        <v>34</v>
      </c>
      <c r="AJ94" s="407" t="s">
        <v>43</v>
      </c>
      <c r="AK94" s="53" t="s">
        <v>34</v>
      </c>
      <c r="AL94" s="407" t="s">
        <v>43</v>
      </c>
      <c r="AM94" s="53" t="s">
        <v>34</v>
      </c>
      <c r="AN94" s="1554"/>
      <c r="AO94" s="1554"/>
    </row>
    <row r="95" spans="1:69" x14ac:dyDescent="0.25">
      <c r="A95" s="1606" t="s">
        <v>100</v>
      </c>
      <c r="B95" s="1607"/>
      <c r="C95" s="416">
        <f>SUM(C96:C102)</f>
        <v>685</v>
      </c>
      <c r="D95" s="18">
        <f>SUM(D96:D102)</f>
        <v>324</v>
      </c>
      <c r="E95" s="465">
        <f>SUM(E96:E102)</f>
        <v>361</v>
      </c>
      <c r="F95" s="403">
        <f t="shared" ref="F95:AN95" si="40">SUM(F96:F102)</f>
        <v>17</v>
      </c>
      <c r="G95" s="473">
        <f t="shared" si="40"/>
        <v>19</v>
      </c>
      <c r="H95" s="403">
        <f t="shared" si="40"/>
        <v>6</v>
      </c>
      <c r="I95" s="473">
        <f t="shared" si="40"/>
        <v>5</v>
      </c>
      <c r="J95" s="403">
        <f t="shared" si="40"/>
        <v>15</v>
      </c>
      <c r="K95" s="473">
        <f t="shared" si="40"/>
        <v>14</v>
      </c>
      <c r="L95" s="403">
        <f t="shared" si="40"/>
        <v>11</v>
      </c>
      <c r="M95" s="473">
        <f t="shared" si="40"/>
        <v>13</v>
      </c>
      <c r="N95" s="403">
        <f t="shared" si="40"/>
        <v>11</v>
      </c>
      <c r="O95" s="473">
        <f t="shared" si="40"/>
        <v>13</v>
      </c>
      <c r="P95" s="403">
        <f t="shared" si="40"/>
        <v>11</v>
      </c>
      <c r="Q95" s="473">
        <f t="shared" si="40"/>
        <v>22</v>
      </c>
      <c r="R95" s="403">
        <f t="shared" si="40"/>
        <v>9</v>
      </c>
      <c r="S95" s="473">
        <f t="shared" si="40"/>
        <v>23</v>
      </c>
      <c r="T95" s="403">
        <f t="shared" si="40"/>
        <v>16</v>
      </c>
      <c r="U95" s="473">
        <f t="shared" si="40"/>
        <v>16</v>
      </c>
      <c r="V95" s="403">
        <f t="shared" si="40"/>
        <v>17</v>
      </c>
      <c r="W95" s="473">
        <f t="shared" si="40"/>
        <v>15</v>
      </c>
      <c r="X95" s="403">
        <f t="shared" si="40"/>
        <v>9</v>
      </c>
      <c r="Y95" s="473">
        <f t="shared" si="40"/>
        <v>15</v>
      </c>
      <c r="Z95" s="403">
        <f t="shared" si="40"/>
        <v>20</v>
      </c>
      <c r="AA95" s="473">
        <f t="shared" si="40"/>
        <v>14</v>
      </c>
      <c r="AB95" s="403">
        <f t="shared" si="40"/>
        <v>26</v>
      </c>
      <c r="AC95" s="473">
        <f t="shared" si="40"/>
        <v>22</v>
      </c>
      <c r="AD95" s="403">
        <f t="shared" si="40"/>
        <v>27</v>
      </c>
      <c r="AE95" s="473">
        <f t="shared" si="40"/>
        <v>27</v>
      </c>
      <c r="AF95" s="403">
        <f t="shared" si="40"/>
        <v>32</v>
      </c>
      <c r="AG95" s="473">
        <f t="shared" si="40"/>
        <v>28</v>
      </c>
      <c r="AH95" s="403">
        <f t="shared" si="40"/>
        <v>34</v>
      </c>
      <c r="AI95" s="473">
        <f t="shared" si="40"/>
        <v>30</v>
      </c>
      <c r="AJ95" s="403">
        <f t="shared" si="40"/>
        <v>25</v>
      </c>
      <c r="AK95" s="473">
        <f t="shared" si="40"/>
        <v>28</v>
      </c>
      <c r="AL95" s="403">
        <f t="shared" si="40"/>
        <v>38</v>
      </c>
      <c r="AM95" s="473">
        <f t="shared" si="40"/>
        <v>57</v>
      </c>
      <c r="AN95" s="474">
        <f t="shared" si="40"/>
        <v>647</v>
      </c>
      <c r="AO95" s="474">
        <f>SUM(AO96:AO98)</f>
        <v>1</v>
      </c>
    </row>
    <row r="96" spans="1:69" ht="15" customHeight="1" x14ac:dyDescent="0.25">
      <c r="A96" s="1567" t="s">
        <v>101</v>
      </c>
      <c r="B96" s="143" t="s">
        <v>102</v>
      </c>
      <c r="C96" s="416">
        <f t="shared" ref="C96:C102" si="41">SUM(D96+E96)</f>
        <v>415</v>
      </c>
      <c r="D96" s="18">
        <f t="shared" ref="D96:E102" si="42">SUM(F96+H96+J96+L96+N96+P96+R96+T96+V96+X96+Z96+AB96+AD96+AF96+AH96+AJ96+AL96)</f>
        <v>186</v>
      </c>
      <c r="E96" s="465">
        <f t="shared" si="42"/>
        <v>229</v>
      </c>
      <c r="F96" s="418">
        <v>15</v>
      </c>
      <c r="G96" s="421">
        <v>18</v>
      </c>
      <c r="H96" s="475">
        <v>5</v>
      </c>
      <c r="I96" s="476">
        <v>4</v>
      </c>
      <c r="J96" s="475">
        <v>15</v>
      </c>
      <c r="K96" s="476">
        <v>13</v>
      </c>
      <c r="L96" s="418">
        <v>7</v>
      </c>
      <c r="M96" s="421">
        <v>7</v>
      </c>
      <c r="N96" s="475">
        <v>7</v>
      </c>
      <c r="O96" s="476">
        <v>9</v>
      </c>
      <c r="P96" s="475">
        <v>5</v>
      </c>
      <c r="Q96" s="476">
        <v>18</v>
      </c>
      <c r="R96" s="475">
        <v>3</v>
      </c>
      <c r="S96" s="476">
        <v>18</v>
      </c>
      <c r="T96" s="475">
        <v>7</v>
      </c>
      <c r="U96" s="476">
        <v>13</v>
      </c>
      <c r="V96" s="475">
        <v>8</v>
      </c>
      <c r="W96" s="476">
        <v>9</v>
      </c>
      <c r="X96" s="475">
        <v>6</v>
      </c>
      <c r="Y96" s="476">
        <v>9</v>
      </c>
      <c r="Z96" s="475">
        <v>13</v>
      </c>
      <c r="AA96" s="476">
        <v>8</v>
      </c>
      <c r="AB96" s="475">
        <v>19</v>
      </c>
      <c r="AC96" s="476">
        <v>14</v>
      </c>
      <c r="AD96" s="475">
        <v>13</v>
      </c>
      <c r="AE96" s="476">
        <v>13</v>
      </c>
      <c r="AF96" s="475">
        <v>15</v>
      </c>
      <c r="AG96" s="476">
        <v>15</v>
      </c>
      <c r="AH96" s="475">
        <v>19</v>
      </c>
      <c r="AI96" s="476">
        <v>16</v>
      </c>
      <c r="AJ96" s="475">
        <v>10</v>
      </c>
      <c r="AK96" s="476">
        <v>19</v>
      </c>
      <c r="AL96" s="475">
        <v>19</v>
      </c>
      <c r="AM96" s="476">
        <v>26</v>
      </c>
      <c r="AN96" s="420">
        <v>390</v>
      </c>
      <c r="AO96" s="420">
        <v>1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74</v>
      </c>
      <c r="D97" s="29">
        <f t="shared" si="42"/>
        <v>44</v>
      </c>
      <c r="E97" s="145">
        <f t="shared" si="42"/>
        <v>30</v>
      </c>
      <c r="F97" s="146">
        <v>1</v>
      </c>
      <c r="G97" s="147">
        <v>0</v>
      </c>
      <c r="H97" s="148"/>
      <c r="I97" s="149"/>
      <c r="J97" s="146"/>
      <c r="K97" s="150"/>
      <c r="L97" s="148"/>
      <c r="M97" s="151"/>
      <c r="N97" s="146">
        <v>2</v>
      </c>
      <c r="O97" s="150">
        <v>2</v>
      </c>
      <c r="P97" s="149">
        <v>2</v>
      </c>
      <c r="Q97" s="151">
        <v>1</v>
      </c>
      <c r="R97" s="152">
        <v>0</v>
      </c>
      <c r="S97" s="150">
        <v>2</v>
      </c>
      <c r="T97" s="149">
        <v>2</v>
      </c>
      <c r="U97" s="151">
        <v>1</v>
      </c>
      <c r="V97" s="152">
        <v>3</v>
      </c>
      <c r="W97" s="150">
        <v>2</v>
      </c>
      <c r="X97" s="149">
        <v>0</v>
      </c>
      <c r="Y97" s="150">
        <v>1</v>
      </c>
      <c r="Z97" s="152">
        <v>4</v>
      </c>
      <c r="AA97" s="151">
        <v>1</v>
      </c>
      <c r="AB97" s="152">
        <v>1</v>
      </c>
      <c r="AC97" s="150">
        <v>3</v>
      </c>
      <c r="AD97" s="149">
        <v>5</v>
      </c>
      <c r="AE97" s="151">
        <v>3</v>
      </c>
      <c r="AF97" s="152">
        <v>5</v>
      </c>
      <c r="AG97" s="150">
        <v>1</v>
      </c>
      <c r="AH97" s="149">
        <v>10</v>
      </c>
      <c r="AI97" s="151">
        <v>6</v>
      </c>
      <c r="AJ97" s="152">
        <v>4</v>
      </c>
      <c r="AK97" s="150">
        <v>2</v>
      </c>
      <c r="AL97" s="149">
        <v>5</v>
      </c>
      <c r="AM97" s="150">
        <v>5</v>
      </c>
      <c r="AN97" s="153">
        <v>74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154" t="s">
        <v>104</v>
      </c>
      <c r="C98" s="75">
        <f t="shared" si="41"/>
        <v>61</v>
      </c>
      <c r="D98" s="98">
        <f t="shared" si="42"/>
        <v>32</v>
      </c>
      <c r="E98" s="76">
        <f t="shared" si="42"/>
        <v>29</v>
      </c>
      <c r="F98" s="155"/>
      <c r="G98" s="387"/>
      <c r="H98" s="156"/>
      <c r="I98" s="157"/>
      <c r="J98" s="155"/>
      <c r="K98" s="158"/>
      <c r="L98" s="156">
        <v>1</v>
      </c>
      <c r="M98" s="159">
        <v>2</v>
      </c>
      <c r="N98" s="155">
        <v>1</v>
      </c>
      <c r="O98" s="158">
        <v>0</v>
      </c>
      <c r="P98" s="157">
        <v>1</v>
      </c>
      <c r="Q98" s="159">
        <v>1</v>
      </c>
      <c r="R98" s="160">
        <v>2</v>
      </c>
      <c r="S98" s="158">
        <v>0</v>
      </c>
      <c r="T98" s="157">
        <v>3</v>
      </c>
      <c r="U98" s="159">
        <v>1</v>
      </c>
      <c r="V98" s="160">
        <v>3</v>
      </c>
      <c r="W98" s="158">
        <v>2</v>
      </c>
      <c r="X98" s="157">
        <v>1</v>
      </c>
      <c r="Y98" s="158">
        <v>2</v>
      </c>
      <c r="Z98" s="160">
        <v>1</v>
      </c>
      <c r="AA98" s="159">
        <v>2</v>
      </c>
      <c r="AB98" s="160">
        <v>2</v>
      </c>
      <c r="AC98" s="158">
        <v>4</v>
      </c>
      <c r="AD98" s="157">
        <v>2</v>
      </c>
      <c r="AE98" s="159">
        <v>4</v>
      </c>
      <c r="AF98" s="160">
        <v>7</v>
      </c>
      <c r="AG98" s="158">
        <v>2</v>
      </c>
      <c r="AH98" s="157">
        <v>2</v>
      </c>
      <c r="AI98" s="159">
        <v>1</v>
      </c>
      <c r="AJ98" s="160">
        <v>1</v>
      </c>
      <c r="AK98" s="158">
        <v>1</v>
      </c>
      <c r="AL98" s="157">
        <v>5</v>
      </c>
      <c r="AM98" s="158">
        <v>7</v>
      </c>
      <c r="AN98" s="161">
        <v>58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17</v>
      </c>
      <c r="D99" s="162">
        <f t="shared" si="42"/>
        <v>9</v>
      </c>
      <c r="E99" s="163">
        <f t="shared" si="42"/>
        <v>8</v>
      </c>
      <c r="F99" s="164"/>
      <c r="G99" s="165"/>
      <c r="H99" s="166"/>
      <c r="I99" s="167"/>
      <c r="J99" s="168"/>
      <c r="K99" s="165"/>
      <c r="L99" s="166">
        <v>1</v>
      </c>
      <c r="M99" s="169">
        <v>3</v>
      </c>
      <c r="N99" s="168"/>
      <c r="O99" s="165">
        <v>2</v>
      </c>
      <c r="P99" s="167"/>
      <c r="Q99" s="169"/>
      <c r="R99" s="170">
        <v>2</v>
      </c>
      <c r="S99" s="165">
        <v>1</v>
      </c>
      <c r="T99" s="167"/>
      <c r="U99" s="169"/>
      <c r="V99" s="170">
        <v>2</v>
      </c>
      <c r="W99" s="165"/>
      <c r="X99" s="167"/>
      <c r="Y99" s="165"/>
      <c r="Z99" s="170"/>
      <c r="AA99" s="169">
        <v>1</v>
      </c>
      <c r="AB99" s="170">
        <v>1</v>
      </c>
      <c r="AC99" s="165"/>
      <c r="AD99" s="167"/>
      <c r="AE99" s="169"/>
      <c r="AF99" s="170"/>
      <c r="AG99" s="165"/>
      <c r="AH99" s="167"/>
      <c r="AI99" s="169">
        <v>1</v>
      </c>
      <c r="AJ99" s="170">
        <v>2</v>
      </c>
      <c r="AK99" s="165"/>
      <c r="AL99" s="167">
        <v>1</v>
      </c>
      <c r="AM99" s="165"/>
      <c r="AN99" s="171">
        <v>16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22</v>
      </c>
      <c r="D100" s="96">
        <f t="shared" si="42"/>
        <v>15</v>
      </c>
      <c r="E100" s="382">
        <f t="shared" si="42"/>
        <v>7</v>
      </c>
      <c r="F100" s="174">
        <v>1</v>
      </c>
      <c r="G100" s="383"/>
      <c r="H100" s="175">
        <v>1</v>
      </c>
      <c r="I100" s="176"/>
      <c r="J100" s="164"/>
      <c r="K100" s="177"/>
      <c r="L100" s="175"/>
      <c r="M100" s="178">
        <v>1</v>
      </c>
      <c r="N100" s="164"/>
      <c r="O100" s="177"/>
      <c r="P100" s="176">
        <v>2</v>
      </c>
      <c r="Q100" s="178">
        <v>1</v>
      </c>
      <c r="R100" s="394">
        <v>1</v>
      </c>
      <c r="S100" s="177"/>
      <c r="T100" s="176">
        <v>2</v>
      </c>
      <c r="U100" s="178"/>
      <c r="V100" s="394">
        <v>1</v>
      </c>
      <c r="W100" s="177"/>
      <c r="X100" s="176">
        <v>1</v>
      </c>
      <c r="Y100" s="177"/>
      <c r="Z100" s="394">
        <v>1</v>
      </c>
      <c r="AA100" s="178"/>
      <c r="AB100" s="394">
        <v>1</v>
      </c>
      <c r="AC100" s="177"/>
      <c r="AD100" s="176">
        <v>1</v>
      </c>
      <c r="AE100" s="178"/>
      <c r="AF100" s="394">
        <v>1</v>
      </c>
      <c r="AG100" s="177"/>
      <c r="AH100" s="176">
        <v>2</v>
      </c>
      <c r="AI100" s="178">
        <v>1</v>
      </c>
      <c r="AJ100" s="394"/>
      <c r="AK100" s="177">
        <v>1</v>
      </c>
      <c r="AL100" s="176"/>
      <c r="AM100" s="177">
        <v>3</v>
      </c>
      <c r="AN100" s="395">
        <v>17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95</v>
      </c>
      <c r="D101" s="29">
        <f t="shared" si="42"/>
        <v>37</v>
      </c>
      <c r="E101" s="182">
        <f t="shared" si="42"/>
        <v>58</v>
      </c>
      <c r="F101" s="146"/>
      <c r="G101" s="147">
        <v>1</v>
      </c>
      <c r="H101" s="148"/>
      <c r="I101" s="149">
        <v>1</v>
      </c>
      <c r="J101" s="146"/>
      <c r="K101" s="150">
        <v>1</v>
      </c>
      <c r="L101" s="148">
        <v>2</v>
      </c>
      <c r="M101" s="151"/>
      <c r="N101" s="146"/>
      <c r="O101" s="150"/>
      <c r="P101" s="149">
        <v>1</v>
      </c>
      <c r="Q101" s="151">
        <v>1</v>
      </c>
      <c r="R101" s="152">
        <v>1</v>
      </c>
      <c r="S101" s="150">
        <v>2</v>
      </c>
      <c r="T101" s="149">
        <v>2</v>
      </c>
      <c r="U101" s="151">
        <v>1</v>
      </c>
      <c r="V101" s="152"/>
      <c r="W101" s="150">
        <v>2</v>
      </c>
      <c r="X101" s="149">
        <v>1</v>
      </c>
      <c r="Y101" s="150">
        <v>3</v>
      </c>
      <c r="Z101" s="152">
        <v>1</v>
      </c>
      <c r="AA101" s="151">
        <v>2</v>
      </c>
      <c r="AB101" s="152">
        <v>2</v>
      </c>
      <c r="AC101" s="150">
        <v>1</v>
      </c>
      <c r="AD101" s="149">
        <v>6</v>
      </c>
      <c r="AE101" s="151">
        <v>7</v>
      </c>
      <c r="AF101" s="152">
        <v>4</v>
      </c>
      <c r="AG101" s="150">
        <v>10</v>
      </c>
      <c r="AH101" s="149">
        <v>1</v>
      </c>
      <c r="AI101" s="151">
        <v>5</v>
      </c>
      <c r="AJ101" s="152">
        <v>8</v>
      </c>
      <c r="AK101" s="150">
        <v>5</v>
      </c>
      <c r="AL101" s="149">
        <v>8</v>
      </c>
      <c r="AM101" s="150">
        <v>16</v>
      </c>
      <c r="AN101" s="153">
        <v>91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1</v>
      </c>
      <c r="D102" s="98">
        <f t="shared" si="42"/>
        <v>1</v>
      </c>
      <c r="E102" s="184">
        <f t="shared" si="42"/>
        <v>0</v>
      </c>
      <c r="F102" s="155"/>
      <c r="G102" s="387"/>
      <c r="H102" s="156"/>
      <c r="I102" s="157"/>
      <c r="J102" s="155"/>
      <c r="K102" s="158"/>
      <c r="L102" s="156"/>
      <c r="M102" s="159"/>
      <c r="N102" s="155">
        <v>1</v>
      </c>
      <c r="O102" s="158"/>
      <c r="P102" s="157"/>
      <c r="Q102" s="159"/>
      <c r="R102" s="160"/>
      <c r="S102" s="158"/>
      <c r="T102" s="157"/>
      <c r="U102" s="159"/>
      <c r="V102" s="160"/>
      <c r="W102" s="158"/>
      <c r="X102" s="157"/>
      <c r="Y102" s="158"/>
      <c r="Z102" s="160"/>
      <c r="AA102" s="159"/>
      <c r="AB102" s="160"/>
      <c r="AC102" s="158"/>
      <c r="AD102" s="157"/>
      <c r="AE102" s="159"/>
      <c r="AF102" s="160"/>
      <c r="AG102" s="158"/>
      <c r="AH102" s="157"/>
      <c r="AI102" s="159"/>
      <c r="AJ102" s="160"/>
      <c r="AK102" s="158"/>
      <c r="AL102" s="157"/>
      <c r="AM102" s="158"/>
      <c r="AN102" s="161">
        <v>1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311" t="s">
        <v>62</v>
      </c>
    </row>
    <row r="105" spans="1:69" ht="21" x14ac:dyDescent="0.25">
      <c r="A105" s="1597" t="s">
        <v>111</v>
      </c>
      <c r="B105" s="1598"/>
      <c r="C105" s="477" t="s">
        <v>112</v>
      </c>
      <c r="D105" s="478"/>
    </row>
    <row r="106" spans="1:69" x14ac:dyDescent="0.25">
      <c r="A106" s="1627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21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408" t="s">
        <v>32</v>
      </c>
      <c r="D111" s="413" t="s">
        <v>43</v>
      </c>
      <c r="E111" s="53" t="s">
        <v>34</v>
      </c>
      <c r="F111" s="407" t="s">
        <v>43</v>
      </c>
      <c r="G111" s="409" t="s">
        <v>34</v>
      </c>
      <c r="H111" s="407" t="s">
        <v>43</v>
      </c>
      <c r="I111" s="409" t="s">
        <v>34</v>
      </c>
      <c r="J111" s="407" t="s">
        <v>43</v>
      </c>
      <c r="K111" s="409" t="s">
        <v>34</v>
      </c>
      <c r="L111" s="407" t="s">
        <v>43</v>
      </c>
      <c r="M111" s="409" t="s">
        <v>34</v>
      </c>
      <c r="N111" s="407" t="s">
        <v>43</v>
      </c>
      <c r="O111" s="409" t="s">
        <v>34</v>
      </c>
      <c r="P111" s="407" t="s">
        <v>43</v>
      </c>
      <c r="Q111" s="409" t="s">
        <v>34</v>
      </c>
      <c r="R111" s="407" t="s">
        <v>43</v>
      </c>
      <c r="S111" s="409" t="s">
        <v>34</v>
      </c>
      <c r="T111" s="407" t="s">
        <v>43</v>
      </c>
      <c r="U111" s="409" t="s">
        <v>34</v>
      </c>
      <c r="V111" s="407" t="s">
        <v>43</v>
      </c>
      <c r="W111" s="409" t="s">
        <v>34</v>
      </c>
      <c r="X111" s="407" t="s">
        <v>43</v>
      </c>
      <c r="Y111" s="409" t="s">
        <v>34</v>
      </c>
      <c r="Z111" s="407" t="s">
        <v>43</v>
      </c>
      <c r="AA111" s="409" t="s">
        <v>34</v>
      </c>
      <c r="AB111" s="407" t="s">
        <v>43</v>
      </c>
      <c r="AC111" s="409" t="s">
        <v>34</v>
      </c>
      <c r="AD111" s="407" t="s">
        <v>43</v>
      </c>
      <c r="AE111" s="409" t="s">
        <v>34</v>
      </c>
      <c r="AF111" s="407" t="s">
        <v>43</v>
      </c>
      <c r="AG111" s="409" t="s">
        <v>34</v>
      </c>
      <c r="AH111" s="407" t="s">
        <v>43</v>
      </c>
      <c r="AI111" s="409" t="s">
        <v>34</v>
      </c>
      <c r="AJ111" s="407" t="s">
        <v>43</v>
      </c>
      <c r="AK111" s="409" t="s">
        <v>34</v>
      </c>
      <c r="AL111" s="407" t="s">
        <v>43</v>
      </c>
      <c r="AM111" s="409" t="s">
        <v>34</v>
      </c>
      <c r="AN111" s="1554"/>
    </row>
    <row r="112" spans="1:69" x14ac:dyDescent="0.25">
      <c r="A112" s="1624" t="s">
        <v>116</v>
      </c>
      <c r="B112" s="1625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6</v>
      </c>
      <c r="D113" s="96">
        <f t="shared" si="52"/>
        <v>3</v>
      </c>
      <c r="E113" s="70">
        <f t="shared" si="52"/>
        <v>3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>
        <v>2</v>
      </c>
      <c r="Y113" s="202"/>
      <c r="Z113" s="201"/>
      <c r="AA113" s="202"/>
      <c r="AB113" s="201"/>
      <c r="AC113" s="202"/>
      <c r="AD113" s="203"/>
      <c r="AE113" s="204"/>
      <c r="AF113" s="201"/>
      <c r="AG113" s="202"/>
      <c r="AH113" s="203"/>
      <c r="AI113" s="204"/>
      <c r="AJ113" s="201"/>
      <c r="AK113" s="202">
        <v>1</v>
      </c>
      <c r="AL113" s="203">
        <v>1</v>
      </c>
      <c r="AM113" s="202">
        <v>2</v>
      </c>
      <c r="AN113" s="205">
        <v>6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8</v>
      </c>
      <c r="D114" s="98">
        <f t="shared" si="52"/>
        <v>4</v>
      </c>
      <c r="E114" s="77">
        <f t="shared" si="52"/>
        <v>4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>
        <v>1</v>
      </c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>
        <v>1</v>
      </c>
      <c r="AE114" s="209"/>
      <c r="AF114" s="206"/>
      <c r="AG114" s="207">
        <v>2</v>
      </c>
      <c r="AH114" s="208"/>
      <c r="AI114" s="209"/>
      <c r="AJ114" s="206"/>
      <c r="AK114" s="207"/>
      <c r="AL114" s="208">
        <v>3</v>
      </c>
      <c r="AM114" s="207">
        <v>1</v>
      </c>
      <c r="AN114" s="210">
        <v>8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408" t="s">
        <v>32</v>
      </c>
      <c r="D117" s="413" t="s">
        <v>33</v>
      </c>
      <c r="E117" s="211" t="s">
        <v>34</v>
      </c>
      <c r="F117" s="407" t="s">
        <v>43</v>
      </c>
      <c r="G117" s="409" t="s">
        <v>34</v>
      </c>
      <c r="H117" s="407" t="s">
        <v>43</v>
      </c>
      <c r="I117" s="409" t="s">
        <v>34</v>
      </c>
      <c r="J117" s="407" t="s">
        <v>43</v>
      </c>
      <c r="K117" s="409" t="s">
        <v>34</v>
      </c>
      <c r="L117" s="407" t="s">
        <v>43</v>
      </c>
      <c r="M117" s="409" t="s">
        <v>34</v>
      </c>
      <c r="N117" s="407" t="s">
        <v>43</v>
      </c>
      <c r="O117" s="409" t="s">
        <v>34</v>
      </c>
      <c r="P117" s="407" t="s">
        <v>43</v>
      </c>
      <c r="Q117" s="409" t="s">
        <v>34</v>
      </c>
      <c r="R117" s="407" t="s">
        <v>43</v>
      </c>
      <c r="S117" s="409" t="s">
        <v>34</v>
      </c>
      <c r="T117" s="407" t="s">
        <v>43</v>
      </c>
      <c r="U117" s="409" t="s">
        <v>34</v>
      </c>
      <c r="V117" s="407" t="s">
        <v>43</v>
      </c>
      <c r="W117" s="410" t="s">
        <v>34</v>
      </c>
      <c r="X117" s="407" t="s">
        <v>43</v>
      </c>
      <c r="Y117" s="409" t="s">
        <v>34</v>
      </c>
    </row>
    <row r="118" spans="1:74" x14ac:dyDescent="0.25">
      <c r="A118" s="1624" t="s">
        <v>130</v>
      </c>
      <c r="B118" s="1625"/>
      <c r="C118" s="479">
        <f>SUM(D118+E118)</f>
        <v>4</v>
      </c>
      <c r="D118" s="416">
        <f>SUM(F118+H118+J118+L118+N118+P118+R118+T118+V118+X118)</f>
        <v>1</v>
      </c>
      <c r="E118" s="458">
        <f>SUM(G118+I118+K118+M118+O118+Q118+S118+U118+W118+Y118)</f>
        <v>3</v>
      </c>
      <c r="F118" s="421"/>
      <c r="G118" s="480"/>
      <c r="H118" s="418"/>
      <c r="I118" s="476">
        <v>1</v>
      </c>
      <c r="J118" s="418"/>
      <c r="K118" s="476"/>
      <c r="L118" s="421"/>
      <c r="M118" s="480">
        <v>1</v>
      </c>
      <c r="N118" s="418"/>
      <c r="O118" s="476"/>
      <c r="P118" s="421"/>
      <c r="Q118" s="480"/>
      <c r="R118" s="418">
        <v>1</v>
      </c>
      <c r="S118" s="476">
        <v>1</v>
      </c>
      <c r="T118" s="421"/>
      <c r="U118" s="480"/>
      <c r="V118" s="418"/>
      <c r="W118" s="476"/>
      <c r="X118" s="418"/>
      <c r="Y118" s="422"/>
    </row>
    <row r="119" spans="1:74" x14ac:dyDescent="0.25">
      <c r="A119" s="1587" t="s">
        <v>131</v>
      </c>
      <c r="B119" s="1588"/>
      <c r="C119" s="214">
        <f>SUM(D119+E119)</f>
        <v>29</v>
      </c>
      <c r="D119" s="75">
        <f>SUM(F119+H119+J119+L119+N119+P119+R119+T119+V119+X119)</f>
        <v>19</v>
      </c>
      <c r="E119" s="44">
        <f>SUM(G119+I119+K119+M119+O119+Q119+S119+U119+W119+Y119)</f>
        <v>10</v>
      </c>
      <c r="F119" s="215">
        <v>1</v>
      </c>
      <c r="G119" s="216"/>
      <c r="H119" s="217">
        <v>1</v>
      </c>
      <c r="I119" s="218">
        <v>6</v>
      </c>
      <c r="J119" s="217"/>
      <c r="K119" s="218">
        <v>1</v>
      </c>
      <c r="L119" s="215">
        <v>6</v>
      </c>
      <c r="M119" s="216"/>
      <c r="N119" s="217">
        <v>5</v>
      </c>
      <c r="O119" s="218">
        <v>1</v>
      </c>
      <c r="P119" s="215">
        <v>3</v>
      </c>
      <c r="Q119" s="216"/>
      <c r="R119" s="217">
        <v>1</v>
      </c>
      <c r="S119" s="218"/>
      <c r="T119" s="215">
        <v>1</v>
      </c>
      <c r="U119" s="216">
        <v>2</v>
      </c>
      <c r="V119" s="217"/>
      <c r="W119" s="218"/>
      <c r="X119" s="217">
        <v>1</v>
      </c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ht="15" customHeight="1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2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481" t="s">
        <v>140</v>
      </c>
      <c r="C122" s="481" t="s">
        <v>141</v>
      </c>
      <c r="D122" s="311" t="s">
        <v>142</v>
      </c>
      <c r="E122" s="53" t="s">
        <v>143</v>
      </c>
      <c r="F122" s="221" t="s">
        <v>144</v>
      </c>
      <c r="G122" s="222" t="s">
        <v>145</v>
      </c>
      <c r="H122" s="411" t="s">
        <v>146</v>
      </c>
      <c r="I122" s="311" t="s">
        <v>147</v>
      </c>
      <c r="J122" s="224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482" t="s">
        <v>130</v>
      </c>
      <c r="B123" s="420">
        <v>2</v>
      </c>
      <c r="C123" s="422">
        <v>2</v>
      </c>
      <c r="D123" s="483"/>
      <c r="E123" s="484"/>
      <c r="F123" s="419">
        <v>1</v>
      </c>
      <c r="G123" s="485">
        <v>3</v>
      </c>
      <c r="H123" s="486"/>
      <c r="I123" s="420"/>
      <c r="J123" s="420">
        <v>3</v>
      </c>
      <c r="K123" s="485">
        <v>1</v>
      </c>
      <c r="L123" s="422">
        <v>0</v>
      </c>
      <c r="M123" s="420">
        <v>0</v>
      </c>
      <c r="N123" s="422">
        <v>0</v>
      </c>
      <c r="O123" s="420">
        <v>0</v>
      </c>
      <c r="P123" s="420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 t="str">
        <f>IF(D118&lt;&gt;(F123),"* La Total Hombre debe ser IGUAL al Total Hombres de Atenciones por VIOLENCIA INTRAFAMILIAR de la Sección G","")</f>
        <v/>
      </c>
      <c r="BH123" s="25" t="str">
        <f>IF(E118&lt;&gt;(G123),"* La Total Mujeres debe ser IGUAL al Total Mujeres de Atenciones por VIOLENCIA INTRAFAMILIAR de la Sección G","")</f>
        <v/>
      </c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>
        <f>IF(D118&lt;&gt;(F123),1,0)</f>
        <v>0</v>
      </c>
      <c r="BQ123" s="26">
        <f>IF(E118&lt;&gt;(G123),1,0)</f>
        <v>0</v>
      </c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15</v>
      </c>
      <c r="E124" s="219">
        <v>14</v>
      </c>
      <c r="F124" s="233">
        <v>19</v>
      </c>
      <c r="G124" s="234">
        <v>10</v>
      </c>
      <c r="H124" s="235">
        <v>8</v>
      </c>
      <c r="I124" s="232"/>
      <c r="J124" s="232">
        <v>13</v>
      </c>
      <c r="K124" s="234">
        <v>6</v>
      </c>
      <c r="L124" s="219">
        <v>2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 t="str">
        <f>IF(D119&lt;&gt;(F124),"* El Total Hombre debe ser IGUAL al Total Hombres de Otras Violencias de la Sección G","")</f>
        <v/>
      </c>
      <c r="BH124" s="25" t="str">
        <f>IF(E119&lt;&gt;(G124),"* El Total Mujer debe ser IGUAL al Total Mujeres de Otras Violencias de la Sección G","")</f>
        <v/>
      </c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>
        <f>IF(D119&lt;&gt;(F124),1,0)</f>
        <v>0</v>
      </c>
      <c r="BQ124" s="26">
        <f>IF(E119&lt;&gt;(G124),1,0)</f>
        <v>0</v>
      </c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ht="15" customHeight="1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407" t="s">
        <v>13</v>
      </c>
      <c r="E127" s="472" t="s">
        <v>14</v>
      </c>
      <c r="F127" s="472" t="s">
        <v>15</v>
      </c>
      <c r="G127" s="472" t="s">
        <v>152</v>
      </c>
      <c r="H127" s="472" t="s">
        <v>153</v>
      </c>
      <c r="I127" s="414" t="s">
        <v>154</v>
      </c>
      <c r="J127" s="1532"/>
    </row>
    <row r="128" spans="1:74" x14ac:dyDescent="0.25">
      <c r="A128" s="1567" t="s">
        <v>155</v>
      </c>
      <c r="B128" s="487" t="s">
        <v>156</v>
      </c>
      <c r="C128" s="488">
        <f>SUM(D128:I128)</f>
        <v>0</v>
      </c>
      <c r="D128" s="461"/>
      <c r="E128" s="239"/>
      <c r="F128" s="239"/>
      <c r="G128" s="239"/>
      <c r="H128" s="239"/>
      <c r="I128" s="489"/>
      <c r="J128" s="462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224" t="s">
        <v>159</v>
      </c>
      <c r="B131" s="224" t="s">
        <v>160</v>
      </c>
    </row>
    <row r="132" spans="1:67" x14ac:dyDescent="0.25">
      <c r="A132" s="490" t="s">
        <v>161</v>
      </c>
      <c r="B132" s="463">
        <v>0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2</v>
      </c>
    </row>
    <row r="135" spans="1:67" x14ac:dyDescent="0.25">
      <c r="A135" s="245" t="s">
        <v>164</v>
      </c>
      <c r="B135" s="68">
        <v>0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2</v>
      </c>
    </row>
    <row r="140" spans="1:67" x14ac:dyDescent="0.25">
      <c r="A140" s="246" t="s">
        <v>169</v>
      </c>
      <c r="B140" s="72">
        <v>1</v>
      </c>
    </row>
    <row r="141" spans="1:67" x14ac:dyDescent="0.25">
      <c r="A141" s="247" t="s">
        <v>170</v>
      </c>
      <c r="B141" s="248">
        <v>9</v>
      </c>
    </row>
    <row r="142" spans="1:67" x14ac:dyDescent="0.25">
      <c r="A142" s="249" t="s">
        <v>171</v>
      </c>
      <c r="B142" s="248">
        <v>62</v>
      </c>
    </row>
    <row r="143" spans="1:67" x14ac:dyDescent="0.25">
      <c r="A143" s="249" t="s">
        <v>172</v>
      </c>
      <c r="B143" s="248">
        <v>17</v>
      </c>
    </row>
    <row r="144" spans="1:67" x14ac:dyDescent="0.25">
      <c r="A144" s="250" t="s">
        <v>62</v>
      </c>
      <c r="B144" s="137">
        <f>SUM(B132:B143)</f>
        <v>93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311" t="s">
        <v>175</v>
      </c>
      <c r="D146" s="311" t="s">
        <v>176</v>
      </c>
    </row>
    <row r="147" spans="1:68" x14ac:dyDescent="0.25">
      <c r="A147" s="317" t="s">
        <v>177</v>
      </c>
      <c r="B147" s="101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253" t="s">
        <v>62</v>
      </c>
      <c r="D150" s="12" t="s">
        <v>183</v>
      </c>
      <c r="E150" s="13" t="s">
        <v>184</v>
      </c>
      <c r="F150" s="1554"/>
      <c r="G150" s="12" t="s">
        <v>185</v>
      </c>
      <c r="H150" s="14" t="s">
        <v>186</v>
      </c>
      <c r="I150" s="13" t="s">
        <v>187</v>
      </c>
      <c r="J150" s="12" t="s">
        <v>185</v>
      </c>
      <c r="K150" s="14" t="s">
        <v>186</v>
      </c>
      <c r="L150" s="13" t="s">
        <v>187</v>
      </c>
    </row>
    <row r="151" spans="1:68" x14ac:dyDescent="0.25">
      <c r="A151" s="1567" t="s">
        <v>188</v>
      </c>
      <c r="B151" s="491" t="s">
        <v>189</v>
      </c>
      <c r="C151" s="488">
        <f>SUM(D151+E151)</f>
        <v>0</v>
      </c>
      <c r="D151" s="461"/>
      <c r="E151" s="462"/>
      <c r="F151" s="463"/>
      <c r="G151" s="461"/>
      <c r="H151" s="459"/>
      <c r="I151" s="462"/>
      <c r="J151" s="461"/>
      <c r="K151" s="459"/>
      <c r="L151" s="462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253" t="s">
        <v>62</v>
      </c>
      <c r="D154" s="407" t="s">
        <v>7</v>
      </c>
      <c r="E154" s="106" t="s">
        <v>193</v>
      </c>
      <c r="F154" s="53" t="s">
        <v>76</v>
      </c>
    </row>
    <row r="155" spans="1:68" x14ac:dyDescent="0.25">
      <c r="A155" s="1567" t="s">
        <v>194</v>
      </c>
      <c r="B155" s="259" t="s">
        <v>195</v>
      </c>
      <c r="C155" s="463"/>
      <c r="D155" s="260"/>
      <c r="E155" s="261"/>
      <c r="F155" s="49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276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397" t="s">
        <v>197</v>
      </c>
      <c r="B157" s="397" t="s">
        <v>195</v>
      </c>
      <c r="C157" s="252"/>
      <c r="D157" s="41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259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272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276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253" t="s">
        <v>204</v>
      </c>
      <c r="D163" s="407" t="s">
        <v>194</v>
      </c>
      <c r="E163" s="347" t="s">
        <v>205</v>
      </c>
      <c r="F163" s="1579"/>
      <c r="G163" s="1581"/>
      <c r="H163" s="1583"/>
    </row>
    <row r="164" spans="1:68" x14ac:dyDescent="0.25">
      <c r="A164" s="1622" t="s">
        <v>206</v>
      </c>
      <c r="B164" s="494" t="s">
        <v>201</v>
      </c>
      <c r="C164" s="488">
        <f t="shared" ref="C164:C169" si="61">SUM(D164:E164)</f>
        <v>0</v>
      </c>
      <c r="D164" s="461"/>
      <c r="E164" s="489"/>
      <c r="F164" s="459"/>
      <c r="G164" s="239"/>
      <c r="H164" s="462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217</v>
      </c>
      <c r="D165" s="33">
        <v>217</v>
      </c>
      <c r="E165" s="274"/>
      <c r="F165" s="31">
        <v>217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494" t="s">
        <v>201</v>
      </c>
      <c r="C167" s="488">
        <f t="shared" si="61"/>
        <v>0</v>
      </c>
      <c r="D167" s="461"/>
      <c r="E167" s="489"/>
      <c r="F167" s="459"/>
      <c r="G167" s="239"/>
      <c r="H167" s="462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95</v>
      </c>
      <c r="D168" s="33">
        <v>95</v>
      </c>
      <c r="E168" s="274"/>
      <c r="F168" s="31">
        <v>95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311" t="s">
        <v>32</v>
      </c>
      <c r="C173" s="278" t="s">
        <v>33</v>
      </c>
      <c r="D173" s="279" t="s">
        <v>34</v>
      </c>
      <c r="E173" s="407" t="s">
        <v>43</v>
      </c>
      <c r="F173" s="53" t="s">
        <v>34</v>
      </c>
      <c r="G173" s="407" t="s">
        <v>43</v>
      </c>
      <c r="H173" s="53" t="s">
        <v>34</v>
      </c>
      <c r="I173" s="407" t="s">
        <v>43</v>
      </c>
      <c r="J173" s="53" t="s">
        <v>34</v>
      </c>
      <c r="K173" s="407" t="s">
        <v>43</v>
      </c>
      <c r="L173" s="105" t="s">
        <v>34</v>
      </c>
      <c r="M173" s="407" t="s">
        <v>43</v>
      </c>
      <c r="N173" s="53" t="s">
        <v>34</v>
      </c>
      <c r="O173" s="407" t="s">
        <v>43</v>
      </c>
      <c r="P173" s="105" t="s">
        <v>34</v>
      </c>
      <c r="Q173" s="407" t="s">
        <v>43</v>
      </c>
      <c r="R173" s="53" t="s">
        <v>34</v>
      </c>
      <c r="S173" s="407" t="s">
        <v>43</v>
      </c>
      <c r="T173" s="105" t="s">
        <v>34</v>
      </c>
      <c r="U173" s="407" t="s">
        <v>43</v>
      </c>
      <c r="V173" s="53" t="s">
        <v>34</v>
      </c>
      <c r="W173" s="407" t="s">
        <v>43</v>
      </c>
      <c r="X173" s="105" t="s">
        <v>34</v>
      </c>
      <c r="Y173" s="407" t="s">
        <v>43</v>
      </c>
      <c r="Z173" s="53" t="s">
        <v>34</v>
      </c>
      <c r="AA173" s="407" t="s">
        <v>43</v>
      </c>
      <c r="AB173" s="53" t="s">
        <v>34</v>
      </c>
      <c r="AC173" s="407" t="s">
        <v>43</v>
      </c>
      <c r="AD173" s="53" t="s">
        <v>34</v>
      </c>
      <c r="AE173" s="407" t="s">
        <v>43</v>
      </c>
      <c r="AF173" s="53" t="s">
        <v>34</v>
      </c>
      <c r="AG173" s="407" t="s">
        <v>43</v>
      </c>
      <c r="AH173" s="53" t="s">
        <v>34</v>
      </c>
      <c r="AI173" s="407" t="s">
        <v>43</v>
      </c>
      <c r="AJ173" s="53" t="s">
        <v>34</v>
      </c>
      <c r="AK173" s="407" t="s">
        <v>43</v>
      </c>
      <c r="AL173" s="53" t="s">
        <v>34</v>
      </c>
    </row>
    <row r="174" spans="1:68" x14ac:dyDescent="0.25">
      <c r="A174" s="495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496">
        <f>SUM(P174+R174+T174+V174+X174+Z174+AB174+AD174+AF174+AH174+AJ174+AL174)</f>
        <v>0</v>
      </c>
      <c r="E174" s="497"/>
      <c r="F174" s="285"/>
      <c r="G174" s="286"/>
      <c r="H174" s="498"/>
      <c r="I174" s="497"/>
      <c r="J174" s="285"/>
      <c r="K174" s="286"/>
      <c r="L174" s="498"/>
      <c r="M174" s="286"/>
      <c r="N174" s="498"/>
      <c r="O174" s="499"/>
      <c r="P174" s="500"/>
      <c r="Q174" s="501"/>
      <c r="R174" s="502"/>
      <c r="S174" s="499"/>
      <c r="T174" s="500"/>
      <c r="U174" s="501"/>
      <c r="V174" s="502"/>
      <c r="W174" s="499"/>
      <c r="X174" s="500"/>
      <c r="Y174" s="501"/>
      <c r="Z174" s="502"/>
      <c r="AA174" s="501"/>
      <c r="AB174" s="502"/>
      <c r="AC174" s="501"/>
      <c r="AD174" s="502"/>
      <c r="AE174" s="501"/>
      <c r="AF174" s="502"/>
      <c r="AG174" s="501"/>
      <c r="AH174" s="502"/>
      <c r="AI174" s="501"/>
      <c r="AJ174" s="502"/>
      <c r="AK174" s="501"/>
      <c r="AL174" s="502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399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503"/>
      <c r="F175" s="504"/>
      <c r="G175" s="503"/>
      <c r="H175" s="504"/>
      <c r="I175" s="503"/>
      <c r="J175" s="504"/>
      <c r="K175" s="505"/>
      <c r="L175" s="506"/>
      <c r="M175" s="503"/>
      <c r="N175" s="504"/>
      <c r="O175" s="505"/>
      <c r="P175" s="506"/>
      <c r="Q175" s="503"/>
      <c r="R175" s="504"/>
      <c r="S175" s="505"/>
      <c r="T175" s="506"/>
      <c r="U175" s="503"/>
      <c r="V175" s="504"/>
      <c r="W175" s="505"/>
      <c r="X175" s="506"/>
      <c r="Y175" s="503"/>
      <c r="Z175" s="504"/>
      <c r="AA175" s="503"/>
      <c r="AB175" s="504"/>
      <c r="AC175" s="503"/>
      <c r="AD175" s="504"/>
      <c r="AE175" s="503"/>
      <c r="AF175" s="504"/>
      <c r="AG175" s="503"/>
      <c r="AH175" s="504"/>
      <c r="AI175" s="503"/>
      <c r="AJ175" s="504"/>
      <c r="AK175" s="503"/>
      <c r="AL175" s="504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503"/>
      <c r="F176" s="504"/>
      <c r="G176" s="503"/>
      <c r="H176" s="504"/>
      <c r="I176" s="503"/>
      <c r="J176" s="504"/>
      <c r="K176" s="505"/>
      <c r="L176" s="506"/>
      <c r="M176" s="503"/>
      <c r="N176" s="504"/>
      <c r="O176" s="505"/>
      <c r="P176" s="506"/>
      <c r="Q176" s="503"/>
      <c r="R176" s="504"/>
      <c r="S176" s="505"/>
      <c r="T176" s="506"/>
      <c r="U176" s="503"/>
      <c r="V176" s="504"/>
      <c r="W176" s="505"/>
      <c r="X176" s="506"/>
      <c r="Y176" s="503"/>
      <c r="Z176" s="504"/>
      <c r="AA176" s="503"/>
      <c r="AB176" s="504"/>
      <c r="AC176" s="503"/>
      <c r="AD176" s="504"/>
      <c r="AE176" s="503"/>
      <c r="AF176" s="504"/>
      <c r="AG176" s="503"/>
      <c r="AH176" s="504"/>
      <c r="AI176" s="503"/>
      <c r="AJ176" s="504"/>
      <c r="AK176" s="503"/>
      <c r="AL176" s="504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507"/>
      <c r="F177" s="508"/>
      <c r="G177" s="507"/>
      <c r="H177" s="508"/>
      <c r="I177" s="507"/>
      <c r="J177" s="508"/>
      <c r="K177" s="509"/>
      <c r="L177" s="510"/>
      <c r="M177" s="507"/>
      <c r="N177" s="508"/>
      <c r="O177" s="509"/>
      <c r="P177" s="510"/>
      <c r="Q177" s="507"/>
      <c r="R177" s="508"/>
      <c r="S177" s="509"/>
      <c r="T177" s="510"/>
      <c r="U177" s="507"/>
      <c r="V177" s="508"/>
      <c r="W177" s="509"/>
      <c r="X177" s="510"/>
      <c r="Y177" s="507"/>
      <c r="Z177" s="508"/>
      <c r="AA177" s="507"/>
      <c r="AB177" s="508"/>
      <c r="AC177" s="507"/>
      <c r="AD177" s="508"/>
      <c r="AE177" s="507"/>
      <c r="AF177" s="508"/>
      <c r="AG177" s="507"/>
      <c r="AH177" s="508"/>
      <c r="AI177" s="507"/>
      <c r="AJ177" s="508"/>
      <c r="AK177" s="507"/>
      <c r="AL177" s="508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21"/>
      <c r="B180" s="1525"/>
      <c r="C180" s="1621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511" t="s">
        <v>32</v>
      </c>
      <c r="D181" s="512" t="s">
        <v>43</v>
      </c>
      <c r="E181" s="211" t="s">
        <v>34</v>
      </c>
      <c r="F181" s="513" t="s">
        <v>43</v>
      </c>
      <c r="G181" s="514" t="s">
        <v>34</v>
      </c>
      <c r="H181" s="513" t="s">
        <v>43</v>
      </c>
      <c r="I181" s="514" t="s">
        <v>34</v>
      </c>
      <c r="J181" s="513" t="s">
        <v>43</v>
      </c>
      <c r="K181" s="514" t="s">
        <v>34</v>
      </c>
      <c r="L181" s="513" t="s">
        <v>43</v>
      </c>
      <c r="M181" s="514" t="s">
        <v>34</v>
      </c>
      <c r="N181" s="513" t="s">
        <v>43</v>
      </c>
      <c r="O181" s="514" t="s">
        <v>34</v>
      </c>
      <c r="P181" s="513" t="s">
        <v>43</v>
      </c>
      <c r="Q181" s="514" t="s">
        <v>34</v>
      </c>
      <c r="R181" s="513" t="s">
        <v>43</v>
      </c>
      <c r="S181" s="514" t="s">
        <v>34</v>
      </c>
      <c r="T181" s="106" t="s">
        <v>43</v>
      </c>
      <c r="U181" s="515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415" t="s">
        <v>228</v>
      </c>
      <c r="C182" s="416">
        <f>SUM(D182:E182)</f>
        <v>4</v>
      </c>
      <c r="D182" s="516">
        <f>SUM(F182+H182+J182+L182+N182+P182+R182+T182)</f>
        <v>0</v>
      </c>
      <c r="E182" s="417">
        <f>G182+I182+K182+M182+O182+Q182+S182+U182</f>
        <v>4</v>
      </c>
      <c r="F182" s="418"/>
      <c r="G182" s="517"/>
      <c r="H182" s="418"/>
      <c r="I182" s="517"/>
      <c r="J182" s="418"/>
      <c r="K182" s="517">
        <v>1</v>
      </c>
      <c r="L182" s="418"/>
      <c r="M182" s="517">
        <v>3</v>
      </c>
      <c r="N182" s="418"/>
      <c r="O182" s="517"/>
      <c r="P182" s="418"/>
      <c r="Q182" s="517"/>
      <c r="R182" s="418"/>
      <c r="S182" s="517"/>
      <c r="T182" s="418"/>
      <c r="U182" s="518"/>
      <c r="V182" s="419"/>
      <c r="W182" s="420">
        <v>1</v>
      </c>
      <c r="X182" s="420">
        <v>3</v>
      </c>
      <c r="Y182" s="420">
        <v>3</v>
      </c>
      <c r="Z182" s="420">
        <v>3</v>
      </c>
      <c r="AA182" s="421"/>
      <c r="AB182" s="420"/>
      <c r="AC182" s="420">
        <v>1</v>
      </c>
      <c r="AD182" s="420">
        <v>1</v>
      </c>
      <c r="AE182" s="422">
        <v>2</v>
      </c>
      <c r="AF182" s="420">
        <v>4</v>
      </c>
      <c r="AG182" s="423"/>
      <c r="AH182" s="422">
        <v>0</v>
      </c>
      <c r="AI182" s="420">
        <v>0</v>
      </c>
      <c r="AJ182" s="420">
        <v>0</v>
      </c>
      <c r="AK182" s="420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276" t="s">
        <v>229</v>
      </c>
      <c r="C183" s="322">
        <f>SUM(D183:E183)</f>
        <v>0</v>
      </c>
      <c r="D183" s="43">
        <f>SUM(F183+H183+J183+L183+N183+P183+R183+T183)</f>
        <v>0</v>
      </c>
      <c r="E183" s="323">
        <f>G183+I183+K183+M183+O183+Q183+S183+U183</f>
        <v>0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/>
      <c r="Y183" s="327"/>
      <c r="Z183" s="327"/>
      <c r="AA183" s="208"/>
      <c r="AB183" s="327"/>
      <c r="AC183" s="327"/>
      <c r="AD183" s="327"/>
      <c r="AE183" s="210"/>
      <c r="AF183" s="327"/>
      <c r="AG183" s="328"/>
      <c r="AH183" s="210"/>
      <c r="AI183" s="327"/>
      <c r="AJ183" s="327"/>
      <c r="AK183" s="327"/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253" t="s">
        <v>4</v>
      </c>
      <c r="B185" s="253" t="s">
        <v>62</v>
      </c>
      <c r="C185" s="224" t="s">
        <v>231</v>
      </c>
      <c r="D185" s="13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415" t="s">
        <v>233</v>
      </c>
      <c r="B186" s="424">
        <f>SUM(C186:D186)</f>
        <v>4</v>
      </c>
      <c r="C186" s="420"/>
      <c r="D186" s="330">
        <v>4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276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348" t="s">
        <v>34</v>
      </c>
      <c r="E191" s="513" t="s">
        <v>43</v>
      </c>
      <c r="F191" s="514" t="s">
        <v>34</v>
      </c>
      <c r="G191" s="513" t="s">
        <v>43</v>
      </c>
      <c r="H191" s="514" t="s">
        <v>34</v>
      </c>
      <c r="I191" s="513" t="s">
        <v>43</v>
      </c>
      <c r="J191" s="514" t="s">
        <v>34</v>
      </c>
      <c r="K191" s="513" t="s">
        <v>43</v>
      </c>
      <c r="L191" s="514" t="s">
        <v>34</v>
      </c>
      <c r="M191" s="513" t="s">
        <v>43</v>
      </c>
      <c r="N191" s="514" t="s">
        <v>34</v>
      </c>
      <c r="O191" s="513" t="s">
        <v>43</v>
      </c>
      <c r="P191" s="53" t="s">
        <v>34</v>
      </c>
      <c r="Q191" s="513" t="s">
        <v>43</v>
      </c>
      <c r="R191" s="53" t="s">
        <v>34</v>
      </c>
      <c r="S191" s="513" t="s">
        <v>43</v>
      </c>
      <c r="T191" s="53" t="s">
        <v>34</v>
      </c>
      <c r="U191" s="513" t="s">
        <v>43</v>
      </c>
      <c r="V191" s="514" t="s">
        <v>34</v>
      </c>
      <c r="W191" s="513" t="s">
        <v>43</v>
      </c>
      <c r="X191" s="514" t="s">
        <v>34</v>
      </c>
      <c r="Y191" s="106" t="s">
        <v>43</v>
      </c>
      <c r="Z191" s="514" t="s">
        <v>34</v>
      </c>
      <c r="AA191" s="106" t="s">
        <v>43</v>
      </c>
      <c r="AB191" s="514" t="s">
        <v>34</v>
      </c>
      <c r="AC191" s="106" t="s">
        <v>43</v>
      </c>
      <c r="AD191" s="514" t="s">
        <v>34</v>
      </c>
      <c r="AE191" s="106" t="s">
        <v>43</v>
      </c>
      <c r="AF191" s="514" t="s">
        <v>34</v>
      </c>
      <c r="AG191" s="106" t="s">
        <v>43</v>
      </c>
      <c r="AH191" s="514" t="s">
        <v>34</v>
      </c>
      <c r="AI191" s="106" t="s">
        <v>43</v>
      </c>
      <c r="AJ191" s="514" t="s">
        <v>34</v>
      </c>
      <c r="AK191" s="106" t="s">
        <v>43</v>
      </c>
      <c r="AL191" s="515" t="s">
        <v>34</v>
      </c>
      <c r="AM191" s="340" t="s">
        <v>237</v>
      </c>
      <c r="AN191" s="341" t="s">
        <v>238</v>
      </c>
    </row>
    <row r="192" spans="1:69" x14ac:dyDescent="0.25">
      <c r="A192" s="342" t="s">
        <v>239</v>
      </c>
      <c r="B192" s="519">
        <f>SUM(C192+D192)</f>
        <v>25</v>
      </c>
      <c r="C192" s="520">
        <f>+E192+G192+I192+K192+M192+O192+Q192+S192+U192+W192+Y192+AA192+AC192+AE192+AG192+AI192+AK192</f>
        <v>5</v>
      </c>
      <c r="D192" s="124">
        <f>+F192+H192+J192+L192+N192+P192+R192+T192+V192+X192+Z192+AB192+AD192+AF192+AH192+AJ192+AL192</f>
        <v>20</v>
      </c>
      <c r="E192" s="521"/>
      <c r="F192" s="522"/>
      <c r="G192" s="521"/>
      <c r="H192" s="522"/>
      <c r="I192" s="521">
        <v>0</v>
      </c>
      <c r="J192" s="522">
        <v>3</v>
      </c>
      <c r="K192" s="521">
        <v>2</v>
      </c>
      <c r="L192" s="522">
        <v>4</v>
      </c>
      <c r="M192" s="521">
        <v>1</v>
      </c>
      <c r="N192" s="522">
        <v>5</v>
      </c>
      <c r="O192" s="521">
        <v>1</v>
      </c>
      <c r="P192" s="345">
        <v>0</v>
      </c>
      <c r="Q192" s="521">
        <v>0</v>
      </c>
      <c r="R192" s="345">
        <v>1</v>
      </c>
      <c r="S192" s="521"/>
      <c r="T192" s="345"/>
      <c r="U192" s="521">
        <v>1</v>
      </c>
      <c r="V192" s="522">
        <v>0</v>
      </c>
      <c r="W192" s="521">
        <v>0</v>
      </c>
      <c r="X192" s="522">
        <v>4</v>
      </c>
      <c r="Y192" s="521">
        <v>0</v>
      </c>
      <c r="Z192" s="345">
        <v>1</v>
      </c>
      <c r="AA192" s="521"/>
      <c r="AB192" s="345"/>
      <c r="AC192" s="521">
        <v>0</v>
      </c>
      <c r="AD192" s="345">
        <v>1</v>
      </c>
      <c r="AE192" s="521"/>
      <c r="AF192" s="345"/>
      <c r="AG192" s="521"/>
      <c r="AH192" s="345"/>
      <c r="AI192" s="521"/>
      <c r="AJ192" s="345"/>
      <c r="AK192" s="521">
        <v>0</v>
      </c>
      <c r="AL192" s="346">
        <v>1</v>
      </c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211" t="s">
        <v>32</v>
      </c>
      <c r="C196" s="342" t="s">
        <v>33</v>
      </c>
      <c r="D196" s="211" t="s">
        <v>34</v>
      </c>
      <c r="E196" s="513" t="s">
        <v>43</v>
      </c>
      <c r="F196" s="349" t="s">
        <v>34</v>
      </c>
      <c r="G196" s="513" t="s">
        <v>43</v>
      </c>
      <c r="H196" s="349" t="s">
        <v>34</v>
      </c>
      <c r="I196" s="350" t="s">
        <v>43</v>
      </c>
      <c r="J196" s="351" t="s">
        <v>34</v>
      </c>
      <c r="K196" s="513" t="s">
        <v>43</v>
      </c>
      <c r="L196" s="352" t="s">
        <v>34</v>
      </c>
      <c r="M196" s="523" t="s">
        <v>245</v>
      </c>
      <c r="N196" s="354" t="s">
        <v>246</v>
      </c>
      <c r="O196" s="1532"/>
    </row>
    <row r="197" spans="1:67" x14ac:dyDescent="0.25">
      <c r="A197" s="1548"/>
      <c r="B197" s="384">
        <f t="shared" ref="B197:B202" si="66">+C197+D197</f>
        <v>13</v>
      </c>
      <c r="C197" s="356">
        <f>+E197+G197+I197+K197</f>
        <v>10</v>
      </c>
      <c r="D197" s="385">
        <f>+F197+H197+J197+L197</f>
        <v>3</v>
      </c>
      <c r="E197" s="524">
        <f t="shared" ref="E197:O197" si="67">SUM(E198:E202)</f>
        <v>1</v>
      </c>
      <c r="F197" s="126">
        <f t="shared" si="67"/>
        <v>0</v>
      </c>
      <c r="G197" s="524">
        <f t="shared" si="67"/>
        <v>1</v>
      </c>
      <c r="H197" s="126">
        <f t="shared" si="67"/>
        <v>0</v>
      </c>
      <c r="I197" s="524">
        <f t="shared" si="67"/>
        <v>2</v>
      </c>
      <c r="J197" s="525">
        <f t="shared" si="67"/>
        <v>0</v>
      </c>
      <c r="K197" s="519">
        <f t="shared" si="67"/>
        <v>6</v>
      </c>
      <c r="L197" s="360">
        <f t="shared" si="67"/>
        <v>3</v>
      </c>
      <c r="M197" s="128">
        <f t="shared" si="67"/>
        <v>10</v>
      </c>
      <c r="N197" s="126">
        <f t="shared" si="67"/>
        <v>3</v>
      </c>
      <c r="O197" s="526">
        <f t="shared" si="67"/>
        <v>7</v>
      </c>
    </row>
    <row r="198" spans="1:67" x14ac:dyDescent="0.25">
      <c r="A198" s="415" t="s">
        <v>247</v>
      </c>
      <c r="B198" s="424">
        <f t="shared" si="66"/>
        <v>13</v>
      </c>
      <c r="C198" s="424">
        <f>+E198+G198+I198+K198</f>
        <v>10</v>
      </c>
      <c r="D198" s="425">
        <f>+F198+H198+J198+L198</f>
        <v>3</v>
      </c>
      <c r="E198" s="196">
        <v>1</v>
      </c>
      <c r="F198" s="200"/>
      <c r="G198" s="196">
        <v>1</v>
      </c>
      <c r="H198" s="200"/>
      <c r="I198" s="196">
        <v>2</v>
      </c>
      <c r="J198" s="197"/>
      <c r="K198" s="196">
        <v>6</v>
      </c>
      <c r="L198" s="363">
        <v>3</v>
      </c>
      <c r="M198" s="198">
        <v>10</v>
      </c>
      <c r="N198" s="200">
        <v>3</v>
      </c>
      <c r="O198" s="364">
        <v>7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272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272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272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375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14453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selection activeCell="B13" sqref="B13:B16"/>
    </sheetView>
  </sheetViews>
  <sheetFormatPr baseColWidth="10" defaultRowHeight="15" x14ac:dyDescent="0.25"/>
  <cols>
    <col min="1" max="1" width="44.7109375" customWidth="1"/>
    <col min="2" max="2" width="32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",[3]NOMBRE!B2," - ","( ",[3]NOMBRE!C2,[3]NOMBRE!D2,[3]NOMBRE!E2,[3]NOMBRE!F2,[3]NOMBRE!G2," )")</f>
        <v>COMUNA: LINARES - ( 07401 )</v>
      </c>
    </row>
    <row r="3" spans="1:7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71" x14ac:dyDescent="0.25">
      <c r="A4" s="1" t="str">
        <f>CONCATENATE("MES: ",[3]NOMBRE!B6," - ","( ",[3]NOMBRE!C6,[3]NOMBRE!D6," )")</f>
        <v>MES: FEBRERO - ( 02 )</v>
      </c>
    </row>
    <row r="5" spans="1:71" x14ac:dyDescent="0.25">
      <c r="A5" s="1" t="str">
        <f>CONCATENATE("AÑO: ",[3]NOMBRE!B7)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438" t="s">
        <v>34</v>
      </c>
      <c r="E12" s="452" t="s">
        <v>33</v>
      </c>
      <c r="F12" s="434" t="s">
        <v>34</v>
      </c>
      <c r="G12" s="452" t="s">
        <v>33</v>
      </c>
      <c r="H12" s="434" t="s">
        <v>34</v>
      </c>
      <c r="I12" s="452" t="s">
        <v>33</v>
      </c>
      <c r="J12" s="434" t="s">
        <v>34</v>
      </c>
      <c r="K12" s="452" t="s">
        <v>33</v>
      </c>
      <c r="L12" s="434" t="s">
        <v>34</v>
      </c>
      <c r="M12" s="452" t="s">
        <v>33</v>
      </c>
      <c r="N12" s="434" t="s">
        <v>34</v>
      </c>
      <c r="O12" s="452" t="s">
        <v>33</v>
      </c>
      <c r="P12" s="434" t="s">
        <v>34</v>
      </c>
      <c r="Q12" s="452" t="s">
        <v>33</v>
      </c>
      <c r="R12" s="434" t="s">
        <v>34</v>
      </c>
      <c r="S12" s="452" t="s">
        <v>33</v>
      </c>
      <c r="T12" s="434" t="s">
        <v>34</v>
      </c>
      <c r="U12" s="452" t="s">
        <v>33</v>
      </c>
      <c r="V12" s="434" t="s">
        <v>34</v>
      </c>
      <c r="W12" s="452" t="s">
        <v>33</v>
      </c>
      <c r="X12" s="434" t="s">
        <v>34</v>
      </c>
      <c r="Y12" s="452" t="s">
        <v>33</v>
      </c>
      <c r="Z12" s="434" t="s">
        <v>34</v>
      </c>
      <c r="AA12" s="452" t="s">
        <v>33</v>
      </c>
      <c r="AB12" s="434" t="s">
        <v>34</v>
      </c>
      <c r="AC12" s="452" t="s">
        <v>33</v>
      </c>
      <c r="AD12" s="434" t="s">
        <v>34</v>
      </c>
      <c r="AE12" s="452" t="s">
        <v>33</v>
      </c>
      <c r="AF12" s="434" t="s">
        <v>34</v>
      </c>
      <c r="AG12" s="14" t="s">
        <v>33</v>
      </c>
      <c r="AH12" s="433" t="s">
        <v>34</v>
      </c>
      <c r="AI12" s="452" t="s">
        <v>33</v>
      </c>
      <c r="AJ12" s="434" t="s">
        <v>34</v>
      </c>
      <c r="AK12" s="14" t="s">
        <v>33</v>
      </c>
      <c r="AL12" s="434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456" t="s">
        <v>35</v>
      </c>
      <c r="B13" s="457">
        <f>SUM(C13+D13)</f>
        <v>3443</v>
      </c>
      <c r="C13" s="18">
        <f t="shared" ref="C13:D16" si="0">SUM(E13+G13+I13+K13+M13+O13+Q13+S13+U13+W13+Y13+AA13+AC13+AE13+AG13+AI13+AK13)</f>
        <v>1757</v>
      </c>
      <c r="D13" s="458">
        <f t="shared" si="0"/>
        <v>1686</v>
      </c>
      <c r="E13" s="459">
        <v>291</v>
      </c>
      <c r="F13" s="460">
        <v>263</v>
      </c>
      <c r="G13" s="459">
        <v>139</v>
      </c>
      <c r="H13" s="460">
        <v>116</v>
      </c>
      <c r="I13" s="459">
        <v>92</v>
      </c>
      <c r="J13" s="460">
        <v>90</v>
      </c>
      <c r="K13" s="461">
        <v>59</v>
      </c>
      <c r="L13" s="460">
        <v>61</v>
      </c>
      <c r="M13" s="459">
        <v>69</v>
      </c>
      <c r="N13" s="460">
        <v>71</v>
      </c>
      <c r="O13" s="461">
        <v>80</v>
      </c>
      <c r="P13" s="460">
        <v>86</v>
      </c>
      <c r="Q13" s="459">
        <v>74</v>
      </c>
      <c r="R13" s="460">
        <v>96</v>
      </c>
      <c r="S13" s="461">
        <v>80</v>
      </c>
      <c r="T13" s="462">
        <v>92</v>
      </c>
      <c r="U13" s="461">
        <v>96</v>
      </c>
      <c r="V13" s="462">
        <v>65</v>
      </c>
      <c r="W13" s="461">
        <v>73</v>
      </c>
      <c r="X13" s="462">
        <v>67</v>
      </c>
      <c r="Y13" s="461">
        <v>87</v>
      </c>
      <c r="Z13" s="462">
        <v>81</v>
      </c>
      <c r="AA13" s="461">
        <v>112</v>
      </c>
      <c r="AB13" s="460">
        <v>109</v>
      </c>
      <c r="AC13" s="461">
        <v>125</v>
      </c>
      <c r="AD13" s="460">
        <v>95</v>
      </c>
      <c r="AE13" s="461">
        <v>92</v>
      </c>
      <c r="AF13" s="460">
        <v>84</v>
      </c>
      <c r="AG13" s="461">
        <v>88</v>
      </c>
      <c r="AH13" s="462">
        <v>78</v>
      </c>
      <c r="AI13" s="461">
        <v>75</v>
      </c>
      <c r="AJ13" s="462">
        <v>93</v>
      </c>
      <c r="AK13" s="461">
        <v>125</v>
      </c>
      <c r="AL13" s="462">
        <v>139</v>
      </c>
      <c r="AM13" s="463">
        <v>3336</v>
      </c>
      <c r="AN13" s="461">
        <v>130</v>
      </c>
      <c r="AO13" s="459">
        <v>2</v>
      </c>
      <c r="AP13" s="459">
        <v>183</v>
      </c>
      <c r="AQ13" s="462">
        <v>57</v>
      </c>
      <c r="AR13" s="462">
        <v>493</v>
      </c>
      <c r="AS13" s="462">
        <v>4056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350</v>
      </c>
      <c r="C14" s="29">
        <f t="shared" si="0"/>
        <v>0</v>
      </c>
      <c r="D14" s="30">
        <f t="shared" si="0"/>
        <v>350</v>
      </c>
      <c r="E14" s="31"/>
      <c r="F14" s="32"/>
      <c r="G14" s="31"/>
      <c r="H14" s="32"/>
      <c r="I14" s="31"/>
      <c r="J14" s="32">
        <v>1</v>
      </c>
      <c r="K14" s="31"/>
      <c r="L14" s="32">
        <v>18</v>
      </c>
      <c r="M14" s="33"/>
      <c r="N14" s="34">
        <v>74</v>
      </c>
      <c r="O14" s="33"/>
      <c r="P14" s="34">
        <v>82</v>
      </c>
      <c r="Q14" s="33"/>
      <c r="R14" s="34">
        <v>64</v>
      </c>
      <c r="S14" s="33"/>
      <c r="T14" s="34">
        <v>55</v>
      </c>
      <c r="U14" s="33"/>
      <c r="V14" s="34">
        <v>23</v>
      </c>
      <c r="W14" s="33"/>
      <c r="X14" s="34">
        <v>9</v>
      </c>
      <c r="Y14" s="33"/>
      <c r="Z14" s="34">
        <v>9</v>
      </c>
      <c r="AA14" s="33"/>
      <c r="AB14" s="34">
        <v>2</v>
      </c>
      <c r="AC14" s="33"/>
      <c r="AD14" s="34">
        <v>2</v>
      </c>
      <c r="AE14" s="33"/>
      <c r="AF14" s="34">
        <v>6</v>
      </c>
      <c r="AG14" s="33"/>
      <c r="AH14" s="34">
        <v>2</v>
      </c>
      <c r="AI14" s="33"/>
      <c r="AJ14" s="34">
        <v>2</v>
      </c>
      <c r="AK14" s="33"/>
      <c r="AL14" s="34">
        <v>1</v>
      </c>
      <c r="AM14" s="34">
        <v>345</v>
      </c>
      <c r="AN14" s="33">
        <v>10</v>
      </c>
      <c r="AO14" s="31">
        <v>0</v>
      </c>
      <c r="AP14" s="31">
        <v>4</v>
      </c>
      <c r="AQ14" s="34">
        <v>4</v>
      </c>
      <c r="AR14" s="34">
        <v>35</v>
      </c>
      <c r="AS14" s="34">
        <v>548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160</v>
      </c>
      <c r="C15" s="37">
        <f t="shared" si="0"/>
        <v>0</v>
      </c>
      <c r="D15" s="38">
        <f t="shared" si="0"/>
        <v>160</v>
      </c>
      <c r="E15" s="33"/>
      <c r="F15" s="34"/>
      <c r="G15" s="33"/>
      <c r="H15" s="34"/>
      <c r="I15" s="33"/>
      <c r="J15" s="34"/>
      <c r="K15" s="33"/>
      <c r="L15" s="34">
        <v>5</v>
      </c>
      <c r="M15" s="33"/>
      <c r="N15" s="34">
        <v>25</v>
      </c>
      <c r="O15" s="33"/>
      <c r="P15" s="34">
        <v>37</v>
      </c>
      <c r="Q15" s="33"/>
      <c r="R15" s="34">
        <v>36</v>
      </c>
      <c r="S15" s="33"/>
      <c r="T15" s="34">
        <v>31</v>
      </c>
      <c r="U15" s="33"/>
      <c r="V15" s="34">
        <v>6</v>
      </c>
      <c r="W15" s="33"/>
      <c r="X15" s="34">
        <v>4</v>
      </c>
      <c r="Y15" s="33"/>
      <c r="Z15" s="34">
        <v>3</v>
      </c>
      <c r="AA15" s="33"/>
      <c r="AB15" s="34">
        <v>2</v>
      </c>
      <c r="AC15" s="33"/>
      <c r="AD15" s="34">
        <v>2</v>
      </c>
      <c r="AE15" s="33"/>
      <c r="AF15" s="34">
        <v>2</v>
      </c>
      <c r="AG15" s="33"/>
      <c r="AH15" s="34">
        <v>2</v>
      </c>
      <c r="AI15" s="33"/>
      <c r="AJ15" s="34">
        <v>2</v>
      </c>
      <c r="AK15" s="33"/>
      <c r="AL15" s="34">
        <v>3</v>
      </c>
      <c r="AM15" s="34">
        <v>155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511" t="s">
        <v>32</v>
      </c>
      <c r="C20" s="512" t="s">
        <v>43</v>
      </c>
      <c r="D20" s="427" t="s">
        <v>34</v>
      </c>
      <c r="E20" s="513" t="s">
        <v>43</v>
      </c>
      <c r="F20" s="427" t="s">
        <v>34</v>
      </c>
      <c r="G20" s="513" t="s">
        <v>43</v>
      </c>
      <c r="H20" s="427" t="s">
        <v>34</v>
      </c>
      <c r="I20" s="513" t="s">
        <v>43</v>
      </c>
      <c r="J20" s="427" t="s">
        <v>34</v>
      </c>
      <c r="K20" s="513" t="s">
        <v>43</v>
      </c>
      <c r="L20" s="427" t="s">
        <v>34</v>
      </c>
      <c r="M20" s="513" t="s">
        <v>43</v>
      </c>
      <c r="N20" s="427" t="s">
        <v>34</v>
      </c>
      <c r="O20" s="513" t="s">
        <v>43</v>
      </c>
      <c r="P20" s="427" t="s">
        <v>34</v>
      </c>
      <c r="Q20" s="513" t="s">
        <v>43</v>
      </c>
      <c r="R20" s="427" t="s">
        <v>34</v>
      </c>
      <c r="S20" s="513" t="s">
        <v>43</v>
      </c>
      <c r="T20" s="427" t="s">
        <v>34</v>
      </c>
      <c r="U20" s="513" t="s">
        <v>43</v>
      </c>
      <c r="V20" s="427" t="s">
        <v>34</v>
      </c>
      <c r="W20" s="513" t="s">
        <v>43</v>
      </c>
      <c r="X20" s="427" t="s">
        <v>34</v>
      </c>
      <c r="Y20" s="513" t="s">
        <v>43</v>
      </c>
      <c r="Z20" s="427" t="s">
        <v>34</v>
      </c>
      <c r="AA20" s="513" t="s">
        <v>43</v>
      </c>
      <c r="AB20" s="427" t="s">
        <v>34</v>
      </c>
      <c r="AC20" s="513" t="s">
        <v>43</v>
      </c>
      <c r="AD20" s="427" t="s">
        <v>34</v>
      </c>
      <c r="AE20" s="513" t="s">
        <v>43</v>
      </c>
      <c r="AF20" s="427" t="s">
        <v>34</v>
      </c>
      <c r="AG20" s="513" t="s">
        <v>43</v>
      </c>
      <c r="AH20" s="427" t="s">
        <v>34</v>
      </c>
      <c r="AI20" s="513" t="s">
        <v>43</v>
      </c>
      <c r="AJ20" s="427" t="s">
        <v>34</v>
      </c>
      <c r="AK20" s="513" t="s">
        <v>43</v>
      </c>
      <c r="AL20" s="427" t="s">
        <v>34</v>
      </c>
      <c r="AM20" s="1532"/>
      <c r="AN20" s="1554"/>
      <c r="AO20" s="1554"/>
      <c r="AP20" s="1554"/>
    </row>
    <row r="21" spans="1:69" x14ac:dyDescent="0.25">
      <c r="A21" s="493" t="s">
        <v>44</v>
      </c>
      <c r="B21" s="416">
        <f t="shared" ref="B21:B26" si="3">SUM(C21+D21)</f>
        <v>0</v>
      </c>
      <c r="C21" s="464">
        <f t="shared" ref="C21:D26" si="4">SUM(E21+G21+I21+K21+M21+O21+Q21+S21+U21+W21+Y21+AA21+AC21+AE21+AG21+AI21+AK21)</f>
        <v>0</v>
      </c>
      <c r="D21" s="465">
        <f t="shared" si="4"/>
        <v>0</v>
      </c>
      <c r="E21" s="461"/>
      <c r="F21" s="462"/>
      <c r="G21" s="461"/>
      <c r="H21" s="462"/>
      <c r="I21" s="461"/>
      <c r="J21" s="460"/>
      <c r="K21" s="461"/>
      <c r="L21" s="460"/>
      <c r="M21" s="461"/>
      <c r="N21" s="460"/>
      <c r="O21" s="466"/>
      <c r="P21" s="460"/>
      <c r="Q21" s="466"/>
      <c r="R21" s="460"/>
      <c r="S21" s="466"/>
      <c r="T21" s="460"/>
      <c r="U21" s="466"/>
      <c r="V21" s="460"/>
      <c r="W21" s="466"/>
      <c r="X21" s="460"/>
      <c r="Y21" s="466"/>
      <c r="Z21" s="460"/>
      <c r="AA21" s="466"/>
      <c r="AB21" s="460"/>
      <c r="AC21" s="466"/>
      <c r="AD21" s="460"/>
      <c r="AE21" s="466"/>
      <c r="AF21" s="460"/>
      <c r="AG21" s="466"/>
      <c r="AH21" s="460"/>
      <c r="AI21" s="466"/>
      <c r="AJ21" s="460"/>
      <c r="AK21" s="466"/>
      <c r="AL21" s="460"/>
      <c r="AM21" s="462"/>
      <c r="AN21" s="463"/>
      <c r="AO21" s="463"/>
      <c r="AP21" s="463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445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446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446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511" t="s">
        <v>32</v>
      </c>
      <c r="C30" s="10" t="s">
        <v>43</v>
      </c>
      <c r="D30" s="438" t="s">
        <v>34</v>
      </c>
      <c r="E30" s="432" t="s">
        <v>43</v>
      </c>
      <c r="F30" s="434" t="s">
        <v>34</v>
      </c>
      <c r="G30" s="432" t="s">
        <v>43</v>
      </c>
      <c r="H30" s="434" t="s">
        <v>34</v>
      </c>
      <c r="I30" s="432" t="s">
        <v>43</v>
      </c>
      <c r="J30" s="434" t="s">
        <v>34</v>
      </c>
      <c r="K30" s="432" t="s">
        <v>43</v>
      </c>
      <c r="L30" s="434" t="s">
        <v>34</v>
      </c>
      <c r="M30" s="432" t="s">
        <v>43</v>
      </c>
      <c r="N30" s="434" t="s">
        <v>34</v>
      </c>
      <c r="O30" s="432" t="s">
        <v>43</v>
      </c>
      <c r="P30" s="434" t="s">
        <v>34</v>
      </c>
      <c r="Q30" s="432" t="s">
        <v>43</v>
      </c>
      <c r="R30" s="434" t="s">
        <v>34</v>
      </c>
      <c r="S30" s="432" t="s">
        <v>43</v>
      </c>
      <c r="T30" s="434" t="s">
        <v>34</v>
      </c>
      <c r="U30" s="432" t="s">
        <v>43</v>
      </c>
      <c r="V30" s="434" t="s">
        <v>34</v>
      </c>
      <c r="W30" s="432" t="s">
        <v>43</v>
      </c>
      <c r="X30" s="434" t="s">
        <v>34</v>
      </c>
      <c r="Y30" s="432" t="s">
        <v>43</v>
      </c>
      <c r="Z30" s="434" t="s">
        <v>34</v>
      </c>
      <c r="AA30" s="432" t="s">
        <v>43</v>
      </c>
      <c r="AB30" s="434" t="s">
        <v>34</v>
      </c>
      <c r="AC30" s="432" t="s">
        <v>43</v>
      </c>
      <c r="AD30" s="434" t="s">
        <v>34</v>
      </c>
      <c r="AE30" s="432" t="s">
        <v>43</v>
      </c>
      <c r="AF30" s="434" t="s">
        <v>34</v>
      </c>
      <c r="AG30" s="432" t="s">
        <v>43</v>
      </c>
      <c r="AH30" s="434" t="s">
        <v>34</v>
      </c>
      <c r="AI30" s="432" t="s">
        <v>43</v>
      </c>
      <c r="AJ30" s="434" t="s">
        <v>34</v>
      </c>
      <c r="AK30" s="432" t="s">
        <v>43</v>
      </c>
      <c r="AL30" s="434" t="s">
        <v>34</v>
      </c>
      <c r="AM30" s="1554"/>
      <c r="AN30" s="1554"/>
    </row>
    <row r="31" spans="1:69" x14ac:dyDescent="0.25">
      <c r="A31" s="493" t="s">
        <v>52</v>
      </c>
      <c r="B31" s="416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465">
        <f t="shared" si="14"/>
        <v>0</v>
      </c>
      <c r="E31" s="461"/>
      <c r="F31" s="462"/>
      <c r="G31" s="461"/>
      <c r="H31" s="462"/>
      <c r="I31" s="461"/>
      <c r="J31" s="460"/>
      <c r="K31" s="461"/>
      <c r="L31" s="460"/>
      <c r="M31" s="461"/>
      <c r="N31" s="460"/>
      <c r="O31" s="466"/>
      <c r="P31" s="460"/>
      <c r="Q31" s="466"/>
      <c r="R31" s="460"/>
      <c r="S31" s="466"/>
      <c r="T31" s="460"/>
      <c r="U31" s="466"/>
      <c r="V31" s="460"/>
      <c r="W31" s="466"/>
      <c r="X31" s="460"/>
      <c r="Y31" s="466"/>
      <c r="Z31" s="460"/>
      <c r="AA31" s="466"/>
      <c r="AB31" s="460"/>
      <c r="AC31" s="466"/>
      <c r="AD31" s="460"/>
      <c r="AE31" s="466"/>
      <c r="AF31" s="460"/>
      <c r="AG31" s="466"/>
      <c r="AH31" s="460"/>
      <c r="AI31" s="466"/>
      <c r="AJ31" s="460"/>
      <c r="AK31" s="466"/>
      <c r="AL31" s="460"/>
      <c r="AM31" s="463"/>
      <c r="AN31" s="463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445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445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445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445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446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511" t="s">
        <v>32</v>
      </c>
      <c r="C40" s="10" t="s">
        <v>43</v>
      </c>
      <c r="D40" s="438" t="s">
        <v>34</v>
      </c>
      <c r="E40" s="426" t="s">
        <v>43</v>
      </c>
      <c r="F40" s="427" t="s">
        <v>34</v>
      </c>
      <c r="G40" s="426" t="s">
        <v>43</v>
      </c>
      <c r="H40" s="427" t="s">
        <v>34</v>
      </c>
      <c r="I40" s="426" t="s">
        <v>43</v>
      </c>
      <c r="J40" s="427" t="s">
        <v>34</v>
      </c>
      <c r="K40" s="426" t="s">
        <v>43</v>
      </c>
      <c r="L40" s="427" t="s">
        <v>34</v>
      </c>
      <c r="M40" s="426" t="s">
        <v>43</v>
      </c>
      <c r="N40" s="427" t="s">
        <v>34</v>
      </c>
      <c r="O40" s="426" t="s">
        <v>43</v>
      </c>
      <c r="P40" s="427" t="s">
        <v>34</v>
      </c>
      <c r="Q40" s="426" t="s">
        <v>43</v>
      </c>
      <c r="R40" s="427" t="s">
        <v>34</v>
      </c>
      <c r="S40" s="426" t="s">
        <v>43</v>
      </c>
      <c r="T40" s="427" t="s">
        <v>34</v>
      </c>
      <c r="U40" s="426" t="s">
        <v>43</v>
      </c>
      <c r="V40" s="427" t="s">
        <v>34</v>
      </c>
      <c r="W40" s="426" t="s">
        <v>43</v>
      </c>
      <c r="X40" s="427" t="s">
        <v>34</v>
      </c>
      <c r="Y40" s="426" t="s">
        <v>43</v>
      </c>
      <c r="Z40" s="427" t="s">
        <v>34</v>
      </c>
      <c r="AA40" s="426" t="s">
        <v>43</v>
      </c>
      <c r="AB40" s="427" t="s">
        <v>34</v>
      </c>
      <c r="AC40" s="426" t="s">
        <v>43</v>
      </c>
      <c r="AD40" s="427" t="s">
        <v>34</v>
      </c>
      <c r="AE40" s="426" t="s">
        <v>43</v>
      </c>
      <c r="AF40" s="427" t="s">
        <v>34</v>
      </c>
      <c r="AG40" s="426" t="s">
        <v>43</v>
      </c>
      <c r="AH40" s="427" t="s">
        <v>34</v>
      </c>
      <c r="AI40" s="426" t="s">
        <v>43</v>
      </c>
      <c r="AJ40" s="427" t="s">
        <v>34</v>
      </c>
      <c r="AK40" s="426" t="s">
        <v>43</v>
      </c>
      <c r="AL40" s="427" t="s">
        <v>34</v>
      </c>
      <c r="AM40" s="1554"/>
      <c r="AN40" s="1554"/>
    </row>
    <row r="41" spans="1:68" x14ac:dyDescent="0.25">
      <c r="A41" s="493" t="s">
        <v>52</v>
      </c>
      <c r="B41" s="416">
        <f t="shared" ref="B41:B46" si="18">SUM(C41+D41)</f>
        <v>0</v>
      </c>
      <c r="C41" s="95">
        <f>SUM(E41+G41+I41+K41+M41+O41+Q41+S41+U41+W41+Y41+AA41+AC41+AE41+AG41+AI41+AK41)</f>
        <v>0</v>
      </c>
      <c r="D41" s="465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463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445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445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445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445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446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511" t="s">
        <v>32</v>
      </c>
      <c r="C50" s="10" t="s">
        <v>43</v>
      </c>
      <c r="D50" s="438" t="s">
        <v>34</v>
      </c>
      <c r="E50" s="432" t="s">
        <v>43</v>
      </c>
      <c r="F50" s="434" t="s">
        <v>34</v>
      </c>
      <c r="G50" s="432" t="s">
        <v>43</v>
      </c>
      <c r="H50" s="434" t="s">
        <v>34</v>
      </c>
      <c r="I50" s="432" t="s">
        <v>43</v>
      </c>
      <c r="J50" s="434" t="s">
        <v>34</v>
      </c>
      <c r="K50" s="432" t="s">
        <v>43</v>
      </c>
      <c r="L50" s="434" t="s">
        <v>34</v>
      </c>
      <c r="M50" s="432" t="s">
        <v>43</v>
      </c>
      <c r="N50" s="434" t="s">
        <v>34</v>
      </c>
      <c r="O50" s="432" t="s">
        <v>43</v>
      </c>
      <c r="P50" s="434" t="s">
        <v>34</v>
      </c>
      <c r="Q50" s="432" t="s">
        <v>43</v>
      </c>
      <c r="R50" s="434" t="s">
        <v>34</v>
      </c>
      <c r="S50" s="432" t="s">
        <v>43</v>
      </c>
      <c r="T50" s="434" t="s">
        <v>34</v>
      </c>
      <c r="U50" s="432" t="s">
        <v>43</v>
      </c>
      <c r="V50" s="434" t="s">
        <v>34</v>
      </c>
      <c r="W50" s="432" t="s">
        <v>43</v>
      </c>
      <c r="X50" s="434" t="s">
        <v>34</v>
      </c>
      <c r="Y50" s="432" t="s">
        <v>43</v>
      </c>
      <c r="Z50" s="434" t="s">
        <v>34</v>
      </c>
      <c r="AA50" s="432" t="s">
        <v>43</v>
      </c>
      <c r="AB50" s="434" t="s">
        <v>34</v>
      </c>
      <c r="AC50" s="432" t="s">
        <v>43</v>
      </c>
      <c r="AD50" s="434" t="s">
        <v>34</v>
      </c>
      <c r="AE50" s="432" t="s">
        <v>43</v>
      </c>
      <c r="AF50" s="434" t="s">
        <v>34</v>
      </c>
      <c r="AG50" s="432" t="s">
        <v>43</v>
      </c>
      <c r="AH50" s="434" t="s">
        <v>34</v>
      </c>
      <c r="AI50" s="432" t="s">
        <v>43</v>
      </c>
      <c r="AJ50" s="434" t="s">
        <v>34</v>
      </c>
      <c r="AK50" s="432" t="s">
        <v>43</v>
      </c>
      <c r="AL50" s="434" t="s">
        <v>34</v>
      </c>
      <c r="AM50" s="1554"/>
      <c r="AN50" s="1554"/>
    </row>
    <row r="51" spans="1:68" x14ac:dyDescent="0.25">
      <c r="A51" s="493" t="s">
        <v>52</v>
      </c>
      <c r="B51" s="416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465">
        <f t="shared" si="26"/>
        <v>0</v>
      </c>
      <c r="E51" s="461"/>
      <c r="F51" s="462"/>
      <c r="G51" s="461"/>
      <c r="H51" s="462"/>
      <c r="I51" s="461"/>
      <c r="J51" s="460"/>
      <c r="K51" s="461"/>
      <c r="L51" s="460"/>
      <c r="M51" s="461"/>
      <c r="N51" s="460"/>
      <c r="O51" s="466"/>
      <c r="P51" s="460"/>
      <c r="Q51" s="466"/>
      <c r="R51" s="460"/>
      <c r="S51" s="466"/>
      <c r="T51" s="460"/>
      <c r="U51" s="466"/>
      <c r="V51" s="460"/>
      <c r="W51" s="466"/>
      <c r="X51" s="460"/>
      <c r="Y51" s="466"/>
      <c r="Z51" s="460"/>
      <c r="AA51" s="466"/>
      <c r="AB51" s="460"/>
      <c r="AC51" s="466"/>
      <c r="AD51" s="460"/>
      <c r="AE51" s="466"/>
      <c r="AF51" s="460"/>
      <c r="AG51" s="466"/>
      <c r="AH51" s="460"/>
      <c r="AI51" s="466"/>
      <c r="AJ51" s="460"/>
      <c r="AK51" s="466"/>
      <c r="AL51" s="460"/>
      <c r="AM51" s="463"/>
      <c r="AN51" s="463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445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445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445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445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446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452" t="s">
        <v>32</v>
      </c>
      <c r="C60" s="450" t="s">
        <v>33</v>
      </c>
      <c r="D60" s="427" t="s">
        <v>34</v>
      </c>
      <c r="E60" s="513" t="s">
        <v>33</v>
      </c>
      <c r="F60" s="427" t="s">
        <v>34</v>
      </c>
      <c r="G60" s="513" t="s">
        <v>33</v>
      </c>
      <c r="H60" s="427" t="s">
        <v>34</v>
      </c>
      <c r="I60" s="513" t="s">
        <v>33</v>
      </c>
      <c r="J60" s="427" t="s">
        <v>34</v>
      </c>
      <c r="K60" s="513" t="s">
        <v>33</v>
      </c>
      <c r="L60" s="427" t="s">
        <v>34</v>
      </c>
      <c r="M60" s="513" t="s">
        <v>33</v>
      </c>
      <c r="N60" s="427" t="s">
        <v>34</v>
      </c>
      <c r="O60" s="513" t="s">
        <v>33</v>
      </c>
      <c r="P60" s="427" t="s">
        <v>34</v>
      </c>
      <c r="Q60" s="513" t="s">
        <v>33</v>
      </c>
      <c r="R60" s="427" t="s">
        <v>34</v>
      </c>
      <c r="S60" s="513" t="s">
        <v>33</v>
      </c>
      <c r="T60" s="427" t="s">
        <v>34</v>
      </c>
      <c r="U60" s="513" t="s">
        <v>33</v>
      </c>
      <c r="V60" s="449" t="s">
        <v>34</v>
      </c>
      <c r="W60" s="513" t="s">
        <v>33</v>
      </c>
      <c r="X60" s="427" t="s">
        <v>34</v>
      </c>
      <c r="Y60" s="513" t="s">
        <v>33</v>
      </c>
      <c r="Z60" s="427" t="s">
        <v>34</v>
      </c>
      <c r="AA60" s="513" t="s">
        <v>33</v>
      </c>
      <c r="AB60" s="427" t="s">
        <v>34</v>
      </c>
      <c r="AC60" s="513" t="s">
        <v>33</v>
      </c>
      <c r="AD60" s="427" t="s">
        <v>34</v>
      </c>
      <c r="AE60" s="513" t="s">
        <v>33</v>
      </c>
      <c r="AF60" s="427" t="s">
        <v>34</v>
      </c>
      <c r="AG60" s="513" t="s">
        <v>33</v>
      </c>
      <c r="AH60" s="427" t="s">
        <v>34</v>
      </c>
      <c r="AI60" s="513" t="s">
        <v>33</v>
      </c>
      <c r="AJ60" s="427" t="s">
        <v>34</v>
      </c>
      <c r="AK60" s="513" t="s">
        <v>33</v>
      </c>
      <c r="AL60" s="427" t="s">
        <v>34</v>
      </c>
      <c r="AM60" s="106" t="s">
        <v>64</v>
      </c>
      <c r="AN60" s="427" t="s">
        <v>65</v>
      </c>
    </row>
    <row r="61" spans="1:68" x14ac:dyDescent="0.25">
      <c r="A61" s="467" t="s">
        <v>66</v>
      </c>
      <c r="B61" s="416">
        <f t="shared" ref="B61:B66" si="32">SUM(C61+D61)</f>
        <v>35</v>
      </c>
      <c r="C61" s="95">
        <f>SUM(E61+G61+I61+K61+M61+O61+Q61+S61+U61+W61+Y61+AA61+AC61+AE61+AG61+AI61+AK61)</f>
        <v>21</v>
      </c>
      <c r="D61" s="465">
        <f>SUM(F61+H61+J61+L61+N61+P61+R61+T61+V61+X61+Z61+AB61+AD61+AF61+AH61+AJ61+AL61)</f>
        <v>14</v>
      </c>
      <c r="E61" s="461"/>
      <c r="F61" s="462">
        <v>1</v>
      </c>
      <c r="G61" s="461"/>
      <c r="H61" s="460"/>
      <c r="I61" s="461"/>
      <c r="J61" s="460"/>
      <c r="K61" s="461"/>
      <c r="L61" s="460"/>
      <c r="M61" s="461">
        <v>1</v>
      </c>
      <c r="N61" s="460"/>
      <c r="O61" s="461">
        <v>1</v>
      </c>
      <c r="P61" s="460">
        <v>1</v>
      </c>
      <c r="Q61" s="461">
        <v>1</v>
      </c>
      <c r="R61" s="460"/>
      <c r="S61" s="461"/>
      <c r="T61" s="460"/>
      <c r="U61" s="461">
        <v>1</v>
      </c>
      <c r="V61" s="468"/>
      <c r="W61" s="461"/>
      <c r="X61" s="460">
        <v>1</v>
      </c>
      <c r="Y61" s="461">
        <v>3</v>
      </c>
      <c r="Z61" s="460">
        <v>1</v>
      </c>
      <c r="AA61" s="461">
        <v>2</v>
      </c>
      <c r="AB61" s="460">
        <v>1</v>
      </c>
      <c r="AC61" s="461">
        <v>3</v>
      </c>
      <c r="AD61" s="460">
        <v>4</v>
      </c>
      <c r="AE61" s="461">
        <v>2</v>
      </c>
      <c r="AF61" s="460">
        <v>1</v>
      </c>
      <c r="AG61" s="461">
        <v>1</v>
      </c>
      <c r="AH61" s="460">
        <v>2</v>
      </c>
      <c r="AI61" s="461">
        <v>2</v>
      </c>
      <c r="AJ61" s="460">
        <v>2</v>
      </c>
      <c r="AK61" s="466">
        <v>4</v>
      </c>
      <c r="AL61" s="460"/>
      <c r="AM61" s="466"/>
      <c r="AN61" s="460">
        <v>35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885</v>
      </c>
      <c r="C62" s="96">
        <f t="shared" ref="C62:D66" si="33">SUM(E62+G62+I62+K62+M62+O62+Q62+S62+U62+W62+Y62+AA62+AC62+AE62+AG62+AI62+AK62)</f>
        <v>463</v>
      </c>
      <c r="D62" s="70">
        <f t="shared" si="33"/>
        <v>422</v>
      </c>
      <c r="E62" s="33">
        <v>82</v>
      </c>
      <c r="F62" s="34">
        <v>71</v>
      </c>
      <c r="G62" s="33">
        <v>29</v>
      </c>
      <c r="H62" s="32">
        <v>18</v>
      </c>
      <c r="I62" s="33">
        <v>13</v>
      </c>
      <c r="J62" s="32">
        <v>19</v>
      </c>
      <c r="K62" s="33">
        <v>17</v>
      </c>
      <c r="L62" s="32">
        <v>18</v>
      </c>
      <c r="M62" s="33">
        <v>19</v>
      </c>
      <c r="N62" s="32">
        <v>12</v>
      </c>
      <c r="O62" s="33">
        <v>25</v>
      </c>
      <c r="P62" s="32">
        <v>11</v>
      </c>
      <c r="Q62" s="33">
        <v>13</v>
      </c>
      <c r="R62" s="32">
        <v>19</v>
      </c>
      <c r="S62" s="33">
        <v>17</v>
      </c>
      <c r="T62" s="32">
        <v>18</v>
      </c>
      <c r="U62" s="33">
        <v>21</v>
      </c>
      <c r="V62" s="109">
        <v>14</v>
      </c>
      <c r="W62" s="33">
        <v>23</v>
      </c>
      <c r="X62" s="32">
        <v>13</v>
      </c>
      <c r="Y62" s="33">
        <v>19</v>
      </c>
      <c r="Z62" s="32">
        <v>17</v>
      </c>
      <c r="AA62" s="33">
        <v>37</v>
      </c>
      <c r="AB62" s="32">
        <v>28</v>
      </c>
      <c r="AC62" s="33">
        <v>35</v>
      </c>
      <c r="AD62" s="32">
        <v>25</v>
      </c>
      <c r="AE62" s="33">
        <v>27</v>
      </c>
      <c r="AF62" s="32">
        <v>25</v>
      </c>
      <c r="AG62" s="33">
        <v>24</v>
      </c>
      <c r="AH62" s="32">
        <v>22</v>
      </c>
      <c r="AI62" s="33">
        <v>25</v>
      </c>
      <c r="AJ62" s="32">
        <v>25</v>
      </c>
      <c r="AK62" s="71">
        <v>37</v>
      </c>
      <c r="AL62" s="32">
        <v>67</v>
      </c>
      <c r="AM62" s="71"/>
      <c r="AN62" s="32">
        <v>885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2190</v>
      </c>
      <c r="C63" s="96">
        <f t="shared" si="33"/>
        <v>1134</v>
      </c>
      <c r="D63" s="70">
        <f t="shared" si="33"/>
        <v>1056</v>
      </c>
      <c r="E63" s="33">
        <v>166</v>
      </c>
      <c r="F63" s="34">
        <v>139</v>
      </c>
      <c r="G63" s="33">
        <v>80</v>
      </c>
      <c r="H63" s="32">
        <v>68</v>
      </c>
      <c r="I63" s="33">
        <v>65</v>
      </c>
      <c r="J63" s="32">
        <v>54</v>
      </c>
      <c r="K63" s="33">
        <v>37</v>
      </c>
      <c r="L63" s="32">
        <v>37</v>
      </c>
      <c r="M63" s="33">
        <v>45</v>
      </c>
      <c r="N63" s="32">
        <v>46</v>
      </c>
      <c r="O63" s="33">
        <v>46</v>
      </c>
      <c r="P63" s="32">
        <v>59</v>
      </c>
      <c r="Q63" s="33">
        <v>55</v>
      </c>
      <c r="R63" s="32">
        <v>67</v>
      </c>
      <c r="S63" s="33">
        <v>60</v>
      </c>
      <c r="T63" s="32">
        <v>67</v>
      </c>
      <c r="U63" s="33">
        <v>70</v>
      </c>
      <c r="V63" s="109">
        <v>45</v>
      </c>
      <c r="W63" s="33">
        <v>47</v>
      </c>
      <c r="X63" s="32">
        <v>45</v>
      </c>
      <c r="Y63" s="33">
        <v>61</v>
      </c>
      <c r="Z63" s="32">
        <v>56</v>
      </c>
      <c r="AA63" s="33">
        <v>69</v>
      </c>
      <c r="AB63" s="32">
        <v>74</v>
      </c>
      <c r="AC63" s="33">
        <v>82</v>
      </c>
      <c r="AD63" s="32">
        <v>62</v>
      </c>
      <c r="AE63" s="33">
        <v>60</v>
      </c>
      <c r="AF63" s="32">
        <v>55</v>
      </c>
      <c r="AG63" s="33">
        <v>60</v>
      </c>
      <c r="AH63" s="32">
        <v>52</v>
      </c>
      <c r="AI63" s="33">
        <v>48</v>
      </c>
      <c r="AJ63" s="32">
        <v>62</v>
      </c>
      <c r="AK63" s="71">
        <v>83</v>
      </c>
      <c r="AL63" s="32">
        <v>68</v>
      </c>
      <c r="AM63" s="71"/>
      <c r="AN63" s="32">
        <v>2190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320</v>
      </c>
      <c r="C64" s="96">
        <f t="shared" si="33"/>
        <v>135</v>
      </c>
      <c r="D64" s="70">
        <f t="shared" si="33"/>
        <v>185</v>
      </c>
      <c r="E64" s="33">
        <v>41</v>
      </c>
      <c r="F64" s="34">
        <v>51</v>
      </c>
      <c r="G64" s="33">
        <v>30</v>
      </c>
      <c r="H64" s="32">
        <v>29</v>
      </c>
      <c r="I64" s="33">
        <v>13</v>
      </c>
      <c r="J64" s="32">
        <v>17</v>
      </c>
      <c r="K64" s="33">
        <v>5</v>
      </c>
      <c r="L64" s="32">
        <v>6</v>
      </c>
      <c r="M64" s="33">
        <v>4</v>
      </c>
      <c r="N64" s="32">
        <v>12</v>
      </c>
      <c r="O64" s="33">
        <v>8</v>
      </c>
      <c r="P64" s="32">
        <v>15</v>
      </c>
      <c r="Q64" s="33">
        <v>5</v>
      </c>
      <c r="R64" s="32">
        <v>10</v>
      </c>
      <c r="S64" s="33">
        <v>3</v>
      </c>
      <c r="T64" s="32">
        <v>6</v>
      </c>
      <c r="U64" s="33">
        <v>3</v>
      </c>
      <c r="V64" s="109">
        <v>5</v>
      </c>
      <c r="W64" s="33">
        <v>3</v>
      </c>
      <c r="X64" s="32">
        <v>8</v>
      </c>
      <c r="Y64" s="33">
        <v>4</v>
      </c>
      <c r="Z64" s="32">
        <v>7</v>
      </c>
      <c r="AA64" s="33">
        <v>4</v>
      </c>
      <c r="AB64" s="32">
        <v>6</v>
      </c>
      <c r="AC64" s="33">
        <v>5</v>
      </c>
      <c r="AD64" s="32">
        <v>4</v>
      </c>
      <c r="AE64" s="33">
        <v>3</v>
      </c>
      <c r="AF64" s="32">
        <v>3</v>
      </c>
      <c r="AG64" s="33">
        <v>3</v>
      </c>
      <c r="AH64" s="32">
        <v>1</v>
      </c>
      <c r="AI64" s="33"/>
      <c r="AJ64" s="32">
        <v>4</v>
      </c>
      <c r="AK64" s="71">
        <v>1</v>
      </c>
      <c r="AL64" s="32">
        <v>1</v>
      </c>
      <c r="AM64" s="71"/>
      <c r="AN64" s="32">
        <v>320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13</v>
      </c>
      <c r="C65" s="112">
        <f t="shared" si="33"/>
        <v>4</v>
      </c>
      <c r="D65" s="113">
        <f t="shared" si="33"/>
        <v>9</v>
      </c>
      <c r="E65" s="114">
        <v>2</v>
      </c>
      <c r="F65" s="115">
        <v>1</v>
      </c>
      <c r="G65" s="114"/>
      <c r="H65" s="116">
        <v>1</v>
      </c>
      <c r="I65" s="114">
        <v>1</v>
      </c>
      <c r="J65" s="116"/>
      <c r="K65" s="114"/>
      <c r="L65" s="116"/>
      <c r="M65" s="114"/>
      <c r="N65" s="116">
        <v>1</v>
      </c>
      <c r="O65" s="114"/>
      <c r="P65" s="116"/>
      <c r="Q65" s="114"/>
      <c r="R65" s="116"/>
      <c r="S65" s="114"/>
      <c r="T65" s="116">
        <v>1</v>
      </c>
      <c r="U65" s="114">
        <v>1</v>
      </c>
      <c r="V65" s="117">
        <v>1</v>
      </c>
      <c r="W65" s="114"/>
      <c r="X65" s="116"/>
      <c r="Y65" s="114"/>
      <c r="Z65" s="116"/>
      <c r="AA65" s="114"/>
      <c r="AB65" s="116"/>
      <c r="AC65" s="114"/>
      <c r="AD65" s="116"/>
      <c r="AE65" s="114"/>
      <c r="AF65" s="116"/>
      <c r="AG65" s="114"/>
      <c r="AH65" s="116">
        <v>1</v>
      </c>
      <c r="AI65" s="114"/>
      <c r="AJ65" s="116"/>
      <c r="AK65" s="118"/>
      <c r="AL65" s="116">
        <v>3</v>
      </c>
      <c r="AM65" s="118"/>
      <c r="AN65" s="116">
        <v>13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426" t="s">
        <v>62</v>
      </c>
      <c r="B67" s="527">
        <f t="shared" ref="B67:AL67" si="37">SUM(B61:B66)</f>
        <v>3443</v>
      </c>
      <c r="C67" s="528">
        <f t="shared" si="37"/>
        <v>1757</v>
      </c>
      <c r="D67" s="124">
        <f t="shared" si="37"/>
        <v>1686</v>
      </c>
      <c r="E67" s="524">
        <f t="shared" si="37"/>
        <v>291</v>
      </c>
      <c r="F67" s="126">
        <f t="shared" si="37"/>
        <v>263</v>
      </c>
      <c r="G67" s="524">
        <f t="shared" si="37"/>
        <v>139</v>
      </c>
      <c r="H67" s="525">
        <f t="shared" si="37"/>
        <v>116</v>
      </c>
      <c r="I67" s="524">
        <f t="shared" si="37"/>
        <v>92</v>
      </c>
      <c r="J67" s="525">
        <f t="shared" si="37"/>
        <v>90</v>
      </c>
      <c r="K67" s="524">
        <f t="shared" si="37"/>
        <v>59</v>
      </c>
      <c r="L67" s="525">
        <f t="shared" si="37"/>
        <v>61</v>
      </c>
      <c r="M67" s="524">
        <f t="shared" si="37"/>
        <v>69</v>
      </c>
      <c r="N67" s="525">
        <f t="shared" si="37"/>
        <v>71</v>
      </c>
      <c r="O67" s="524">
        <f t="shared" si="37"/>
        <v>80</v>
      </c>
      <c r="P67" s="525">
        <f t="shared" si="37"/>
        <v>86</v>
      </c>
      <c r="Q67" s="524">
        <f t="shared" si="37"/>
        <v>74</v>
      </c>
      <c r="R67" s="525">
        <f t="shared" si="37"/>
        <v>96</v>
      </c>
      <c r="S67" s="524">
        <f t="shared" si="37"/>
        <v>80</v>
      </c>
      <c r="T67" s="525">
        <f t="shared" si="37"/>
        <v>92</v>
      </c>
      <c r="U67" s="128">
        <f t="shared" si="37"/>
        <v>96</v>
      </c>
      <c r="V67" s="406">
        <f t="shared" si="37"/>
        <v>65</v>
      </c>
      <c r="W67" s="524">
        <f t="shared" si="37"/>
        <v>73</v>
      </c>
      <c r="X67" s="525">
        <f t="shared" si="37"/>
        <v>67</v>
      </c>
      <c r="Y67" s="524">
        <f t="shared" si="37"/>
        <v>87</v>
      </c>
      <c r="Z67" s="525">
        <f t="shared" si="37"/>
        <v>81</v>
      </c>
      <c r="AA67" s="524">
        <f t="shared" si="37"/>
        <v>112</v>
      </c>
      <c r="AB67" s="525">
        <f t="shared" si="37"/>
        <v>109</v>
      </c>
      <c r="AC67" s="524">
        <f t="shared" si="37"/>
        <v>125</v>
      </c>
      <c r="AD67" s="525">
        <f t="shared" si="37"/>
        <v>95</v>
      </c>
      <c r="AE67" s="524">
        <f t="shared" si="37"/>
        <v>92</v>
      </c>
      <c r="AF67" s="525">
        <f t="shared" si="37"/>
        <v>84</v>
      </c>
      <c r="AG67" s="524">
        <f t="shared" si="37"/>
        <v>88</v>
      </c>
      <c r="AH67" s="525">
        <f t="shared" si="37"/>
        <v>78</v>
      </c>
      <c r="AI67" s="524">
        <f t="shared" si="37"/>
        <v>75</v>
      </c>
      <c r="AJ67" s="525">
        <f t="shared" si="37"/>
        <v>93</v>
      </c>
      <c r="AK67" s="130">
        <f t="shared" si="37"/>
        <v>125</v>
      </c>
      <c r="AL67" s="525">
        <f t="shared" si="37"/>
        <v>139</v>
      </c>
      <c r="AM67" s="130">
        <f>SUM(AM61:AM65)</f>
        <v>0</v>
      </c>
      <c r="AN67" s="525">
        <f>SUM(AN61:AN65)</f>
        <v>3443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432" t="s">
        <v>73</v>
      </c>
      <c r="B69" s="444" t="s">
        <v>5</v>
      </c>
      <c r="C69" s="444" t="s">
        <v>74</v>
      </c>
      <c r="D69" s="444" t="s">
        <v>75</v>
      </c>
      <c r="E69" s="444" t="s">
        <v>76</v>
      </c>
    </row>
    <row r="70" spans="1:68" x14ac:dyDescent="0.25">
      <c r="A70" s="470" t="s">
        <v>77</v>
      </c>
      <c r="B70" s="471">
        <f>SUM(C70:E70)</f>
        <v>0</v>
      </c>
      <c r="C70" s="463"/>
      <c r="D70" s="463"/>
      <c r="E70" s="463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131</v>
      </c>
      <c r="C73" s="72">
        <v>131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66</v>
      </c>
      <c r="C76" s="72">
        <v>66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0</v>
      </c>
      <c r="C82" s="72"/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426" t="s">
        <v>62</v>
      </c>
      <c r="B90" s="137">
        <f>SUM(B70:B89)</f>
        <v>197</v>
      </c>
      <c r="C90" s="137">
        <f>SUM(C70:C89)</f>
        <v>197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513" t="s">
        <v>32</v>
      </c>
      <c r="D94" s="529" t="s">
        <v>43</v>
      </c>
      <c r="E94" s="427" t="s">
        <v>34</v>
      </c>
      <c r="F94" s="513" t="s">
        <v>43</v>
      </c>
      <c r="G94" s="427" t="s">
        <v>34</v>
      </c>
      <c r="H94" s="513" t="s">
        <v>43</v>
      </c>
      <c r="I94" s="427" t="s">
        <v>34</v>
      </c>
      <c r="J94" s="513" t="s">
        <v>43</v>
      </c>
      <c r="K94" s="427" t="s">
        <v>34</v>
      </c>
      <c r="L94" s="513" t="s">
        <v>43</v>
      </c>
      <c r="M94" s="427" t="s">
        <v>34</v>
      </c>
      <c r="N94" s="513" t="s">
        <v>43</v>
      </c>
      <c r="O94" s="427" t="s">
        <v>34</v>
      </c>
      <c r="P94" s="513" t="s">
        <v>43</v>
      </c>
      <c r="Q94" s="427" t="s">
        <v>34</v>
      </c>
      <c r="R94" s="513" t="s">
        <v>43</v>
      </c>
      <c r="S94" s="427" t="s">
        <v>34</v>
      </c>
      <c r="T94" s="513" t="s">
        <v>43</v>
      </c>
      <c r="U94" s="427" t="s">
        <v>34</v>
      </c>
      <c r="V94" s="513" t="s">
        <v>43</v>
      </c>
      <c r="W94" s="427" t="s">
        <v>34</v>
      </c>
      <c r="X94" s="513" t="s">
        <v>43</v>
      </c>
      <c r="Y94" s="427" t="s">
        <v>34</v>
      </c>
      <c r="Z94" s="513" t="s">
        <v>43</v>
      </c>
      <c r="AA94" s="427" t="s">
        <v>34</v>
      </c>
      <c r="AB94" s="513" t="s">
        <v>43</v>
      </c>
      <c r="AC94" s="427" t="s">
        <v>34</v>
      </c>
      <c r="AD94" s="513" t="s">
        <v>43</v>
      </c>
      <c r="AE94" s="427" t="s">
        <v>34</v>
      </c>
      <c r="AF94" s="513" t="s">
        <v>43</v>
      </c>
      <c r="AG94" s="427" t="s">
        <v>34</v>
      </c>
      <c r="AH94" s="513" t="s">
        <v>43</v>
      </c>
      <c r="AI94" s="427" t="s">
        <v>34</v>
      </c>
      <c r="AJ94" s="513" t="s">
        <v>43</v>
      </c>
      <c r="AK94" s="427" t="s">
        <v>34</v>
      </c>
      <c r="AL94" s="513" t="s">
        <v>43</v>
      </c>
      <c r="AM94" s="427" t="s">
        <v>34</v>
      </c>
      <c r="AN94" s="1554"/>
      <c r="AO94" s="1554"/>
    </row>
    <row r="95" spans="1:69" x14ac:dyDescent="0.25">
      <c r="A95" s="1606" t="s">
        <v>100</v>
      </c>
      <c r="B95" s="1607"/>
      <c r="C95" s="416">
        <f>SUM(C96:C102)</f>
        <v>649</v>
      </c>
      <c r="D95" s="18">
        <f>SUM(D96:D102)</f>
        <v>350</v>
      </c>
      <c r="E95" s="465">
        <f>SUM(E96:E102)</f>
        <v>299</v>
      </c>
      <c r="F95" s="527">
        <f t="shared" ref="F95:AN95" si="40">SUM(F96:F102)</f>
        <v>27</v>
      </c>
      <c r="G95" s="473">
        <f t="shared" si="40"/>
        <v>11</v>
      </c>
      <c r="H95" s="527">
        <f t="shared" si="40"/>
        <v>12</v>
      </c>
      <c r="I95" s="473">
        <f t="shared" si="40"/>
        <v>6</v>
      </c>
      <c r="J95" s="527">
        <f t="shared" si="40"/>
        <v>11</v>
      </c>
      <c r="K95" s="473">
        <f t="shared" si="40"/>
        <v>8</v>
      </c>
      <c r="L95" s="527">
        <f t="shared" si="40"/>
        <v>12</v>
      </c>
      <c r="M95" s="473">
        <f t="shared" si="40"/>
        <v>12</v>
      </c>
      <c r="N95" s="527">
        <f t="shared" si="40"/>
        <v>13</v>
      </c>
      <c r="O95" s="473">
        <f t="shared" si="40"/>
        <v>15</v>
      </c>
      <c r="P95" s="527">
        <f t="shared" si="40"/>
        <v>9</v>
      </c>
      <c r="Q95" s="473">
        <f t="shared" si="40"/>
        <v>19</v>
      </c>
      <c r="R95" s="527">
        <f t="shared" si="40"/>
        <v>5</v>
      </c>
      <c r="S95" s="473">
        <f t="shared" si="40"/>
        <v>17</v>
      </c>
      <c r="T95" s="527">
        <f t="shared" si="40"/>
        <v>10</v>
      </c>
      <c r="U95" s="473">
        <f t="shared" si="40"/>
        <v>15</v>
      </c>
      <c r="V95" s="527">
        <f t="shared" si="40"/>
        <v>22</v>
      </c>
      <c r="W95" s="473">
        <f t="shared" si="40"/>
        <v>12</v>
      </c>
      <c r="X95" s="527">
        <f t="shared" si="40"/>
        <v>9</v>
      </c>
      <c r="Y95" s="473">
        <f t="shared" si="40"/>
        <v>11</v>
      </c>
      <c r="Z95" s="527">
        <f t="shared" si="40"/>
        <v>21</v>
      </c>
      <c r="AA95" s="473">
        <f t="shared" si="40"/>
        <v>18</v>
      </c>
      <c r="AB95" s="527">
        <f t="shared" si="40"/>
        <v>37</v>
      </c>
      <c r="AC95" s="473">
        <f t="shared" si="40"/>
        <v>16</v>
      </c>
      <c r="AD95" s="527">
        <f t="shared" si="40"/>
        <v>36</v>
      </c>
      <c r="AE95" s="473">
        <f t="shared" si="40"/>
        <v>26</v>
      </c>
      <c r="AF95" s="527">
        <f t="shared" si="40"/>
        <v>34</v>
      </c>
      <c r="AG95" s="473">
        <f t="shared" si="40"/>
        <v>20</v>
      </c>
      <c r="AH95" s="527">
        <f t="shared" si="40"/>
        <v>30</v>
      </c>
      <c r="AI95" s="473">
        <f t="shared" si="40"/>
        <v>20</v>
      </c>
      <c r="AJ95" s="527">
        <f t="shared" si="40"/>
        <v>25</v>
      </c>
      <c r="AK95" s="473">
        <f t="shared" si="40"/>
        <v>31</v>
      </c>
      <c r="AL95" s="527">
        <f t="shared" si="40"/>
        <v>37</v>
      </c>
      <c r="AM95" s="473">
        <f t="shared" si="40"/>
        <v>42</v>
      </c>
      <c r="AN95" s="474">
        <f t="shared" si="40"/>
        <v>623</v>
      </c>
      <c r="AO95" s="474">
        <f>SUM(AO96:AO98)</f>
        <v>0</v>
      </c>
    </row>
    <row r="96" spans="1:69" ht="15" customHeight="1" x14ac:dyDescent="0.25">
      <c r="A96" s="1567" t="s">
        <v>101</v>
      </c>
      <c r="B96" s="442" t="s">
        <v>102</v>
      </c>
      <c r="C96" s="416">
        <f t="shared" ref="C96:C102" si="41">SUM(D96+E96)</f>
        <v>305</v>
      </c>
      <c r="D96" s="18">
        <f t="shared" ref="D96:E102" si="42">SUM(F96+H96+J96+L96+N96+P96+R96+T96+V96+X96+Z96+AB96+AD96+AF96+AH96+AJ96+AL96)</f>
        <v>136</v>
      </c>
      <c r="E96" s="465">
        <f t="shared" si="42"/>
        <v>169</v>
      </c>
      <c r="F96" s="418">
        <v>23</v>
      </c>
      <c r="G96" s="421">
        <v>9</v>
      </c>
      <c r="H96" s="475">
        <v>11</v>
      </c>
      <c r="I96" s="476">
        <v>6</v>
      </c>
      <c r="J96" s="475">
        <v>9</v>
      </c>
      <c r="K96" s="476">
        <v>7</v>
      </c>
      <c r="L96" s="418">
        <v>4</v>
      </c>
      <c r="M96" s="421">
        <v>4</v>
      </c>
      <c r="N96" s="475">
        <v>2</v>
      </c>
      <c r="O96" s="476">
        <v>11</v>
      </c>
      <c r="P96" s="475">
        <v>4</v>
      </c>
      <c r="Q96" s="476">
        <v>15</v>
      </c>
      <c r="R96" s="475">
        <v>1</v>
      </c>
      <c r="S96" s="476">
        <v>11</v>
      </c>
      <c r="T96" s="475">
        <v>3</v>
      </c>
      <c r="U96" s="476">
        <v>11</v>
      </c>
      <c r="V96" s="475">
        <v>8</v>
      </c>
      <c r="W96" s="476">
        <v>8</v>
      </c>
      <c r="X96" s="475">
        <v>3</v>
      </c>
      <c r="Y96" s="476">
        <v>8</v>
      </c>
      <c r="Z96" s="475">
        <v>8</v>
      </c>
      <c r="AA96" s="476">
        <v>9</v>
      </c>
      <c r="AB96" s="475">
        <v>12</v>
      </c>
      <c r="AC96" s="476">
        <v>5</v>
      </c>
      <c r="AD96" s="475">
        <v>12</v>
      </c>
      <c r="AE96" s="476">
        <v>11</v>
      </c>
      <c r="AF96" s="475">
        <v>10</v>
      </c>
      <c r="AG96" s="476">
        <v>12</v>
      </c>
      <c r="AH96" s="475">
        <v>10</v>
      </c>
      <c r="AI96" s="476">
        <v>6</v>
      </c>
      <c r="AJ96" s="475">
        <v>7</v>
      </c>
      <c r="AK96" s="476">
        <v>13</v>
      </c>
      <c r="AL96" s="475">
        <v>9</v>
      </c>
      <c r="AM96" s="476">
        <v>23</v>
      </c>
      <c r="AN96" s="420">
        <v>290</v>
      </c>
      <c r="AO96" s="420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111</v>
      </c>
      <c r="D97" s="29">
        <f t="shared" si="42"/>
        <v>74</v>
      </c>
      <c r="E97" s="145">
        <f t="shared" si="42"/>
        <v>37</v>
      </c>
      <c r="F97" s="146"/>
      <c r="G97" s="147"/>
      <c r="H97" s="148"/>
      <c r="I97" s="149"/>
      <c r="J97" s="146">
        <v>0</v>
      </c>
      <c r="K97" s="150">
        <v>1</v>
      </c>
      <c r="L97" s="148">
        <v>4</v>
      </c>
      <c r="M97" s="151">
        <v>1</v>
      </c>
      <c r="N97" s="146">
        <v>2</v>
      </c>
      <c r="O97" s="150">
        <v>0</v>
      </c>
      <c r="P97" s="149">
        <v>3</v>
      </c>
      <c r="Q97" s="151">
        <v>3</v>
      </c>
      <c r="R97" s="152">
        <v>1</v>
      </c>
      <c r="S97" s="150">
        <v>2</v>
      </c>
      <c r="T97" s="149">
        <v>2</v>
      </c>
      <c r="U97" s="151">
        <v>1</v>
      </c>
      <c r="V97" s="152">
        <v>1</v>
      </c>
      <c r="W97" s="150">
        <v>2</v>
      </c>
      <c r="X97" s="149">
        <v>4</v>
      </c>
      <c r="Y97" s="150">
        <v>1</v>
      </c>
      <c r="Z97" s="152">
        <v>7</v>
      </c>
      <c r="AA97" s="151">
        <v>1</v>
      </c>
      <c r="AB97" s="152">
        <v>12</v>
      </c>
      <c r="AC97" s="150">
        <v>1</v>
      </c>
      <c r="AD97" s="149">
        <v>6</v>
      </c>
      <c r="AE97" s="151">
        <v>5</v>
      </c>
      <c r="AF97" s="152">
        <v>10</v>
      </c>
      <c r="AG97" s="150">
        <v>2</v>
      </c>
      <c r="AH97" s="149">
        <v>4</v>
      </c>
      <c r="AI97" s="151">
        <v>5</v>
      </c>
      <c r="AJ97" s="152">
        <v>6</v>
      </c>
      <c r="AK97" s="150">
        <v>6</v>
      </c>
      <c r="AL97" s="149">
        <v>12</v>
      </c>
      <c r="AM97" s="150">
        <v>6</v>
      </c>
      <c r="AN97" s="153">
        <v>111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435" t="s">
        <v>104</v>
      </c>
      <c r="C98" s="75">
        <f t="shared" si="41"/>
        <v>77</v>
      </c>
      <c r="D98" s="98">
        <f t="shared" si="42"/>
        <v>47</v>
      </c>
      <c r="E98" s="76">
        <f t="shared" si="42"/>
        <v>30</v>
      </c>
      <c r="F98" s="155">
        <v>0</v>
      </c>
      <c r="G98" s="387">
        <v>1</v>
      </c>
      <c r="H98" s="156"/>
      <c r="I98" s="157"/>
      <c r="J98" s="155"/>
      <c r="K98" s="158"/>
      <c r="L98" s="156">
        <v>2</v>
      </c>
      <c r="M98" s="159">
        <v>0</v>
      </c>
      <c r="N98" s="155">
        <v>1</v>
      </c>
      <c r="O98" s="158">
        <v>1</v>
      </c>
      <c r="P98" s="157">
        <v>1</v>
      </c>
      <c r="Q98" s="159">
        <v>0</v>
      </c>
      <c r="R98" s="160">
        <v>1</v>
      </c>
      <c r="S98" s="158">
        <v>1</v>
      </c>
      <c r="T98" s="157">
        <v>2</v>
      </c>
      <c r="U98" s="159">
        <v>0</v>
      </c>
      <c r="V98" s="160">
        <v>4</v>
      </c>
      <c r="W98" s="158">
        <v>1</v>
      </c>
      <c r="X98" s="157">
        <v>2</v>
      </c>
      <c r="Y98" s="158">
        <v>0</v>
      </c>
      <c r="Z98" s="160">
        <v>2</v>
      </c>
      <c r="AA98" s="159">
        <v>2</v>
      </c>
      <c r="AB98" s="160">
        <v>5</v>
      </c>
      <c r="AC98" s="158">
        <v>4</v>
      </c>
      <c r="AD98" s="157">
        <v>4</v>
      </c>
      <c r="AE98" s="159">
        <v>4</v>
      </c>
      <c r="AF98" s="160">
        <v>6</v>
      </c>
      <c r="AG98" s="158">
        <v>4</v>
      </c>
      <c r="AH98" s="157">
        <v>5</v>
      </c>
      <c r="AI98" s="159">
        <v>1</v>
      </c>
      <c r="AJ98" s="160">
        <v>6</v>
      </c>
      <c r="AK98" s="158">
        <v>4</v>
      </c>
      <c r="AL98" s="157">
        <v>6</v>
      </c>
      <c r="AM98" s="158">
        <v>7</v>
      </c>
      <c r="AN98" s="161">
        <v>77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22</v>
      </c>
      <c r="D99" s="162">
        <f t="shared" si="42"/>
        <v>11</v>
      </c>
      <c r="E99" s="163">
        <f t="shared" si="42"/>
        <v>11</v>
      </c>
      <c r="F99" s="164">
        <v>1</v>
      </c>
      <c r="G99" s="165"/>
      <c r="H99" s="166"/>
      <c r="I99" s="167"/>
      <c r="J99" s="168"/>
      <c r="K99" s="165"/>
      <c r="L99" s="166">
        <v>1</v>
      </c>
      <c r="M99" s="169">
        <v>3</v>
      </c>
      <c r="N99" s="168">
        <v>1</v>
      </c>
      <c r="O99" s="165">
        <v>1</v>
      </c>
      <c r="P99" s="167">
        <v>1</v>
      </c>
      <c r="Q99" s="169">
        <v>1</v>
      </c>
      <c r="R99" s="170"/>
      <c r="S99" s="165"/>
      <c r="T99" s="167"/>
      <c r="U99" s="169">
        <v>2</v>
      </c>
      <c r="V99" s="170">
        <v>2</v>
      </c>
      <c r="W99" s="165">
        <v>1</v>
      </c>
      <c r="X99" s="167"/>
      <c r="Y99" s="165">
        <v>1</v>
      </c>
      <c r="Z99" s="170"/>
      <c r="AA99" s="169">
        <v>1</v>
      </c>
      <c r="AB99" s="170">
        <v>2</v>
      </c>
      <c r="AC99" s="165"/>
      <c r="AD99" s="167">
        <v>1</v>
      </c>
      <c r="AE99" s="169"/>
      <c r="AF99" s="170">
        <v>2</v>
      </c>
      <c r="AG99" s="165"/>
      <c r="AH99" s="167"/>
      <c r="AI99" s="169"/>
      <c r="AJ99" s="170"/>
      <c r="AK99" s="165"/>
      <c r="AL99" s="167"/>
      <c r="AM99" s="165">
        <v>1</v>
      </c>
      <c r="AN99" s="171">
        <v>18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21</v>
      </c>
      <c r="D100" s="96">
        <f t="shared" si="42"/>
        <v>14</v>
      </c>
      <c r="E100" s="382">
        <f t="shared" si="42"/>
        <v>7</v>
      </c>
      <c r="F100" s="174">
        <v>2</v>
      </c>
      <c r="G100" s="383">
        <v>1</v>
      </c>
      <c r="H100" s="175">
        <v>1</v>
      </c>
      <c r="I100" s="176"/>
      <c r="J100" s="164">
        <v>1</v>
      </c>
      <c r="K100" s="177"/>
      <c r="L100" s="175"/>
      <c r="M100" s="178">
        <v>1</v>
      </c>
      <c r="N100" s="164">
        <v>2</v>
      </c>
      <c r="O100" s="177"/>
      <c r="P100" s="176"/>
      <c r="Q100" s="178"/>
      <c r="R100" s="401"/>
      <c r="S100" s="177"/>
      <c r="T100" s="176"/>
      <c r="U100" s="178"/>
      <c r="V100" s="401"/>
      <c r="W100" s="177"/>
      <c r="X100" s="176"/>
      <c r="Y100" s="177"/>
      <c r="Z100" s="401">
        <v>1</v>
      </c>
      <c r="AA100" s="178"/>
      <c r="AB100" s="401"/>
      <c r="AC100" s="177">
        <v>1</v>
      </c>
      <c r="AD100" s="176">
        <v>4</v>
      </c>
      <c r="AE100" s="178"/>
      <c r="AF100" s="401">
        <v>1</v>
      </c>
      <c r="AG100" s="177"/>
      <c r="AH100" s="176">
        <v>1</v>
      </c>
      <c r="AI100" s="178">
        <v>3</v>
      </c>
      <c r="AJ100" s="401">
        <v>1</v>
      </c>
      <c r="AK100" s="177">
        <v>1</v>
      </c>
      <c r="AL100" s="176"/>
      <c r="AM100" s="177"/>
      <c r="AN100" s="395">
        <v>20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112</v>
      </c>
      <c r="D101" s="29">
        <f t="shared" si="42"/>
        <v>67</v>
      </c>
      <c r="E101" s="182">
        <f t="shared" si="42"/>
        <v>45</v>
      </c>
      <c r="F101" s="146">
        <v>1</v>
      </c>
      <c r="G101" s="147"/>
      <c r="H101" s="148"/>
      <c r="I101" s="149"/>
      <c r="J101" s="146">
        <v>1</v>
      </c>
      <c r="K101" s="150"/>
      <c r="L101" s="148">
        <v>1</v>
      </c>
      <c r="M101" s="151">
        <v>3</v>
      </c>
      <c r="N101" s="146">
        <v>5</v>
      </c>
      <c r="O101" s="150">
        <v>2</v>
      </c>
      <c r="P101" s="149"/>
      <c r="Q101" s="151"/>
      <c r="R101" s="152">
        <v>2</v>
      </c>
      <c r="S101" s="150">
        <v>3</v>
      </c>
      <c r="T101" s="149">
        <v>3</v>
      </c>
      <c r="U101" s="151">
        <v>1</v>
      </c>
      <c r="V101" s="152">
        <v>6</v>
      </c>
      <c r="W101" s="150"/>
      <c r="X101" s="149"/>
      <c r="Y101" s="150">
        <v>1</v>
      </c>
      <c r="Z101" s="152">
        <v>3</v>
      </c>
      <c r="AA101" s="151">
        <v>5</v>
      </c>
      <c r="AB101" s="152">
        <v>6</v>
      </c>
      <c r="AC101" s="150">
        <v>5</v>
      </c>
      <c r="AD101" s="149">
        <v>9</v>
      </c>
      <c r="AE101" s="151">
        <v>6</v>
      </c>
      <c r="AF101" s="152">
        <v>5</v>
      </c>
      <c r="AG101" s="150">
        <v>2</v>
      </c>
      <c r="AH101" s="149">
        <v>10</v>
      </c>
      <c r="AI101" s="151">
        <v>5</v>
      </c>
      <c r="AJ101" s="152">
        <v>5</v>
      </c>
      <c r="AK101" s="150">
        <v>7</v>
      </c>
      <c r="AL101" s="149">
        <v>10</v>
      </c>
      <c r="AM101" s="150">
        <v>5</v>
      </c>
      <c r="AN101" s="153">
        <v>106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1</v>
      </c>
      <c r="D102" s="98">
        <f t="shared" si="42"/>
        <v>1</v>
      </c>
      <c r="E102" s="184">
        <f t="shared" si="42"/>
        <v>0</v>
      </c>
      <c r="F102" s="155"/>
      <c r="G102" s="387"/>
      <c r="H102" s="156"/>
      <c r="I102" s="157"/>
      <c r="J102" s="155"/>
      <c r="K102" s="158"/>
      <c r="L102" s="156"/>
      <c r="M102" s="159"/>
      <c r="N102" s="155"/>
      <c r="O102" s="158"/>
      <c r="P102" s="157"/>
      <c r="Q102" s="159"/>
      <c r="R102" s="160"/>
      <c r="S102" s="158"/>
      <c r="T102" s="157"/>
      <c r="U102" s="159"/>
      <c r="V102" s="160">
        <v>1</v>
      </c>
      <c r="W102" s="158"/>
      <c r="X102" s="157"/>
      <c r="Y102" s="158"/>
      <c r="Z102" s="160"/>
      <c r="AA102" s="159"/>
      <c r="AB102" s="160"/>
      <c r="AC102" s="158"/>
      <c r="AD102" s="157"/>
      <c r="AE102" s="159"/>
      <c r="AF102" s="160"/>
      <c r="AG102" s="158"/>
      <c r="AH102" s="157"/>
      <c r="AI102" s="159"/>
      <c r="AJ102" s="160"/>
      <c r="AK102" s="158"/>
      <c r="AL102" s="157"/>
      <c r="AM102" s="158"/>
      <c r="AN102" s="161">
        <v>1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444" t="s">
        <v>62</v>
      </c>
    </row>
    <row r="105" spans="1:69" ht="21" x14ac:dyDescent="0.25">
      <c r="A105" s="1597" t="s">
        <v>111</v>
      </c>
      <c r="B105" s="1598"/>
      <c r="C105" s="477" t="s">
        <v>112</v>
      </c>
      <c r="D105" s="478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511" t="s">
        <v>32</v>
      </c>
      <c r="D111" s="512" t="s">
        <v>43</v>
      </c>
      <c r="E111" s="427" t="s">
        <v>34</v>
      </c>
      <c r="F111" s="513" t="s">
        <v>43</v>
      </c>
      <c r="G111" s="514" t="s">
        <v>34</v>
      </c>
      <c r="H111" s="513" t="s">
        <v>43</v>
      </c>
      <c r="I111" s="514" t="s">
        <v>34</v>
      </c>
      <c r="J111" s="513" t="s">
        <v>43</v>
      </c>
      <c r="K111" s="514" t="s">
        <v>34</v>
      </c>
      <c r="L111" s="513" t="s">
        <v>43</v>
      </c>
      <c r="M111" s="514" t="s">
        <v>34</v>
      </c>
      <c r="N111" s="513" t="s">
        <v>43</v>
      </c>
      <c r="O111" s="514" t="s">
        <v>34</v>
      </c>
      <c r="P111" s="513" t="s">
        <v>43</v>
      </c>
      <c r="Q111" s="514" t="s">
        <v>34</v>
      </c>
      <c r="R111" s="513" t="s">
        <v>43</v>
      </c>
      <c r="S111" s="514" t="s">
        <v>34</v>
      </c>
      <c r="T111" s="513" t="s">
        <v>43</v>
      </c>
      <c r="U111" s="514" t="s">
        <v>34</v>
      </c>
      <c r="V111" s="513" t="s">
        <v>43</v>
      </c>
      <c r="W111" s="514" t="s">
        <v>34</v>
      </c>
      <c r="X111" s="513" t="s">
        <v>43</v>
      </c>
      <c r="Y111" s="514" t="s">
        <v>34</v>
      </c>
      <c r="Z111" s="513" t="s">
        <v>43</v>
      </c>
      <c r="AA111" s="514" t="s">
        <v>34</v>
      </c>
      <c r="AB111" s="513" t="s">
        <v>43</v>
      </c>
      <c r="AC111" s="514" t="s">
        <v>34</v>
      </c>
      <c r="AD111" s="513" t="s">
        <v>43</v>
      </c>
      <c r="AE111" s="514" t="s">
        <v>34</v>
      </c>
      <c r="AF111" s="513" t="s">
        <v>43</v>
      </c>
      <c r="AG111" s="514" t="s">
        <v>34</v>
      </c>
      <c r="AH111" s="513" t="s">
        <v>43</v>
      </c>
      <c r="AI111" s="514" t="s">
        <v>34</v>
      </c>
      <c r="AJ111" s="513" t="s">
        <v>43</v>
      </c>
      <c r="AK111" s="514" t="s">
        <v>34</v>
      </c>
      <c r="AL111" s="513" t="s">
        <v>43</v>
      </c>
      <c r="AM111" s="514" t="s">
        <v>34</v>
      </c>
      <c r="AN111" s="1554"/>
    </row>
    <row r="112" spans="1:69" x14ac:dyDescent="0.25">
      <c r="A112" s="1624" t="s">
        <v>116</v>
      </c>
      <c r="B112" s="1625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8</v>
      </c>
      <c r="D113" s="96">
        <f t="shared" si="52"/>
        <v>3</v>
      </c>
      <c r="E113" s="70">
        <f t="shared" si="52"/>
        <v>5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>
        <v>1</v>
      </c>
      <c r="Y113" s="202"/>
      <c r="Z113" s="201"/>
      <c r="AA113" s="202"/>
      <c r="AB113" s="201">
        <v>1</v>
      </c>
      <c r="AC113" s="202"/>
      <c r="AD113" s="203"/>
      <c r="AE113" s="204"/>
      <c r="AF113" s="201"/>
      <c r="AG113" s="202"/>
      <c r="AH113" s="203"/>
      <c r="AI113" s="204">
        <v>2</v>
      </c>
      <c r="AJ113" s="201"/>
      <c r="AK113" s="202"/>
      <c r="AL113" s="203">
        <v>1</v>
      </c>
      <c r="AM113" s="202">
        <v>3</v>
      </c>
      <c r="AN113" s="205">
        <v>8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3</v>
      </c>
      <c r="D114" s="98">
        <f t="shared" si="52"/>
        <v>3</v>
      </c>
      <c r="E114" s="77">
        <f t="shared" si="52"/>
        <v>0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/>
      <c r="AE114" s="209"/>
      <c r="AF114" s="206"/>
      <c r="AG114" s="207"/>
      <c r="AH114" s="208"/>
      <c r="AI114" s="209"/>
      <c r="AJ114" s="206">
        <v>1</v>
      </c>
      <c r="AK114" s="207"/>
      <c r="AL114" s="208">
        <v>2</v>
      </c>
      <c r="AM114" s="207"/>
      <c r="AN114" s="210">
        <v>3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511" t="s">
        <v>32</v>
      </c>
      <c r="D117" s="512" t="s">
        <v>33</v>
      </c>
      <c r="E117" s="430" t="s">
        <v>34</v>
      </c>
      <c r="F117" s="513" t="s">
        <v>43</v>
      </c>
      <c r="G117" s="514" t="s">
        <v>34</v>
      </c>
      <c r="H117" s="513" t="s">
        <v>43</v>
      </c>
      <c r="I117" s="514" t="s">
        <v>34</v>
      </c>
      <c r="J117" s="513" t="s">
        <v>43</v>
      </c>
      <c r="K117" s="514" t="s">
        <v>34</v>
      </c>
      <c r="L117" s="513" t="s">
        <v>43</v>
      </c>
      <c r="M117" s="514" t="s">
        <v>34</v>
      </c>
      <c r="N117" s="513" t="s">
        <v>43</v>
      </c>
      <c r="O117" s="514" t="s">
        <v>34</v>
      </c>
      <c r="P117" s="513" t="s">
        <v>43</v>
      </c>
      <c r="Q117" s="514" t="s">
        <v>34</v>
      </c>
      <c r="R117" s="513" t="s">
        <v>43</v>
      </c>
      <c r="S117" s="514" t="s">
        <v>34</v>
      </c>
      <c r="T117" s="513" t="s">
        <v>43</v>
      </c>
      <c r="U117" s="514" t="s">
        <v>34</v>
      </c>
      <c r="V117" s="513" t="s">
        <v>43</v>
      </c>
      <c r="W117" s="410" t="s">
        <v>34</v>
      </c>
      <c r="X117" s="513" t="s">
        <v>43</v>
      </c>
      <c r="Y117" s="514" t="s">
        <v>34</v>
      </c>
    </row>
    <row r="118" spans="1:74" x14ac:dyDescent="0.25">
      <c r="A118" s="1624" t="s">
        <v>130</v>
      </c>
      <c r="B118" s="1625"/>
      <c r="C118" s="479">
        <f>SUM(D118+E118)</f>
        <v>3</v>
      </c>
      <c r="D118" s="416">
        <f>SUM(F118+H118+J118+L118+N118+P118+R118+T118+V118+X118)</f>
        <v>1</v>
      </c>
      <c r="E118" s="458">
        <f>SUM(G118+I118+K118+M118+O118+Q118+S118+U118+W118+Y118)</f>
        <v>2</v>
      </c>
      <c r="F118" s="421">
        <v>1</v>
      </c>
      <c r="G118" s="480">
        <v>1</v>
      </c>
      <c r="H118" s="418"/>
      <c r="I118" s="476"/>
      <c r="J118" s="418"/>
      <c r="K118" s="476"/>
      <c r="L118" s="421"/>
      <c r="M118" s="480"/>
      <c r="N118" s="418"/>
      <c r="O118" s="476">
        <v>1</v>
      </c>
      <c r="P118" s="421"/>
      <c r="Q118" s="480"/>
      <c r="R118" s="418"/>
      <c r="S118" s="476"/>
      <c r="T118" s="421"/>
      <c r="U118" s="480"/>
      <c r="V118" s="418"/>
      <c r="W118" s="476"/>
      <c r="X118" s="418"/>
      <c r="Y118" s="422"/>
    </row>
    <row r="119" spans="1:74" x14ac:dyDescent="0.25">
      <c r="A119" s="1587" t="s">
        <v>131</v>
      </c>
      <c r="B119" s="1588"/>
      <c r="C119" s="214">
        <f>SUM(D119+E119)</f>
        <v>36</v>
      </c>
      <c r="D119" s="75">
        <f>SUM(F119+H119+J119+L119+N119+P119+R119+T119+V119+X119)</f>
        <v>21</v>
      </c>
      <c r="E119" s="44">
        <f>SUM(G119+I119+K119+M119+O119+Q119+S119+U119+W119+Y119)</f>
        <v>15</v>
      </c>
      <c r="F119" s="215">
        <v>1</v>
      </c>
      <c r="G119" s="216"/>
      <c r="H119" s="217"/>
      <c r="I119" s="218">
        <v>1</v>
      </c>
      <c r="J119" s="217">
        <v>1</v>
      </c>
      <c r="K119" s="218"/>
      <c r="L119" s="215">
        <v>1</v>
      </c>
      <c r="M119" s="216">
        <v>4</v>
      </c>
      <c r="N119" s="217">
        <v>7</v>
      </c>
      <c r="O119" s="218">
        <v>1</v>
      </c>
      <c r="P119" s="215">
        <v>5</v>
      </c>
      <c r="Q119" s="216">
        <v>5</v>
      </c>
      <c r="R119" s="217">
        <v>2</v>
      </c>
      <c r="S119" s="218">
        <v>1</v>
      </c>
      <c r="T119" s="215">
        <v>2</v>
      </c>
      <c r="U119" s="216">
        <v>2</v>
      </c>
      <c r="V119" s="217">
        <v>2</v>
      </c>
      <c r="W119" s="218">
        <v>1</v>
      </c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2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481" t="s">
        <v>140</v>
      </c>
      <c r="C122" s="481" t="s">
        <v>141</v>
      </c>
      <c r="D122" s="444" t="s">
        <v>142</v>
      </c>
      <c r="E122" s="427" t="s">
        <v>143</v>
      </c>
      <c r="F122" s="429" t="s">
        <v>144</v>
      </c>
      <c r="G122" s="222" t="s">
        <v>145</v>
      </c>
      <c r="H122" s="530" t="s">
        <v>146</v>
      </c>
      <c r="I122" s="444" t="s">
        <v>147</v>
      </c>
      <c r="J122" s="443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482" t="s">
        <v>130</v>
      </c>
      <c r="B123" s="420">
        <v>1</v>
      </c>
      <c r="C123" s="422">
        <v>2</v>
      </c>
      <c r="D123" s="483"/>
      <c r="E123" s="484"/>
      <c r="F123" s="419">
        <v>1</v>
      </c>
      <c r="G123" s="485">
        <v>2</v>
      </c>
      <c r="H123" s="486">
        <v>1</v>
      </c>
      <c r="I123" s="420"/>
      <c r="J123" s="420"/>
      <c r="K123" s="485"/>
      <c r="L123" s="422">
        <v>2</v>
      </c>
      <c r="M123" s="420">
        <v>0</v>
      </c>
      <c r="N123" s="422">
        <v>0</v>
      </c>
      <c r="O123" s="420">
        <v>0</v>
      </c>
      <c r="P123" s="420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14</v>
      </c>
      <c r="E124" s="219">
        <v>22</v>
      </c>
      <c r="F124" s="233">
        <v>21</v>
      </c>
      <c r="G124" s="234">
        <v>15</v>
      </c>
      <c r="H124" s="235">
        <v>8</v>
      </c>
      <c r="I124" s="232"/>
      <c r="J124" s="232">
        <v>21</v>
      </c>
      <c r="K124" s="234">
        <v>5</v>
      </c>
      <c r="L124" s="219">
        <v>2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513" t="s">
        <v>13</v>
      </c>
      <c r="E127" s="529" t="s">
        <v>14</v>
      </c>
      <c r="F127" s="529" t="s">
        <v>15</v>
      </c>
      <c r="G127" s="529" t="s">
        <v>152</v>
      </c>
      <c r="H127" s="529" t="s">
        <v>153</v>
      </c>
      <c r="I127" s="515" t="s">
        <v>154</v>
      </c>
      <c r="J127" s="1532"/>
    </row>
    <row r="128" spans="1:74" x14ac:dyDescent="0.25">
      <c r="A128" s="1567" t="s">
        <v>155</v>
      </c>
      <c r="B128" s="487" t="s">
        <v>156</v>
      </c>
      <c r="C128" s="488">
        <f>SUM(D128:I128)</f>
        <v>0</v>
      </c>
      <c r="D128" s="461"/>
      <c r="E128" s="239"/>
      <c r="F128" s="239"/>
      <c r="G128" s="239"/>
      <c r="H128" s="239"/>
      <c r="I128" s="531"/>
      <c r="J128" s="462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443" t="s">
        <v>159</v>
      </c>
      <c r="B131" s="443" t="s">
        <v>160</v>
      </c>
    </row>
    <row r="132" spans="1:67" x14ac:dyDescent="0.25">
      <c r="A132" s="490" t="s">
        <v>161</v>
      </c>
      <c r="B132" s="463">
        <v>3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2</v>
      </c>
    </row>
    <row r="135" spans="1:67" x14ac:dyDescent="0.25">
      <c r="A135" s="245" t="s">
        <v>164</v>
      </c>
      <c r="B135" s="68">
        <v>3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1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0</v>
      </c>
    </row>
    <row r="141" spans="1:67" x14ac:dyDescent="0.25">
      <c r="A141" s="247" t="s">
        <v>170</v>
      </c>
      <c r="B141" s="248">
        <v>14</v>
      </c>
    </row>
    <row r="142" spans="1:67" x14ac:dyDescent="0.25">
      <c r="A142" s="249" t="s">
        <v>171</v>
      </c>
      <c r="B142" s="248">
        <v>65</v>
      </c>
    </row>
    <row r="143" spans="1:67" x14ac:dyDescent="0.25">
      <c r="A143" s="249" t="s">
        <v>172</v>
      </c>
      <c r="B143" s="248">
        <v>19</v>
      </c>
    </row>
    <row r="144" spans="1:67" x14ac:dyDescent="0.25">
      <c r="A144" s="250" t="s">
        <v>62</v>
      </c>
      <c r="B144" s="137">
        <f>SUM(B132:B143)</f>
        <v>107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444" t="s">
        <v>175</v>
      </c>
      <c r="D146" s="444" t="s">
        <v>176</v>
      </c>
    </row>
    <row r="147" spans="1:68" x14ac:dyDescent="0.25">
      <c r="A147" s="440" t="s">
        <v>177</v>
      </c>
      <c r="B147" s="426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441" t="s">
        <v>62</v>
      </c>
      <c r="D150" s="452" t="s">
        <v>183</v>
      </c>
      <c r="E150" s="434" t="s">
        <v>184</v>
      </c>
      <c r="F150" s="1554"/>
      <c r="G150" s="452" t="s">
        <v>185</v>
      </c>
      <c r="H150" s="14" t="s">
        <v>186</v>
      </c>
      <c r="I150" s="434" t="s">
        <v>187</v>
      </c>
      <c r="J150" s="452" t="s">
        <v>185</v>
      </c>
      <c r="K150" s="14" t="s">
        <v>186</v>
      </c>
      <c r="L150" s="434" t="s">
        <v>187</v>
      </c>
    </row>
    <row r="151" spans="1:68" x14ac:dyDescent="0.25">
      <c r="A151" s="1567" t="s">
        <v>188</v>
      </c>
      <c r="B151" s="491" t="s">
        <v>189</v>
      </c>
      <c r="C151" s="488">
        <f>SUM(D151+E151)</f>
        <v>0</v>
      </c>
      <c r="D151" s="461"/>
      <c r="E151" s="462"/>
      <c r="F151" s="463"/>
      <c r="G151" s="461"/>
      <c r="H151" s="459"/>
      <c r="I151" s="462"/>
      <c r="J151" s="461"/>
      <c r="K151" s="459"/>
      <c r="L151" s="462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441" t="s">
        <v>62</v>
      </c>
      <c r="D154" s="513" t="s">
        <v>7</v>
      </c>
      <c r="E154" s="106" t="s">
        <v>193</v>
      </c>
      <c r="F154" s="427" t="s">
        <v>76</v>
      </c>
    </row>
    <row r="155" spans="1:68" x14ac:dyDescent="0.25">
      <c r="A155" s="1567" t="s">
        <v>194</v>
      </c>
      <c r="B155" s="447" t="s">
        <v>195</v>
      </c>
      <c r="C155" s="463"/>
      <c r="D155" s="260"/>
      <c r="E155" s="261"/>
      <c r="F155" s="49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446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455" t="s">
        <v>197</v>
      </c>
      <c r="B157" s="455" t="s">
        <v>195</v>
      </c>
      <c r="C157" s="252"/>
      <c r="D157" s="53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447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445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446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441" t="s">
        <v>204</v>
      </c>
      <c r="D163" s="513" t="s">
        <v>194</v>
      </c>
      <c r="E163" s="436" t="s">
        <v>205</v>
      </c>
      <c r="F163" s="1579"/>
      <c r="G163" s="1581"/>
      <c r="H163" s="1583"/>
    </row>
    <row r="164" spans="1:68" x14ac:dyDescent="0.25">
      <c r="A164" s="1622" t="s">
        <v>206</v>
      </c>
      <c r="B164" s="494" t="s">
        <v>201</v>
      </c>
      <c r="C164" s="488">
        <f t="shared" ref="C164:C169" si="61">SUM(D164:E164)</f>
        <v>0</v>
      </c>
      <c r="D164" s="461"/>
      <c r="E164" s="531"/>
      <c r="F164" s="459"/>
      <c r="G164" s="239"/>
      <c r="H164" s="462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280</v>
      </c>
      <c r="D165" s="33">
        <v>280</v>
      </c>
      <c r="E165" s="274"/>
      <c r="F165" s="31">
        <v>280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494" t="s">
        <v>201</v>
      </c>
      <c r="C167" s="488">
        <f t="shared" si="61"/>
        <v>0</v>
      </c>
      <c r="D167" s="461"/>
      <c r="E167" s="531"/>
      <c r="F167" s="459"/>
      <c r="G167" s="239"/>
      <c r="H167" s="462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89</v>
      </c>
      <c r="D168" s="33">
        <v>89</v>
      </c>
      <c r="E168" s="274"/>
      <c r="F168" s="31">
        <v>89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444" t="s">
        <v>32</v>
      </c>
      <c r="C173" s="278" t="s">
        <v>33</v>
      </c>
      <c r="D173" s="279" t="s">
        <v>34</v>
      </c>
      <c r="E173" s="513" t="s">
        <v>43</v>
      </c>
      <c r="F173" s="427" t="s">
        <v>34</v>
      </c>
      <c r="G173" s="513" t="s">
        <v>43</v>
      </c>
      <c r="H173" s="427" t="s">
        <v>34</v>
      </c>
      <c r="I173" s="513" t="s">
        <v>43</v>
      </c>
      <c r="J173" s="427" t="s">
        <v>34</v>
      </c>
      <c r="K173" s="513" t="s">
        <v>43</v>
      </c>
      <c r="L173" s="449" t="s">
        <v>34</v>
      </c>
      <c r="M173" s="513" t="s">
        <v>43</v>
      </c>
      <c r="N173" s="427" t="s">
        <v>34</v>
      </c>
      <c r="O173" s="513" t="s">
        <v>43</v>
      </c>
      <c r="P173" s="449" t="s">
        <v>34</v>
      </c>
      <c r="Q173" s="513" t="s">
        <v>43</v>
      </c>
      <c r="R173" s="427" t="s">
        <v>34</v>
      </c>
      <c r="S173" s="513" t="s">
        <v>43</v>
      </c>
      <c r="T173" s="449" t="s">
        <v>34</v>
      </c>
      <c r="U173" s="513" t="s">
        <v>43</v>
      </c>
      <c r="V173" s="427" t="s">
        <v>34</v>
      </c>
      <c r="W173" s="513" t="s">
        <v>43</v>
      </c>
      <c r="X173" s="449" t="s">
        <v>34</v>
      </c>
      <c r="Y173" s="513" t="s">
        <v>43</v>
      </c>
      <c r="Z173" s="427" t="s">
        <v>34</v>
      </c>
      <c r="AA173" s="513" t="s">
        <v>43</v>
      </c>
      <c r="AB173" s="427" t="s">
        <v>34</v>
      </c>
      <c r="AC173" s="513" t="s">
        <v>43</v>
      </c>
      <c r="AD173" s="427" t="s">
        <v>34</v>
      </c>
      <c r="AE173" s="513" t="s">
        <v>43</v>
      </c>
      <c r="AF173" s="427" t="s">
        <v>34</v>
      </c>
      <c r="AG173" s="513" t="s">
        <v>43</v>
      </c>
      <c r="AH173" s="427" t="s">
        <v>34</v>
      </c>
      <c r="AI173" s="513" t="s">
        <v>43</v>
      </c>
      <c r="AJ173" s="427" t="s">
        <v>34</v>
      </c>
      <c r="AK173" s="513" t="s">
        <v>43</v>
      </c>
      <c r="AL173" s="427" t="s">
        <v>34</v>
      </c>
    </row>
    <row r="174" spans="1:68" x14ac:dyDescent="0.25">
      <c r="A174" s="495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496">
        <f>SUM(P174+R174+T174+V174+X174+Z174+AB174+AD174+AF174+AH174+AJ174+AL174)</f>
        <v>0</v>
      </c>
      <c r="E174" s="497"/>
      <c r="F174" s="285"/>
      <c r="G174" s="286"/>
      <c r="H174" s="498"/>
      <c r="I174" s="497"/>
      <c r="J174" s="285"/>
      <c r="K174" s="286"/>
      <c r="L174" s="498"/>
      <c r="M174" s="286"/>
      <c r="N174" s="498"/>
      <c r="O174" s="499"/>
      <c r="P174" s="500"/>
      <c r="Q174" s="501"/>
      <c r="R174" s="502"/>
      <c r="S174" s="499"/>
      <c r="T174" s="500"/>
      <c r="U174" s="501"/>
      <c r="V174" s="502"/>
      <c r="W174" s="499"/>
      <c r="X174" s="500"/>
      <c r="Y174" s="501"/>
      <c r="Z174" s="502"/>
      <c r="AA174" s="501"/>
      <c r="AB174" s="502"/>
      <c r="AC174" s="501"/>
      <c r="AD174" s="502"/>
      <c r="AE174" s="501"/>
      <c r="AF174" s="502"/>
      <c r="AG174" s="501"/>
      <c r="AH174" s="502"/>
      <c r="AI174" s="501"/>
      <c r="AJ174" s="502"/>
      <c r="AK174" s="501"/>
      <c r="AL174" s="502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533"/>
      <c r="F175" s="534"/>
      <c r="G175" s="533"/>
      <c r="H175" s="534"/>
      <c r="I175" s="533"/>
      <c r="J175" s="534"/>
      <c r="K175" s="535"/>
      <c r="L175" s="536"/>
      <c r="M175" s="533"/>
      <c r="N175" s="534"/>
      <c r="O175" s="535"/>
      <c r="P175" s="536"/>
      <c r="Q175" s="533"/>
      <c r="R175" s="534"/>
      <c r="S175" s="535"/>
      <c r="T175" s="536"/>
      <c r="U175" s="533"/>
      <c r="V175" s="534"/>
      <c r="W175" s="535"/>
      <c r="X175" s="536"/>
      <c r="Y175" s="533"/>
      <c r="Z175" s="534"/>
      <c r="AA175" s="533"/>
      <c r="AB175" s="534"/>
      <c r="AC175" s="533"/>
      <c r="AD175" s="534"/>
      <c r="AE175" s="533"/>
      <c r="AF175" s="534"/>
      <c r="AG175" s="533"/>
      <c r="AH175" s="534"/>
      <c r="AI175" s="533"/>
      <c r="AJ175" s="534"/>
      <c r="AK175" s="533"/>
      <c r="AL175" s="534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533"/>
      <c r="F176" s="534"/>
      <c r="G176" s="533"/>
      <c r="H176" s="534"/>
      <c r="I176" s="533"/>
      <c r="J176" s="534"/>
      <c r="K176" s="535"/>
      <c r="L176" s="536"/>
      <c r="M176" s="533"/>
      <c r="N176" s="534"/>
      <c r="O176" s="535"/>
      <c r="P176" s="536"/>
      <c r="Q176" s="533"/>
      <c r="R176" s="534"/>
      <c r="S176" s="535"/>
      <c r="T176" s="536"/>
      <c r="U176" s="533"/>
      <c r="V176" s="534"/>
      <c r="W176" s="535"/>
      <c r="X176" s="536"/>
      <c r="Y176" s="533"/>
      <c r="Z176" s="534"/>
      <c r="AA176" s="533"/>
      <c r="AB176" s="534"/>
      <c r="AC176" s="533"/>
      <c r="AD176" s="534"/>
      <c r="AE176" s="533"/>
      <c r="AF176" s="534"/>
      <c r="AG176" s="533"/>
      <c r="AH176" s="534"/>
      <c r="AI176" s="533"/>
      <c r="AJ176" s="534"/>
      <c r="AK176" s="533"/>
      <c r="AL176" s="534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537"/>
      <c r="F177" s="538"/>
      <c r="G177" s="537"/>
      <c r="H177" s="538"/>
      <c r="I177" s="537"/>
      <c r="J177" s="538"/>
      <c r="K177" s="539"/>
      <c r="L177" s="540"/>
      <c r="M177" s="537"/>
      <c r="N177" s="538"/>
      <c r="O177" s="539"/>
      <c r="P177" s="540"/>
      <c r="Q177" s="537"/>
      <c r="R177" s="538"/>
      <c r="S177" s="539"/>
      <c r="T177" s="540"/>
      <c r="U177" s="537"/>
      <c r="V177" s="538"/>
      <c r="W177" s="539"/>
      <c r="X177" s="540"/>
      <c r="Y177" s="537"/>
      <c r="Z177" s="538"/>
      <c r="AA177" s="537"/>
      <c r="AB177" s="538"/>
      <c r="AC177" s="537"/>
      <c r="AD177" s="538"/>
      <c r="AE177" s="537"/>
      <c r="AF177" s="538"/>
      <c r="AG177" s="537"/>
      <c r="AH177" s="538"/>
      <c r="AI177" s="537"/>
      <c r="AJ177" s="538"/>
      <c r="AK177" s="537"/>
      <c r="AL177" s="538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511" t="s">
        <v>32</v>
      </c>
      <c r="D181" s="512" t="s">
        <v>43</v>
      </c>
      <c r="E181" s="430" t="s">
        <v>34</v>
      </c>
      <c r="F181" s="513" t="s">
        <v>43</v>
      </c>
      <c r="G181" s="514" t="s">
        <v>34</v>
      </c>
      <c r="H181" s="513" t="s">
        <v>43</v>
      </c>
      <c r="I181" s="514" t="s">
        <v>34</v>
      </c>
      <c r="J181" s="513" t="s">
        <v>43</v>
      </c>
      <c r="K181" s="514" t="s">
        <v>34</v>
      </c>
      <c r="L181" s="513" t="s">
        <v>43</v>
      </c>
      <c r="M181" s="514" t="s">
        <v>34</v>
      </c>
      <c r="N181" s="513" t="s">
        <v>43</v>
      </c>
      <c r="O181" s="514" t="s">
        <v>34</v>
      </c>
      <c r="P181" s="513" t="s">
        <v>43</v>
      </c>
      <c r="Q181" s="514" t="s">
        <v>34</v>
      </c>
      <c r="R181" s="513" t="s">
        <v>43</v>
      </c>
      <c r="S181" s="514" t="s">
        <v>34</v>
      </c>
      <c r="T181" s="106" t="s">
        <v>43</v>
      </c>
      <c r="U181" s="515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541" t="s">
        <v>228</v>
      </c>
      <c r="C182" s="542">
        <f>SUM(D182:E182)</f>
        <v>2</v>
      </c>
      <c r="D182" s="543">
        <f>SUM(F182+H182+J182+L182+N182+P182+R182+T182)</f>
        <v>0</v>
      </c>
      <c r="E182" s="544">
        <f>G182+I182+K182+M182+O182+Q182+S182+U182</f>
        <v>2</v>
      </c>
      <c r="F182" s="545"/>
      <c r="G182" s="546"/>
      <c r="H182" s="545"/>
      <c r="I182" s="546"/>
      <c r="J182" s="545"/>
      <c r="K182" s="546">
        <v>1</v>
      </c>
      <c r="L182" s="545"/>
      <c r="M182" s="546"/>
      <c r="N182" s="545"/>
      <c r="O182" s="546">
        <v>1</v>
      </c>
      <c r="P182" s="545"/>
      <c r="Q182" s="546"/>
      <c r="R182" s="545"/>
      <c r="S182" s="546"/>
      <c r="T182" s="545"/>
      <c r="U182" s="547"/>
      <c r="V182" s="419"/>
      <c r="W182" s="548"/>
      <c r="X182" s="548">
        <v>2</v>
      </c>
      <c r="Y182" s="548">
        <v>1</v>
      </c>
      <c r="Z182" s="548">
        <v>1</v>
      </c>
      <c r="AA182" s="549"/>
      <c r="AB182" s="548"/>
      <c r="AC182" s="548"/>
      <c r="AD182" s="548">
        <v>1</v>
      </c>
      <c r="AE182" s="550">
        <v>1</v>
      </c>
      <c r="AF182" s="548">
        <v>2</v>
      </c>
      <c r="AG182" s="551"/>
      <c r="AH182" s="550">
        <v>0</v>
      </c>
      <c r="AI182" s="548">
        <v>0</v>
      </c>
      <c r="AJ182" s="548">
        <v>0</v>
      </c>
      <c r="AK182" s="548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446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>
        <v>1</v>
      </c>
      <c r="R183" s="206"/>
      <c r="S183" s="324"/>
      <c r="T183" s="206"/>
      <c r="U183" s="325"/>
      <c r="V183" s="326"/>
      <c r="W183" s="327"/>
      <c r="X183" s="327">
        <v>1</v>
      </c>
      <c r="Y183" s="327"/>
      <c r="Z183" s="327"/>
      <c r="AA183" s="208"/>
      <c r="AB183" s="327"/>
      <c r="AC183" s="327">
        <v>1</v>
      </c>
      <c r="AD183" s="327"/>
      <c r="AE183" s="210"/>
      <c r="AF183" s="327">
        <v>1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441" t="s">
        <v>4</v>
      </c>
      <c r="B185" s="441" t="s">
        <v>62</v>
      </c>
      <c r="C185" s="443" t="s">
        <v>231</v>
      </c>
      <c r="D185" s="434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541" t="s">
        <v>233</v>
      </c>
      <c r="B186" s="552">
        <f>SUM(C186:D186)</f>
        <v>3</v>
      </c>
      <c r="C186" s="548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446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431" t="s">
        <v>34</v>
      </c>
      <c r="E191" s="513" t="s">
        <v>43</v>
      </c>
      <c r="F191" s="514" t="s">
        <v>34</v>
      </c>
      <c r="G191" s="513" t="s">
        <v>43</v>
      </c>
      <c r="H191" s="514" t="s">
        <v>34</v>
      </c>
      <c r="I191" s="513" t="s">
        <v>43</v>
      </c>
      <c r="J191" s="514" t="s">
        <v>34</v>
      </c>
      <c r="K191" s="513" t="s">
        <v>43</v>
      </c>
      <c r="L191" s="514" t="s">
        <v>34</v>
      </c>
      <c r="M191" s="513" t="s">
        <v>43</v>
      </c>
      <c r="N191" s="514" t="s">
        <v>34</v>
      </c>
      <c r="O191" s="513" t="s">
        <v>43</v>
      </c>
      <c r="P191" s="427" t="s">
        <v>34</v>
      </c>
      <c r="Q191" s="513" t="s">
        <v>43</v>
      </c>
      <c r="R191" s="427" t="s">
        <v>34</v>
      </c>
      <c r="S191" s="513" t="s">
        <v>43</v>
      </c>
      <c r="T191" s="427" t="s">
        <v>34</v>
      </c>
      <c r="U191" s="513" t="s">
        <v>43</v>
      </c>
      <c r="V191" s="514" t="s">
        <v>34</v>
      </c>
      <c r="W191" s="513" t="s">
        <v>43</v>
      </c>
      <c r="X191" s="514" t="s">
        <v>34</v>
      </c>
      <c r="Y191" s="106" t="s">
        <v>43</v>
      </c>
      <c r="Z191" s="514" t="s">
        <v>34</v>
      </c>
      <c r="AA191" s="106" t="s">
        <v>43</v>
      </c>
      <c r="AB191" s="514" t="s">
        <v>34</v>
      </c>
      <c r="AC191" s="106" t="s">
        <v>43</v>
      </c>
      <c r="AD191" s="514" t="s">
        <v>34</v>
      </c>
      <c r="AE191" s="106" t="s">
        <v>43</v>
      </c>
      <c r="AF191" s="514" t="s">
        <v>34</v>
      </c>
      <c r="AG191" s="106" t="s">
        <v>43</v>
      </c>
      <c r="AH191" s="514" t="s">
        <v>34</v>
      </c>
      <c r="AI191" s="106" t="s">
        <v>43</v>
      </c>
      <c r="AJ191" s="514" t="s">
        <v>34</v>
      </c>
      <c r="AK191" s="106" t="s">
        <v>43</v>
      </c>
      <c r="AL191" s="515" t="s">
        <v>34</v>
      </c>
      <c r="AM191" s="340" t="s">
        <v>237</v>
      </c>
      <c r="AN191" s="341" t="s">
        <v>238</v>
      </c>
    </row>
    <row r="192" spans="1:69" x14ac:dyDescent="0.25">
      <c r="A192" s="439" t="s">
        <v>239</v>
      </c>
      <c r="B192" s="519">
        <f>SUM(C192+D192)</f>
        <v>34</v>
      </c>
      <c r="C192" s="520">
        <f>+E192+G192+I192+K192+M192+O192+Q192+S192+U192+W192+Y192+AA192+AC192+AE192+AG192+AI192+AK192</f>
        <v>7</v>
      </c>
      <c r="D192" s="124">
        <f>+F192+H192+J192+L192+N192+P192+R192+T192+V192+X192+Z192+AB192+AD192+AF192+AH192+AJ192+AL192</f>
        <v>27</v>
      </c>
      <c r="E192" s="521"/>
      <c r="F192" s="522"/>
      <c r="G192" s="521"/>
      <c r="H192" s="522"/>
      <c r="I192" s="521">
        <v>0</v>
      </c>
      <c r="J192" s="522">
        <v>2</v>
      </c>
      <c r="K192" s="521">
        <v>0</v>
      </c>
      <c r="L192" s="522">
        <v>6</v>
      </c>
      <c r="M192" s="521">
        <v>1</v>
      </c>
      <c r="N192" s="522">
        <v>3</v>
      </c>
      <c r="O192" s="521">
        <v>0</v>
      </c>
      <c r="P192" s="345">
        <v>2</v>
      </c>
      <c r="Q192" s="521">
        <v>0</v>
      </c>
      <c r="R192" s="345">
        <v>2</v>
      </c>
      <c r="S192" s="521">
        <v>1</v>
      </c>
      <c r="T192" s="345">
        <v>5</v>
      </c>
      <c r="U192" s="521">
        <v>3</v>
      </c>
      <c r="V192" s="522">
        <v>0</v>
      </c>
      <c r="W192" s="521">
        <v>0</v>
      </c>
      <c r="X192" s="522">
        <v>1</v>
      </c>
      <c r="Y192" s="521"/>
      <c r="Z192" s="345"/>
      <c r="AA192" s="521">
        <v>0</v>
      </c>
      <c r="AB192" s="345">
        <v>4</v>
      </c>
      <c r="AC192" s="521">
        <v>0</v>
      </c>
      <c r="AD192" s="345">
        <v>1</v>
      </c>
      <c r="AE192" s="521">
        <v>1</v>
      </c>
      <c r="AF192" s="345">
        <v>1</v>
      </c>
      <c r="AG192" s="521"/>
      <c r="AH192" s="345"/>
      <c r="AI192" s="521">
        <v>1</v>
      </c>
      <c r="AJ192" s="345">
        <v>0</v>
      </c>
      <c r="AK192" s="521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430" t="s">
        <v>32</v>
      </c>
      <c r="C196" s="439" t="s">
        <v>33</v>
      </c>
      <c r="D196" s="430" t="s">
        <v>34</v>
      </c>
      <c r="E196" s="513" t="s">
        <v>43</v>
      </c>
      <c r="F196" s="349" t="s">
        <v>34</v>
      </c>
      <c r="G196" s="513" t="s">
        <v>43</v>
      </c>
      <c r="H196" s="349" t="s">
        <v>34</v>
      </c>
      <c r="I196" s="453" t="s">
        <v>43</v>
      </c>
      <c r="J196" s="451" t="s">
        <v>34</v>
      </c>
      <c r="K196" s="513" t="s">
        <v>43</v>
      </c>
      <c r="L196" s="428" t="s">
        <v>34</v>
      </c>
      <c r="M196" s="523" t="s">
        <v>245</v>
      </c>
      <c r="N196" s="437" t="s">
        <v>246</v>
      </c>
      <c r="O196" s="1532"/>
    </row>
    <row r="197" spans="1:67" x14ac:dyDescent="0.25">
      <c r="A197" s="1548"/>
      <c r="B197" s="384">
        <f t="shared" ref="B197:B202" si="66">+C197+D197</f>
        <v>7</v>
      </c>
      <c r="C197" s="356">
        <f>+E197+G197+I197+K197</f>
        <v>5</v>
      </c>
      <c r="D197" s="385">
        <f>+F197+H197+J197+L197</f>
        <v>2</v>
      </c>
      <c r="E197" s="524">
        <f t="shared" ref="E197:O197" si="67">SUM(E198:E202)</f>
        <v>1</v>
      </c>
      <c r="F197" s="126">
        <f t="shared" si="67"/>
        <v>0</v>
      </c>
      <c r="G197" s="524">
        <f t="shared" si="67"/>
        <v>1</v>
      </c>
      <c r="H197" s="126">
        <f t="shared" si="67"/>
        <v>0</v>
      </c>
      <c r="I197" s="524">
        <f t="shared" si="67"/>
        <v>1</v>
      </c>
      <c r="J197" s="525">
        <f t="shared" si="67"/>
        <v>0</v>
      </c>
      <c r="K197" s="519">
        <f t="shared" si="67"/>
        <v>2</v>
      </c>
      <c r="L197" s="360">
        <f t="shared" si="67"/>
        <v>2</v>
      </c>
      <c r="M197" s="128">
        <f t="shared" si="67"/>
        <v>4</v>
      </c>
      <c r="N197" s="126">
        <f t="shared" si="67"/>
        <v>3</v>
      </c>
      <c r="O197" s="526">
        <f t="shared" si="67"/>
        <v>3</v>
      </c>
    </row>
    <row r="198" spans="1:67" x14ac:dyDescent="0.25">
      <c r="A198" s="541" t="s">
        <v>247</v>
      </c>
      <c r="B198" s="552">
        <f t="shared" si="66"/>
        <v>6</v>
      </c>
      <c r="C198" s="552">
        <f>+E198+G198+I198+K198</f>
        <v>5</v>
      </c>
      <c r="D198" s="553">
        <f>+F198+H198+J198+L198</f>
        <v>1</v>
      </c>
      <c r="E198" s="196">
        <v>1</v>
      </c>
      <c r="F198" s="200"/>
      <c r="G198" s="196">
        <v>1</v>
      </c>
      <c r="H198" s="200"/>
      <c r="I198" s="196">
        <v>1</v>
      </c>
      <c r="J198" s="197"/>
      <c r="K198" s="196">
        <v>2</v>
      </c>
      <c r="L198" s="363">
        <v>1</v>
      </c>
      <c r="M198" s="198">
        <v>3</v>
      </c>
      <c r="N198" s="200">
        <v>3</v>
      </c>
      <c r="O198" s="364">
        <v>2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445" t="s">
        <v>248</v>
      </c>
      <c r="B199" s="365">
        <f t="shared" si="66"/>
        <v>1</v>
      </c>
      <c r="C199" s="365">
        <f t="shared" ref="C199:D202" si="68">+E199+G199+I199+K199</f>
        <v>0</v>
      </c>
      <c r="D199" s="366">
        <f t="shared" si="68"/>
        <v>1</v>
      </c>
      <c r="E199" s="201"/>
      <c r="F199" s="205"/>
      <c r="G199" s="201"/>
      <c r="H199" s="205"/>
      <c r="I199" s="201"/>
      <c r="J199" s="202"/>
      <c r="K199" s="201"/>
      <c r="L199" s="367">
        <v>1</v>
      </c>
      <c r="M199" s="203">
        <v>1</v>
      </c>
      <c r="N199" s="205"/>
      <c r="O199" s="368">
        <v>1</v>
      </c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445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445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448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13228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selection activeCell="B24" sqref="B24"/>
    </sheetView>
  </sheetViews>
  <sheetFormatPr baseColWidth="10" defaultRowHeight="15" x14ac:dyDescent="0.25"/>
  <cols>
    <col min="1" max="1" width="44.7109375" customWidth="1"/>
    <col min="2" max="2" width="32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",[4]NOMBRE!B2," - ","( ",[4]NOMBRE!C2,[4]NOMBRE!D2,[4]NOMBRE!E2,[4]NOMBRE!F2,[4]NOMBRE!G2," )")</f>
        <v>COMUNA: LINARES - ( 07401 )</v>
      </c>
    </row>
    <row r="3" spans="1:7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71" x14ac:dyDescent="0.25">
      <c r="A4" s="1" t="str">
        <f>CONCATENATE("MES: ",[4]NOMBRE!B6," - ","( ",[4]NOMBRE!C6,[4]NOMBRE!D6," )")</f>
        <v>MES: MARZO - ( 03 )</v>
      </c>
    </row>
    <row r="5" spans="1:71" x14ac:dyDescent="0.25">
      <c r="A5" s="1" t="str">
        <f>CONCATENATE("AÑO: ",[4]NOMBRE!B7)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566" t="s">
        <v>34</v>
      </c>
      <c r="E12" s="580" t="s">
        <v>33</v>
      </c>
      <c r="F12" s="562" t="s">
        <v>34</v>
      </c>
      <c r="G12" s="580" t="s">
        <v>33</v>
      </c>
      <c r="H12" s="562" t="s">
        <v>34</v>
      </c>
      <c r="I12" s="580" t="s">
        <v>33</v>
      </c>
      <c r="J12" s="562" t="s">
        <v>34</v>
      </c>
      <c r="K12" s="580" t="s">
        <v>33</v>
      </c>
      <c r="L12" s="562" t="s">
        <v>34</v>
      </c>
      <c r="M12" s="580" t="s">
        <v>33</v>
      </c>
      <c r="N12" s="562" t="s">
        <v>34</v>
      </c>
      <c r="O12" s="580" t="s">
        <v>33</v>
      </c>
      <c r="P12" s="562" t="s">
        <v>34</v>
      </c>
      <c r="Q12" s="580" t="s">
        <v>33</v>
      </c>
      <c r="R12" s="562" t="s">
        <v>34</v>
      </c>
      <c r="S12" s="580" t="s">
        <v>33</v>
      </c>
      <c r="T12" s="562" t="s">
        <v>34</v>
      </c>
      <c r="U12" s="580" t="s">
        <v>33</v>
      </c>
      <c r="V12" s="562" t="s">
        <v>34</v>
      </c>
      <c r="W12" s="580" t="s">
        <v>33</v>
      </c>
      <c r="X12" s="562" t="s">
        <v>34</v>
      </c>
      <c r="Y12" s="580" t="s">
        <v>33</v>
      </c>
      <c r="Z12" s="562" t="s">
        <v>34</v>
      </c>
      <c r="AA12" s="580" t="s">
        <v>33</v>
      </c>
      <c r="AB12" s="562" t="s">
        <v>34</v>
      </c>
      <c r="AC12" s="580" t="s">
        <v>33</v>
      </c>
      <c r="AD12" s="562" t="s">
        <v>34</v>
      </c>
      <c r="AE12" s="580" t="s">
        <v>33</v>
      </c>
      <c r="AF12" s="562" t="s">
        <v>34</v>
      </c>
      <c r="AG12" s="14" t="s">
        <v>33</v>
      </c>
      <c r="AH12" s="561" t="s">
        <v>34</v>
      </c>
      <c r="AI12" s="580" t="s">
        <v>33</v>
      </c>
      <c r="AJ12" s="562" t="s">
        <v>34</v>
      </c>
      <c r="AK12" s="14" t="s">
        <v>33</v>
      </c>
      <c r="AL12" s="562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584" t="s">
        <v>35</v>
      </c>
      <c r="B13" s="585">
        <f>SUM(C13+D13)</f>
        <v>4027</v>
      </c>
      <c r="C13" s="543">
        <f t="shared" ref="C13:D16" si="0">SUM(E13+G13+I13+K13+M13+O13+Q13+S13+U13+W13+Y13+AA13+AC13+AE13+AG13+AI13+AK13)</f>
        <v>2125</v>
      </c>
      <c r="D13" s="586">
        <f t="shared" si="0"/>
        <v>1902</v>
      </c>
      <c r="E13" s="587">
        <v>398</v>
      </c>
      <c r="F13" s="588">
        <v>311</v>
      </c>
      <c r="G13" s="587">
        <v>222</v>
      </c>
      <c r="H13" s="588">
        <v>193</v>
      </c>
      <c r="I13" s="587">
        <v>227</v>
      </c>
      <c r="J13" s="588">
        <v>175</v>
      </c>
      <c r="K13" s="589">
        <v>92</v>
      </c>
      <c r="L13" s="588">
        <v>102</v>
      </c>
      <c r="M13" s="587">
        <v>60</v>
      </c>
      <c r="N13" s="588">
        <v>77</v>
      </c>
      <c r="O13" s="589">
        <v>75</v>
      </c>
      <c r="P13" s="588">
        <v>103</v>
      </c>
      <c r="Q13" s="587">
        <v>98</v>
      </c>
      <c r="R13" s="588">
        <v>86</v>
      </c>
      <c r="S13" s="589">
        <v>98</v>
      </c>
      <c r="T13" s="590">
        <v>58</v>
      </c>
      <c r="U13" s="589">
        <v>75</v>
      </c>
      <c r="V13" s="590">
        <v>79</v>
      </c>
      <c r="W13" s="589">
        <v>63</v>
      </c>
      <c r="X13" s="590">
        <v>66</v>
      </c>
      <c r="Y13" s="589">
        <v>79</v>
      </c>
      <c r="Z13" s="590">
        <v>96</v>
      </c>
      <c r="AA13" s="589">
        <v>111</v>
      </c>
      <c r="AB13" s="588">
        <v>110</v>
      </c>
      <c r="AC13" s="589">
        <v>121</v>
      </c>
      <c r="AD13" s="588">
        <v>98</v>
      </c>
      <c r="AE13" s="589">
        <v>118</v>
      </c>
      <c r="AF13" s="588">
        <v>84</v>
      </c>
      <c r="AG13" s="589">
        <v>91</v>
      </c>
      <c r="AH13" s="590">
        <v>70</v>
      </c>
      <c r="AI13" s="589">
        <v>76</v>
      </c>
      <c r="AJ13" s="590">
        <v>71</v>
      </c>
      <c r="AK13" s="589">
        <v>121</v>
      </c>
      <c r="AL13" s="590">
        <v>123</v>
      </c>
      <c r="AM13" s="591">
        <v>3908</v>
      </c>
      <c r="AN13" s="589">
        <v>125</v>
      </c>
      <c r="AO13" s="587">
        <v>2</v>
      </c>
      <c r="AP13" s="587">
        <v>174</v>
      </c>
      <c r="AQ13" s="590">
        <v>56</v>
      </c>
      <c r="AR13" s="590">
        <v>516</v>
      </c>
      <c r="AS13" s="590">
        <v>4641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360</v>
      </c>
      <c r="C14" s="29">
        <f t="shared" si="0"/>
        <v>0</v>
      </c>
      <c r="D14" s="30">
        <f t="shared" si="0"/>
        <v>360</v>
      </c>
      <c r="E14" s="31"/>
      <c r="F14" s="32"/>
      <c r="G14" s="31"/>
      <c r="H14" s="32"/>
      <c r="I14" s="31"/>
      <c r="J14" s="32">
        <v>1</v>
      </c>
      <c r="K14" s="31"/>
      <c r="L14" s="32">
        <v>29</v>
      </c>
      <c r="M14" s="33"/>
      <c r="N14" s="34">
        <v>62</v>
      </c>
      <c r="O14" s="33"/>
      <c r="P14" s="34">
        <v>66</v>
      </c>
      <c r="Q14" s="33"/>
      <c r="R14" s="34">
        <v>81</v>
      </c>
      <c r="S14" s="33"/>
      <c r="T14" s="34">
        <v>64</v>
      </c>
      <c r="U14" s="33"/>
      <c r="V14" s="34">
        <v>30</v>
      </c>
      <c r="W14" s="33"/>
      <c r="X14" s="34">
        <v>14</v>
      </c>
      <c r="Y14" s="33"/>
      <c r="Z14" s="34">
        <v>4</v>
      </c>
      <c r="AA14" s="33"/>
      <c r="AB14" s="34">
        <v>5</v>
      </c>
      <c r="AC14" s="33"/>
      <c r="AD14" s="34">
        <v>2</v>
      </c>
      <c r="AE14" s="33"/>
      <c r="AF14" s="34"/>
      <c r="AG14" s="33"/>
      <c r="AH14" s="34">
        <v>1</v>
      </c>
      <c r="AI14" s="33"/>
      <c r="AJ14" s="34"/>
      <c r="AK14" s="33"/>
      <c r="AL14" s="34">
        <v>1</v>
      </c>
      <c r="AM14" s="34">
        <v>343</v>
      </c>
      <c r="AN14" s="33">
        <v>10</v>
      </c>
      <c r="AO14" s="31">
        <v>0</v>
      </c>
      <c r="AP14" s="31">
        <v>2</v>
      </c>
      <c r="AQ14" s="34">
        <v>2</v>
      </c>
      <c r="AR14" s="34">
        <v>32</v>
      </c>
      <c r="AS14" s="34">
        <v>560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165</v>
      </c>
      <c r="C15" s="37">
        <f t="shared" si="0"/>
        <v>0</v>
      </c>
      <c r="D15" s="38">
        <f t="shared" si="0"/>
        <v>165</v>
      </c>
      <c r="E15" s="33"/>
      <c r="F15" s="34"/>
      <c r="G15" s="33"/>
      <c r="H15" s="34"/>
      <c r="I15" s="33"/>
      <c r="J15" s="34"/>
      <c r="K15" s="33"/>
      <c r="L15" s="34">
        <v>9</v>
      </c>
      <c r="M15" s="33"/>
      <c r="N15" s="34">
        <v>29</v>
      </c>
      <c r="O15" s="33"/>
      <c r="P15" s="34">
        <v>43</v>
      </c>
      <c r="Q15" s="33"/>
      <c r="R15" s="34">
        <v>33</v>
      </c>
      <c r="S15" s="33"/>
      <c r="T15" s="34">
        <v>21</v>
      </c>
      <c r="U15" s="33"/>
      <c r="V15" s="34">
        <v>15</v>
      </c>
      <c r="W15" s="33"/>
      <c r="X15" s="34">
        <v>5</v>
      </c>
      <c r="Y15" s="33"/>
      <c r="Z15" s="34">
        <v>3</v>
      </c>
      <c r="AA15" s="33"/>
      <c r="AB15" s="34"/>
      <c r="AC15" s="33"/>
      <c r="AD15" s="34">
        <v>3</v>
      </c>
      <c r="AE15" s="33"/>
      <c r="AF15" s="34">
        <v>2</v>
      </c>
      <c r="AG15" s="33"/>
      <c r="AH15" s="34">
        <v>2</v>
      </c>
      <c r="AI15" s="33"/>
      <c r="AJ15" s="34"/>
      <c r="AK15" s="33"/>
      <c r="AL15" s="34"/>
      <c r="AM15" s="34">
        <v>162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511" t="s">
        <v>32</v>
      </c>
      <c r="C20" s="609" t="s">
        <v>43</v>
      </c>
      <c r="D20" s="555" t="s">
        <v>34</v>
      </c>
      <c r="E20" s="513" t="s">
        <v>43</v>
      </c>
      <c r="F20" s="555" t="s">
        <v>34</v>
      </c>
      <c r="G20" s="513" t="s">
        <v>43</v>
      </c>
      <c r="H20" s="555" t="s">
        <v>34</v>
      </c>
      <c r="I20" s="513" t="s">
        <v>43</v>
      </c>
      <c r="J20" s="555" t="s">
        <v>34</v>
      </c>
      <c r="K20" s="513" t="s">
        <v>43</v>
      </c>
      <c r="L20" s="555" t="s">
        <v>34</v>
      </c>
      <c r="M20" s="513" t="s">
        <v>43</v>
      </c>
      <c r="N20" s="555" t="s">
        <v>34</v>
      </c>
      <c r="O20" s="513" t="s">
        <v>43</v>
      </c>
      <c r="P20" s="555" t="s">
        <v>34</v>
      </c>
      <c r="Q20" s="513" t="s">
        <v>43</v>
      </c>
      <c r="R20" s="555" t="s">
        <v>34</v>
      </c>
      <c r="S20" s="513" t="s">
        <v>43</v>
      </c>
      <c r="T20" s="555" t="s">
        <v>34</v>
      </c>
      <c r="U20" s="513" t="s">
        <v>43</v>
      </c>
      <c r="V20" s="555" t="s">
        <v>34</v>
      </c>
      <c r="W20" s="513" t="s">
        <v>43</v>
      </c>
      <c r="X20" s="555" t="s">
        <v>34</v>
      </c>
      <c r="Y20" s="513" t="s">
        <v>43</v>
      </c>
      <c r="Z20" s="555" t="s">
        <v>34</v>
      </c>
      <c r="AA20" s="513" t="s">
        <v>43</v>
      </c>
      <c r="AB20" s="555" t="s">
        <v>34</v>
      </c>
      <c r="AC20" s="513" t="s">
        <v>43</v>
      </c>
      <c r="AD20" s="555" t="s">
        <v>34</v>
      </c>
      <c r="AE20" s="513" t="s">
        <v>43</v>
      </c>
      <c r="AF20" s="555" t="s">
        <v>34</v>
      </c>
      <c r="AG20" s="513" t="s">
        <v>43</v>
      </c>
      <c r="AH20" s="555" t="s">
        <v>34</v>
      </c>
      <c r="AI20" s="513" t="s">
        <v>43</v>
      </c>
      <c r="AJ20" s="555" t="s">
        <v>34</v>
      </c>
      <c r="AK20" s="513" t="s">
        <v>43</v>
      </c>
      <c r="AL20" s="555" t="s">
        <v>34</v>
      </c>
      <c r="AM20" s="1532"/>
      <c r="AN20" s="1554"/>
      <c r="AO20" s="1554"/>
      <c r="AP20" s="1554"/>
    </row>
    <row r="21" spans="1:69" x14ac:dyDescent="0.25">
      <c r="A21" s="607" t="s">
        <v>44</v>
      </c>
      <c r="B21" s="542">
        <f t="shared" ref="B21:B26" si="3">SUM(C21+D21)</f>
        <v>0</v>
      </c>
      <c r="C21" s="592">
        <f t="shared" ref="C21:D26" si="4">SUM(E21+G21+I21+K21+M21+O21+Q21+S21+U21+W21+Y21+AA21+AC21+AE21+AG21+AI21+AK21)</f>
        <v>0</v>
      </c>
      <c r="D21" s="593">
        <f t="shared" si="4"/>
        <v>0</v>
      </c>
      <c r="E21" s="589"/>
      <c r="F21" s="590"/>
      <c r="G21" s="589"/>
      <c r="H21" s="590"/>
      <c r="I21" s="589"/>
      <c r="J21" s="588"/>
      <c r="K21" s="589"/>
      <c r="L21" s="588"/>
      <c r="M21" s="589"/>
      <c r="N21" s="588"/>
      <c r="O21" s="466"/>
      <c r="P21" s="588"/>
      <c r="Q21" s="466"/>
      <c r="R21" s="588"/>
      <c r="S21" s="466"/>
      <c r="T21" s="588"/>
      <c r="U21" s="466"/>
      <c r="V21" s="588"/>
      <c r="W21" s="466"/>
      <c r="X21" s="588"/>
      <c r="Y21" s="466"/>
      <c r="Z21" s="588"/>
      <c r="AA21" s="466"/>
      <c r="AB21" s="588"/>
      <c r="AC21" s="466"/>
      <c r="AD21" s="588"/>
      <c r="AE21" s="466"/>
      <c r="AF21" s="588"/>
      <c r="AG21" s="466"/>
      <c r="AH21" s="588"/>
      <c r="AI21" s="466"/>
      <c r="AJ21" s="588"/>
      <c r="AK21" s="466"/>
      <c r="AL21" s="588"/>
      <c r="AM21" s="590"/>
      <c r="AN21" s="591"/>
      <c r="AO21" s="591"/>
      <c r="AP21" s="591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573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574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574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511" t="s">
        <v>32</v>
      </c>
      <c r="C30" s="10" t="s">
        <v>43</v>
      </c>
      <c r="D30" s="566" t="s">
        <v>34</v>
      </c>
      <c r="E30" s="560" t="s">
        <v>43</v>
      </c>
      <c r="F30" s="562" t="s">
        <v>34</v>
      </c>
      <c r="G30" s="560" t="s">
        <v>43</v>
      </c>
      <c r="H30" s="562" t="s">
        <v>34</v>
      </c>
      <c r="I30" s="560" t="s">
        <v>43</v>
      </c>
      <c r="J30" s="562" t="s">
        <v>34</v>
      </c>
      <c r="K30" s="560" t="s">
        <v>43</v>
      </c>
      <c r="L30" s="562" t="s">
        <v>34</v>
      </c>
      <c r="M30" s="560" t="s">
        <v>43</v>
      </c>
      <c r="N30" s="562" t="s">
        <v>34</v>
      </c>
      <c r="O30" s="560" t="s">
        <v>43</v>
      </c>
      <c r="P30" s="562" t="s">
        <v>34</v>
      </c>
      <c r="Q30" s="560" t="s">
        <v>43</v>
      </c>
      <c r="R30" s="562" t="s">
        <v>34</v>
      </c>
      <c r="S30" s="560" t="s">
        <v>43</v>
      </c>
      <c r="T30" s="562" t="s">
        <v>34</v>
      </c>
      <c r="U30" s="560" t="s">
        <v>43</v>
      </c>
      <c r="V30" s="562" t="s">
        <v>34</v>
      </c>
      <c r="W30" s="560" t="s">
        <v>43</v>
      </c>
      <c r="X30" s="562" t="s">
        <v>34</v>
      </c>
      <c r="Y30" s="560" t="s">
        <v>43</v>
      </c>
      <c r="Z30" s="562" t="s">
        <v>34</v>
      </c>
      <c r="AA30" s="560" t="s">
        <v>43</v>
      </c>
      <c r="AB30" s="562" t="s">
        <v>34</v>
      </c>
      <c r="AC30" s="560" t="s">
        <v>43</v>
      </c>
      <c r="AD30" s="562" t="s">
        <v>34</v>
      </c>
      <c r="AE30" s="560" t="s">
        <v>43</v>
      </c>
      <c r="AF30" s="562" t="s">
        <v>34</v>
      </c>
      <c r="AG30" s="560" t="s">
        <v>43</v>
      </c>
      <c r="AH30" s="562" t="s">
        <v>34</v>
      </c>
      <c r="AI30" s="560" t="s">
        <v>43</v>
      </c>
      <c r="AJ30" s="562" t="s">
        <v>34</v>
      </c>
      <c r="AK30" s="560" t="s">
        <v>43</v>
      </c>
      <c r="AL30" s="562" t="s">
        <v>34</v>
      </c>
      <c r="AM30" s="1554"/>
      <c r="AN30" s="1554"/>
    </row>
    <row r="31" spans="1:69" x14ac:dyDescent="0.25">
      <c r="A31" s="607" t="s">
        <v>52</v>
      </c>
      <c r="B31" s="542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593">
        <f t="shared" si="14"/>
        <v>0</v>
      </c>
      <c r="E31" s="589"/>
      <c r="F31" s="590"/>
      <c r="G31" s="589"/>
      <c r="H31" s="590"/>
      <c r="I31" s="589"/>
      <c r="J31" s="588"/>
      <c r="K31" s="589"/>
      <c r="L31" s="588"/>
      <c r="M31" s="589"/>
      <c r="N31" s="588"/>
      <c r="O31" s="466"/>
      <c r="P31" s="588"/>
      <c r="Q31" s="466"/>
      <c r="R31" s="588"/>
      <c r="S31" s="466"/>
      <c r="T31" s="588"/>
      <c r="U31" s="466"/>
      <c r="V31" s="588"/>
      <c r="W31" s="466"/>
      <c r="X31" s="588"/>
      <c r="Y31" s="466"/>
      <c r="Z31" s="588"/>
      <c r="AA31" s="466"/>
      <c r="AB31" s="588"/>
      <c r="AC31" s="466"/>
      <c r="AD31" s="588"/>
      <c r="AE31" s="466"/>
      <c r="AF31" s="588"/>
      <c r="AG31" s="466"/>
      <c r="AH31" s="588"/>
      <c r="AI31" s="466"/>
      <c r="AJ31" s="588"/>
      <c r="AK31" s="466"/>
      <c r="AL31" s="588"/>
      <c r="AM31" s="591"/>
      <c r="AN31" s="591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573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573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573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573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574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511" t="s">
        <v>32</v>
      </c>
      <c r="C40" s="10" t="s">
        <v>43</v>
      </c>
      <c r="D40" s="566" t="s">
        <v>34</v>
      </c>
      <c r="E40" s="554" t="s">
        <v>43</v>
      </c>
      <c r="F40" s="555" t="s">
        <v>34</v>
      </c>
      <c r="G40" s="554" t="s">
        <v>43</v>
      </c>
      <c r="H40" s="555" t="s">
        <v>34</v>
      </c>
      <c r="I40" s="554" t="s">
        <v>43</v>
      </c>
      <c r="J40" s="555" t="s">
        <v>34</v>
      </c>
      <c r="K40" s="554" t="s">
        <v>43</v>
      </c>
      <c r="L40" s="555" t="s">
        <v>34</v>
      </c>
      <c r="M40" s="554" t="s">
        <v>43</v>
      </c>
      <c r="N40" s="555" t="s">
        <v>34</v>
      </c>
      <c r="O40" s="554" t="s">
        <v>43</v>
      </c>
      <c r="P40" s="555" t="s">
        <v>34</v>
      </c>
      <c r="Q40" s="554" t="s">
        <v>43</v>
      </c>
      <c r="R40" s="555" t="s">
        <v>34</v>
      </c>
      <c r="S40" s="554" t="s">
        <v>43</v>
      </c>
      <c r="T40" s="555" t="s">
        <v>34</v>
      </c>
      <c r="U40" s="554" t="s">
        <v>43</v>
      </c>
      <c r="V40" s="555" t="s">
        <v>34</v>
      </c>
      <c r="W40" s="554" t="s">
        <v>43</v>
      </c>
      <c r="X40" s="555" t="s">
        <v>34</v>
      </c>
      <c r="Y40" s="554" t="s">
        <v>43</v>
      </c>
      <c r="Z40" s="555" t="s">
        <v>34</v>
      </c>
      <c r="AA40" s="554" t="s">
        <v>43</v>
      </c>
      <c r="AB40" s="555" t="s">
        <v>34</v>
      </c>
      <c r="AC40" s="554" t="s">
        <v>43</v>
      </c>
      <c r="AD40" s="555" t="s">
        <v>34</v>
      </c>
      <c r="AE40" s="554" t="s">
        <v>43</v>
      </c>
      <c r="AF40" s="555" t="s">
        <v>34</v>
      </c>
      <c r="AG40" s="554" t="s">
        <v>43</v>
      </c>
      <c r="AH40" s="555" t="s">
        <v>34</v>
      </c>
      <c r="AI40" s="554" t="s">
        <v>43</v>
      </c>
      <c r="AJ40" s="555" t="s">
        <v>34</v>
      </c>
      <c r="AK40" s="554" t="s">
        <v>43</v>
      </c>
      <c r="AL40" s="555" t="s">
        <v>34</v>
      </c>
      <c r="AM40" s="1554"/>
      <c r="AN40" s="1554"/>
    </row>
    <row r="41" spans="1:68" x14ac:dyDescent="0.25">
      <c r="A41" s="607" t="s">
        <v>52</v>
      </c>
      <c r="B41" s="542">
        <f t="shared" ref="B41:B46" si="18">SUM(C41+D41)</f>
        <v>0</v>
      </c>
      <c r="C41" s="95">
        <f>SUM(E41+G41+I41+K41+M41+O41+Q41+S41+U41+W41+Y41+AA41+AC41+AE41+AG41+AI41+AK41)</f>
        <v>0</v>
      </c>
      <c r="D41" s="593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591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573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573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573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573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574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511" t="s">
        <v>32</v>
      </c>
      <c r="C50" s="10" t="s">
        <v>43</v>
      </c>
      <c r="D50" s="566" t="s">
        <v>34</v>
      </c>
      <c r="E50" s="560" t="s">
        <v>43</v>
      </c>
      <c r="F50" s="562" t="s">
        <v>34</v>
      </c>
      <c r="G50" s="560" t="s">
        <v>43</v>
      </c>
      <c r="H50" s="562" t="s">
        <v>34</v>
      </c>
      <c r="I50" s="560" t="s">
        <v>43</v>
      </c>
      <c r="J50" s="562" t="s">
        <v>34</v>
      </c>
      <c r="K50" s="560" t="s">
        <v>43</v>
      </c>
      <c r="L50" s="562" t="s">
        <v>34</v>
      </c>
      <c r="M50" s="560" t="s">
        <v>43</v>
      </c>
      <c r="N50" s="562" t="s">
        <v>34</v>
      </c>
      <c r="O50" s="560" t="s">
        <v>43</v>
      </c>
      <c r="P50" s="562" t="s">
        <v>34</v>
      </c>
      <c r="Q50" s="560" t="s">
        <v>43</v>
      </c>
      <c r="R50" s="562" t="s">
        <v>34</v>
      </c>
      <c r="S50" s="560" t="s">
        <v>43</v>
      </c>
      <c r="T50" s="562" t="s">
        <v>34</v>
      </c>
      <c r="U50" s="560" t="s">
        <v>43</v>
      </c>
      <c r="V50" s="562" t="s">
        <v>34</v>
      </c>
      <c r="W50" s="560" t="s">
        <v>43</v>
      </c>
      <c r="X50" s="562" t="s">
        <v>34</v>
      </c>
      <c r="Y50" s="560" t="s">
        <v>43</v>
      </c>
      <c r="Z50" s="562" t="s">
        <v>34</v>
      </c>
      <c r="AA50" s="560" t="s">
        <v>43</v>
      </c>
      <c r="AB50" s="562" t="s">
        <v>34</v>
      </c>
      <c r="AC50" s="560" t="s">
        <v>43</v>
      </c>
      <c r="AD50" s="562" t="s">
        <v>34</v>
      </c>
      <c r="AE50" s="560" t="s">
        <v>43</v>
      </c>
      <c r="AF50" s="562" t="s">
        <v>34</v>
      </c>
      <c r="AG50" s="560" t="s">
        <v>43</v>
      </c>
      <c r="AH50" s="562" t="s">
        <v>34</v>
      </c>
      <c r="AI50" s="560" t="s">
        <v>43</v>
      </c>
      <c r="AJ50" s="562" t="s">
        <v>34</v>
      </c>
      <c r="AK50" s="560" t="s">
        <v>43</v>
      </c>
      <c r="AL50" s="562" t="s">
        <v>34</v>
      </c>
      <c r="AM50" s="1554"/>
      <c r="AN50" s="1554"/>
    </row>
    <row r="51" spans="1:68" x14ac:dyDescent="0.25">
      <c r="A51" s="607" t="s">
        <v>52</v>
      </c>
      <c r="B51" s="542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593">
        <f t="shared" si="26"/>
        <v>0</v>
      </c>
      <c r="E51" s="589"/>
      <c r="F51" s="590"/>
      <c r="G51" s="589"/>
      <c r="H51" s="590"/>
      <c r="I51" s="589"/>
      <c r="J51" s="588"/>
      <c r="K51" s="589"/>
      <c r="L51" s="588"/>
      <c r="M51" s="589"/>
      <c r="N51" s="588"/>
      <c r="O51" s="466"/>
      <c r="P51" s="588"/>
      <c r="Q51" s="466"/>
      <c r="R51" s="588"/>
      <c r="S51" s="466"/>
      <c r="T51" s="588"/>
      <c r="U51" s="466"/>
      <c r="V51" s="588"/>
      <c r="W51" s="466"/>
      <c r="X51" s="588"/>
      <c r="Y51" s="466"/>
      <c r="Z51" s="588"/>
      <c r="AA51" s="466"/>
      <c r="AB51" s="588"/>
      <c r="AC51" s="466"/>
      <c r="AD51" s="588"/>
      <c r="AE51" s="466"/>
      <c r="AF51" s="588"/>
      <c r="AG51" s="466"/>
      <c r="AH51" s="588"/>
      <c r="AI51" s="466"/>
      <c r="AJ51" s="588"/>
      <c r="AK51" s="466"/>
      <c r="AL51" s="588"/>
      <c r="AM51" s="591"/>
      <c r="AN51" s="591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573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573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573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573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574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580" t="s">
        <v>32</v>
      </c>
      <c r="C60" s="577" t="s">
        <v>33</v>
      </c>
      <c r="D60" s="555" t="s">
        <v>34</v>
      </c>
      <c r="E60" s="513" t="s">
        <v>33</v>
      </c>
      <c r="F60" s="555" t="s">
        <v>34</v>
      </c>
      <c r="G60" s="513" t="s">
        <v>33</v>
      </c>
      <c r="H60" s="555" t="s">
        <v>34</v>
      </c>
      <c r="I60" s="513" t="s">
        <v>33</v>
      </c>
      <c r="J60" s="555" t="s">
        <v>34</v>
      </c>
      <c r="K60" s="513" t="s">
        <v>33</v>
      </c>
      <c r="L60" s="555" t="s">
        <v>34</v>
      </c>
      <c r="M60" s="513" t="s">
        <v>33</v>
      </c>
      <c r="N60" s="555" t="s">
        <v>34</v>
      </c>
      <c r="O60" s="513" t="s">
        <v>33</v>
      </c>
      <c r="P60" s="555" t="s">
        <v>34</v>
      </c>
      <c r="Q60" s="513" t="s">
        <v>33</v>
      </c>
      <c r="R60" s="555" t="s">
        <v>34</v>
      </c>
      <c r="S60" s="513" t="s">
        <v>33</v>
      </c>
      <c r="T60" s="555" t="s">
        <v>34</v>
      </c>
      <c r="U60" s="513" t="s">
        <v>33</v>
      </c>
      <c r="V60" s="579" t="s">
        <v>34</v>
      </c>
      <c r="W60" s="513" t="s">
        <v>33</v>
      </c>
      <c r="X60" s="555" t="s">
        <v>34</v>
      </c>
      <c r="Y60" s="513" t="s">
        <v>33</v>
      </c>
      <c r="Z60" s="555" t="s">
        <v>34</v>
      </c>
      <c r="AA60" s="513" t="s">
        <v>33</v>
      </c>
      <c r="AB60" s="555" t="s">
        <v>34</v>
      </c>
      <c r="AC60" s="513" t="s">
        <v>33</v>
      </c>
      <c r="AD60" s="555" t="s">
        <v>34</v>
      </c>
      <c r="AE60" s="513" t="s">
        <v>33</v>
      </c>
      <c r="AF60" s="555" t="s">
        <v>34</v>
      </c>
      <c r="AG60" s="513" t="s">
        <v>33</v>
      </c>
      <c r="AH60" s="555" t="s">
        <v>34</v>
      </c>
      <c r="AI60" s="513" t="s">
        <v>33</v>
      </c>
      <c r="AJ60" s="555" t="s">
        <v>34</v>
      </c>
      <c r="AK60" s="513" t="s">
        <v>33</v>
      </c>
      <c r="AL60" s="555" t="s">
        <v>34</v>
      </c>
      <c r="AM60" s="106" t="s">
        <v>64</v>
      </c>
      <c r="AN60" s="555" t="s">
        <v>65</v>
      </c>
    </row>
    <row r="61" spans="1:68" x14ac:dyDescent="0.25">
      <c r="A61" s="467" t="s">
        <v>66</v>
      </c>
      <c r="B61" s="542">
        <f t="shared" ref="B61:B66" si="32">SUM(C61+D61)</f>
        <v>43</v>
      </c>
      <c r="C61" s="95">
        <f>SUM(E61+G61+I61+K61+M61+O61+Q61+S61+U61+W61+Y61+AA61+AC61+AE61+AG61+AI61+AK61)</f>
        <v>21</v>
      </c>
      <c r="D61" s="593">
        <f>SUM(F61+H61+J61+L61+N61+P61+R61+T61+V61+X61+Z61+AB61+AD61+AF61+AH61+AJ61+AL61)</f>
        <v>22</v>
      </c>
      <c r="E61" s="589">
        <v>1</v>
      </c>
      <c r="F61" s="590">
        <v>1</v>
      </c>
      <c r="G61" s="589"/>
      <c r="H61" s="588">
        <v>1</v>
      </c>
      <c r="I61" s="589"/>
      <c r="J61" s="588">
        <v>2</v>
      </c>
      <c r="K61" s="589">
        <v>1</v>
      </c>
      <c r="L61" s="588"/>
      <c r="M61" s="589"/>
      <c r="N61" s="588"/>
      <c r="O61" s="589">
        <v>3</v>
      </c>
      <c r="P61" s="588">
        <v>3</v>
      </c>
      <c r="Q61" s="589">
        <v>1</v>
      </c>
      <c r="R61" s="588">
        <v>1</v>
      </c>
      <c r="S61" s="589">
        <v>1</v>
      </c>
      <c r="T61" s="588"/>
      <c r="U61" s="589"/>
      <c r="V61" s="468">
        <v>1</v>
      </c>
      <c r="W61" s="589">
        <v>1</v>
      </c>
      <c r="X61" s="588"/>
      <c r="Y61" s="589">
        <v>1</v>
      </c>
      <c r="Z61" s="588"/>
      <c r="AA61" s="589">
        <v>3</v>
      </c>
      <c r="AB61" s="588">
        <v>2</v>
      </c>
      <c r="AC61" s="589">
        <v>3</v>
      </c>
      <c r="AD61" s="588">
        <v>3</v>
      </c>
      <c r="AE61" s="589"/>
      <c r="AF61" s="588">
        <v>1</v>
      </c>
      <c r="AG61" s="589">
        <v>2</v>
      </c>
      <c r="AH61" s="588"/>
      <c r="AI61" s="589">
        <v>2</v>
      </c>
      <c r="AJ61" s="588">
        <v>3</v>
      </c>
      <c r="AK61" s="466">
        <v>2</v>
      </c>
      <c r="AL61" s="588">
        <v>4</v>
      </c>
      <c r="AM61" s="466"/>
      <c r="AN61" s="588">
        <v>43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867</v>
      </c>
      <c r="C62" s="96">
        <f t="shared" ref="C62:D66" si="33">SUM(E62+G62+I62+K62+M62+O62+Q62+S62+U62+W62+Y62+AA62+AC62+AE62+AG62+AI62+AK62)</f>
        <v>447</v>
      </c>
      <c r="D62" s="70">
        <f t="shared" si="33"/>
        <v>420</v>
      </c>
      <c r="E62" s="33">
        <v>76</v>
      </c>
      <c r="F62" s="34">
        <v>66</v>
      </c>
      <c r="G62" s="33">
        <v>21</v>
      </c>
      <c r="H62" s="32">
        <v>26</v>
      </c>
      <c r="I62" s="33">
        <v>21</v>
      </c>
      <c r="J62" s="32">
        <v>27</v>
      </c>
      <c r="K62" s="33">
        <v>15</v>
      </c>
      <c r="L62" s="32">
        <v>13</v>
      </c>
      <c r="M62" s="33">
        <v>16</v>
      </c>
      <c r="N62" s="32">
        <v>17</v>
      </c>
      <c r="O62" s="33">
        <v>19</v>
      </c>
      <c r="P62" s="32">
        <v>26</v>
      </c>
      <c r="Q62" s="33">
        <v>33</v>
      </c>
      <c r="R62" s="32">
        <v>24</v>
      </c>
      <c r="S62" s="33">
        <v>21</v>
      </c>
      <c r="T62" s="32">
        <v>9</v>
      </c>
      <c r="U62" s="33">
        <v>17</v>
      </c>
      <c r="V62" s="109">
        <v>17</v>
      </c>
      <c r="W62" s="33">
        <v>21</v>
      </c>
      <c r="X62" s="32">
        <v>18</v>
      </c>
      <c r="Y62" s="33">
        <v>15</v>
      </c>
      <c r="Z62" s="32">
        <v>28</v>
      </c>
      <c r="AA62" s="33">
        <v>24</v>
      </c>
      <c r="AB62" s="32">
        <v>19</v>
      </c>
      <c r="AC62" s="33">
        <v>34</v>
      </c>
      <c r="AD62" s="32">
        <v>22</v>
      </c>
      <c r="AE62" s="33">
        <v>29</v>
      </c>
      <c r="AF62" s="32">
        <v>24</v>
      </c>
      <c r="AG62" s="33">
        <v>18</v>
      </c>
      <c r="AH62" s="32">
        <v>16</v>
      </c>
      <c r="AI62" s="33">
        <v>25</v>
      </c>
      <c r="AJ62" s="32">
        <v>23</v>
      </c>
      <c r="AK62" s="71">
        <v>42</v>
      </c>
      <c r="AL62" s="32">
        <v>45</v>
      </c>
      <c r="AM62" s="71"/>
      <c r="AN62" s="32">
        <v>867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2502</v>
      </c>
      <c r="C63" s="96">
        <f t="shared" si="33"/>
        <v>1331</v>
      </c>
      <c r="D63" s="70">
        <f t="shared" si="33"/>
        <v>1171</v>
      </c>
      <c r="E63" s="33">
        <v>241</v>
      </c>
      <c r="F63" s="34">
        <v>183</v>
      </c>
      <c r="G63" s="33">
        <v>120</v>
      </c>
      <c r="H63" s="32">
        <v>101</v>
      </c>
      <c r="I63" s="33">
        <v>117</v>
      </c>
      <c r="J63" s="32">
        <v>78</v>
      </c>
      <c r="K63" s="33">
        <v>58</v>
      </c>
      <c r="L63" s="32">
        <v>62</v>
      </c>
      <c r="M63" s="33">
        <v>36</v>
      </c>
      <c r="N63" s="32">
        <v>48</v>
      </c>
      <c r="O63" s="33">
        <v>50</v>
      </c>
      <c r="P63" s="32">
        <v>66</v>
      </c>
      <c r="Q63" s="33">
        <v>55</v>
      </c>
      <c r="R63" s="32">
        <v>53</v>
      </c>
      <c r="S63" s="33">
        <v>73</v>
      </c>
      <c r="T63" s="32">
        <v>45</v>
      </c>
      <c r="U63" s="33">
        <v>54</v>
      </c>
      <c r="V63" s="109">
        <v>56</v>
      </c>
      <c r="W63" s="33">
        <v>38</v>
      </c>
      <c r="X63" s="32">
        <v>45</v>
      </c>
      <c r="Y63" s="33">
        <v>57</v>
      </c>
      <c r="Z63" s="32">
        <v>60</v>
      </c>
      <c r="AA63" s="33">
        <v>78</v>
      </c>
      <c r="AB63" s="32">
        <v>83</v>
      </c>
      <c r="AC63" s="33">
        <v>79</v>
      </c>
      <c r="AD63" s="32">
        <v>68</v>
      </c>
      <c r="AE63" s="33">
        <v>83</v>
      </c>
      <c r="AF63" s="32">
        <v>54</v>
      </c>
      <c r="AG63" s="33">
        <v>70</v>
      </c>
      <c r="AH63" s="32">
        <v>52</v>
      </c>
      <c r="AI63" s="33">
        <v>47</v>
      </c>
      <c r="AJ63" s="32">
        <v>43</v>
      </c>
      <c r="AK63" s="71">
        <v>75</v>
      </c>
      <c r="AL63" s="32">
        <v>74</v>
      </c>
      <c r="AM63" s="71"/>
      <c r="AN63" s="32">
        <v>2502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600</v>
      </c>
      <c r="C64" s="96">
        <f t="shared" si="33"/>
        <v>319</v>
      </c>
      <c r="D64" s="70">
        <f t="shared" si="33"/>
        <v>281</v>
      </c>
      <c r="E64" s="33">
        <v>79</v>
      </c>
      <c r="F64" s="34">
        <v>58</v>
      </c>
      <c r="G64" s="33">
        <v>81</v>
      </c>
      <c r="H64" s="32">
        <v>65</v>
      </c>
      <c r="I64" s="33">
        <v>88</v>
      </c>
      <c r="J64" s="32">
        <v>68</v>
      </c>
      <c r="K64" s="33">
        <v>17</v>
      </c>
      <c r="L64" s="32">
        <v>25</v>
      </c>
      <c r="M64" s="33">
        <v>8</v>
      </c>
      <c r="N64" s="32">
        <v>12</v>
      </c>
      <c r="O64" s="33">
        <v>3</v>
      </c>
      <c r="P64" s="32">
        <v>7</v>
      </c>
      <c r="Q64" s="33">
        <v>8</v>
      </c>
      <c r="R64" s="32">
        <v>8</v>
      </c>
      <c r="S64" s="33">
        <v>3</v>
      </c>
      <c r="T64" s="32">
        <v>4</v>
      </c>
      <c r="U64" s="33">
        <v>3</v>
      </c>
      <c r="V64" s="109">
        <v>4</v>
      </c>
      <c r="W64" s="33">
        <v>3</v>
      </c>
      <c r="X64" s="32">
        <v>3</v>
      </c>
      <c r="Y64" s="33">
        <v>5</v>
      </c>
      <c r="Z64" s="32">
        <v>7</v>
      </c>
      <c r="AA64" s="33">
        <v>6</v>
      </c>
      <c r="AB64" s="32">
        <v>6</v>
      </c>
      <c r="AC64" s="33">
        <v>5</v>
      </c>
      <c r="AD64" s="32">
        <v>5</v>
      </c>
      <c r="AE64" s="33">
        <v>6</v>
      </c>
      <c r="AF64" s="32">
        <v>5</v>
      </c>
      <c r="AG64" s="33">
        <v>1</v>
      </c>
      <c r="AH64" s="32">
        <v>2</v>
      </c>
      <c r="AI64" s="33">
        <v>1</v>
      </c>
      <c r="AJ64" s="32">
        <v>2</v>
      </c>
      <c r="AK64" s="71">
        <v>2</v>
      </c>
      <c r="AL64" s="32"/>
      <c r="AM64" s="71"/>
      <c r="AN64" s="32">
        <v>600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15</v>
      </c>
      <c r="C65" s="112">
        <f t="shared" si="33"/>
        <v>7</v>
      </c>
      <c r="D65" s="113">
        <f t="shared" si="33"/>
        <v>8</v>
      </c>
      <c r="E65" s="114">
        <v>1</v>
      </c>
      <c r="F65" s="115">
        <v>3</v>
      </c>
      <c r="G65" s="114"/>
      <c r="H65" s="116"/>
      <c r="I65" s="114">
        <v>1</v>
      </c>
      <c r="J65" s="116"/>
      <c r="K65" s="114">
        <v>1</v>
      </c>
      <c r="L65" s="116">
        <v>2</v>
      </c>
      <c r="M65" s="114"/>
      <c r="N65" s="116"/>
      <c r="O65" s="114"/>
      <c r="P65" s="116">
        <v>1</v>
      </c>
      <c r="Q65" s="114">
        <v>1</v>
      </c>
      <c r="R65" s="116"/>
      <c r="S65" s="114"/>
      <c r="T65" s="116"/>
      <c r="U65" s="114">
        <v>1</v>
      </c>
      <c r="V65" s="117">
        <v>1</v>
      </c>
      <c r="W65" s="114"/>
      <c r="X65" s="116"/>
      <c r="Y65" s="114">
        <v>1</v>
      </c>
      <c r="Z65" s="116">
        <v>1</v>
      </c>
      <c r="AA65" s="114"/>
      <c r="AB65" s="116"/>
      <c r="AC65" s="114"/>
      <c r="AD65" s="116"/>
      <c r="AE65" s="114"/>
      <c r="AF65" s="116"/>
      <c r="AG65" s="114"/>
      <c r="AH65" s="116"/>
      <c r="AI65" s="114">
        <v>1</v>
      </c>
      <c r="AJ65" s="116"/>
      <c r="AK65" s="118"/>
      <c r="AL65" s="116"/>
      <c r="AM65" s="118"/>
      <c r="AN65" s="116">
        <v>15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554" t="s">
        <v>62</v>
      </c>
      <c r="B67" s="527">
        <f t="shared" ref="B67:AL67" si="37">SUM(B61:B66)</f>
        <v>4027</v>
      </c>
      <c r="C67" s="611">
        <f t="shared" si="37"/>
        <v>2125</v>
      </c>
      <c r="D67" s="124">
        <f t="shared" si="37"/>
        <v>1902</v>
      </c>
      <c r="E67" s="524">
        <f t="shared" si="37"/>
        <v>398</v>
      </c>
      <c r="F67" s="126">
        <f t="shared" si="37"/>
        <v>311</v>
      </c>
      <c r="G67" s="524">
        <f t="shared" si="37"/>
        <v>222</v>
      </c>
      <c r="H67" s="525">
        <f t="shared" si="37"/>
        <v>193</v>
      </c>
      <c r="I67" s="524">
        <f t="shared" si="37"/>
        <v>227</v>
      </c>
      <c r="J67" s="525">
        <f t="shared" si="37"/>
        <v>175</v>
      </c>
      <c r="K67" s="524">
        <f t="shared" si="37"/>
        <v>92</v>
      </c>
      <c r="L67" s="525">
        <f t="shared" si="37"/>
        <v>102</v>
      </c>
      <c r="M67" s="524">
        <f t="shared" si="37"/>
        <v>60</v>
      </c>
      <c r="N67" s="525">
        <f t="shared" si="37"/>
        <v>77</v>
      </c>
      <c r="O67" s="524">
        <f t="shared" si="37"/>
        <v>75</v>
      </c>
      <c r="P67" s="525">
        <f t="shared" si="37"/>
        <v>103</v>
      </c>
      <c r="Q67" s="524">
        <f t="shared" si="37"/>
        <v>98</v>
      </c>
      <c r="R67" s="525">
        <f t="shared" si="37"/>
        <v>86</v>
      </c>
      <c r="S67" s="524">
        <f t="shared" si="37"/>
        <v>98</v>
      </c>
      <c r="T67" s="525">
        <f t="shared" si="37"/>
        <v>58</v>
      </c>
      <c r="U67" s="128">
        <f t="shared" si="37"/>
        <v>75</v>
      </c>
      <c r="V67" s="406">
        <f t="shared" si="37"/>
        <v>79</v>
      </c>
      <c r="W67" s="524">
        <f t="shared" si="37"/>
        <v>63</v>
      </c>
      <c r="X67" s="525">
        <f t="shared" si="37"/>
        <v>66</v>
      </c>
      <c r="Y67" s="524">
        <f t="shared" si="37"/>
        <v>79</v>
      </c>
      <c r="Z67" s="525">
        <f t="shared" si="37"/>
        <v>96</v>
      </c>
      <c r="AA67" s="524">
        <f t="shared" si="37"/>
        <v>111</v>
      </c>
      <c r="AB67" s="525">
        <f t="shared" si="37"/>
        <v>110</v>
      </c>
      <c r="AC67" s="524">
        <f t="shared" si="37"/>
        <v>121</v>
      </c>
      <c r="AD67" s="525">
        <f t="shared" si="37"/>
        <v>98</v>
      </c>
      <c r="AE67" s="524">
        <f t="shared" si="37"/>
        <v>118</v>
      </c>
      <c r="AF67" s="525">
        <f t="shared" si="37"/>
        <v>84</v>
      </c>
      <c r="AG67" s="524">
        <f t="shared" si="37"/>
        <v>91</v>
      </c>
      <c r="AH67" s="525">
        <f t="shared" si="37"/>
        <v>70</v>
      </c>
      <c r="AI67" s="524">
        <f t="shared" si="37"/>
        <v>76</v>
      </c>
      <c r="AJ67" s="525">
        <f t="shared" si="37"/>
        <v>71</v>
      </c>
      <c r="AK67" s="130">
        <f t="shared" si="37"/>
        <v>121</v>
      </c>
      <c r="AL67" s="525">
        <f t="shared" si="37"/>
        <v>123</v>
      </c>
      <c r="AM67" s="130">
        <f>SUM(AM61:AM65)</f>
        <v>0</v>
      </c>
      <c r="AN67" s="525">
        <f>SUM(AN61:AN65)</f>
        <v>4027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560" t="s">
        <v>73</v>
      </c>
      <c r="B69" s="571" t="s">
        <v>5</v>
      </c>
      <c r="C69" s="571" t="s">
        <v>74</v>
      </c>
      <c r="D69" s="571" t="s">
        <v>75</v>
      </c>
      <c r="E69" s="571" t="s">
        <v>76</v>
      </c>
    </row>
    <row r="70" spans="1:68" x14ac:dyDescent="0.25">
      <c r="A70" s="470" t="s">
        <v>77</v>
      </c>
      <c r="B70" s="594">
        <f>SUM(C70:E70)</f>
        <v>0</v>
      </c>
      <c r="C70" s="591"/>
      <c r="D70" s="591"/>
      <c r="E70" s="591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205</v>
      </c>
      <c r="C73" s="72">
        <v>205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4</v>
      </c>
      <c r="C76" s="72">
        <v>4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92</v>
      </c>
      <c r="C82" s="72">
        <v>92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554" t="s">
        <v>62</v>
      </c>
      <c r="B90" s="137">
        <f>SUM(B70:B89)</f>
        <v>301</v>
      </c>
      <c r="C90" s="137">
        <f>SUM(C70:C89)</f>
        <v>301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513" t="s">
        <v>32</v>
      </c>
      <c r="D94" s="612" t="s">
        <v>43</v>
      </c>
      <c r="E94" s="555" t="s">
        <v>34</v>
      </c>
      <c r="F94" s="513" t="s">
        <v>43</v>
      </c>
      <c r="G94" s="555" t="s">
        <v>34</v>
      </c>
      <c r="H94" s="513" t="s">
        <v>43</v>
      </c>
      <c r="I94" s="555" t="s">
        <v>34</v>
      </c>
      <c r="J94" s="513" t="s">
        <v>43</v>
      </c>
      <c r="K94" s="555" t="s">
        <v>34</v>
      </c>
      <c r="L94" s="513" t="s">
        <v>43</v>
      </c>
      <c r="M94" s="555" t="s">
        <v>34</v>
      </c>
      <c r="N94" s="513" t="s">
        <v>43</v>
      </c>
      <c r="O94" s="555" t="s">
        <v>34</v>
      </c>
      <c r="P94" s="513" t="s">
        <v>43</v>
      </c>
      <c r="Q94" s="555" t="s">
        <v>34</v>
      </c>
      <c r="R94" s="513" t="s">
        <v>43</v>
      </c>
      <c r="S94" s="555" t="s">
        <v>34</v>
      </c>
      <c r="T94" s="513" t="s">
        <v>43</v>
      </c>
      <c r="U94" s="555" t="s">
        <v>34</v>
      </c>
      <c r="V94" s="513" t="s">
        <v>43</v>
      </c>
      <c r="W94" s="555" t="s">
        <v>34</v>
      </c>
      <c r="X94" s="513" t="s">
        <v>43</v>
      </c>
      <c r="Y94" s="555" t="s">
        <v>34</v>
      </c>
      <c r="Z94" s="513" t="s">
        <v>43</v>
      </c>
      <c r="AA94" s="555" t="s">
        <v>34</v>
      </c>
      <c r="AB94" s="513" t="s">
        <v>43</v>
      </c>
      <c r="AC94" s="555" t="s">
        <v>34</v>
      </c>
      <c r="AD94" s="513" t="s">
        <v>43</v>
      </c>
      <c r="AE94" s="555" t="s">
        <v>34</v>
      </c>
      <c r="AF94" s="513" t="s">
        <v>43</v>
      </c>
      <c r="AG94" s="555" t="s">
        <v>34</v>
      </c>
      <c r="AH94" s="513" t="s">
        <v>43</v>
      </c>
      <c r="AI94" s="555" t="s">
        <v>34</v>
      </c>
      <c r="AJ94" s="513" t="s">
        <v>43</v>
      </c>
      <c r="AK94" s="555" t="s">
        <v>34</v>
      </c>
      <c r="AL94" s="513" t="s">
        <v>43</v>
      </c>
      <c r="AM94" s="555" t="s">
        <v>34</v>
      </c>
      <c r="AN94" s="1554"/>
      <c r="AO94" s="1554"/>
    </row>
    <row r="95" spans="1:69" x14ac:dyDescent="0.25">
      <c r="A95" s="1606" t="s">
        <v>100</v>
      </c>
      <c r="B95" s="1607"/>
      <c r="C95" s="542">
        <f>SUM(C96:C102)</f>
        <v>723</v>
      </c>
      <c r="D95" s="18">
        <f>SUM(D96:D102)</f>
        <v>384</v>
      </c>
      <c r="E95" s="593">
        <f>SUM(E96:E102)</f>
        <v>339</v>
      </c>
      <c r="F95" s="527">
        <f t="shared" ref="F95:AN95" si="40">SUM(F96:F102)</f>
        <v>23</v>
      </c>
      <c r="G95" s="473">
        <f t="shared" si="40"/>
        <v>13</v>
      </c>
      <c r="H95" s="527">
        <f t="shared" si="40"/>
        <v>19</v>
      </c>
      <c r="I95" s="473">
        <f t="shared" si="40"/>
        <v>7</v>
      </c>
      <c r="J95" s="527">
        <f t="shared" si="40"/>
        <v>12</v>
      </c>
      <c r="K95" s="473">
        <f t="shared" si="40"/>
        <v>8</v>
      </c>
      <c r="L95" s="527">
        <f t="shared" si="40"/>
        <v>14</v>
      </c>
      <c r="M95" s="473">
        <f t="shared" si="40"/>
        <v>15</v>
      </c>
      <c r="N95" s="527">
        <f t="shared" si="40"/>
        <v>7</v>
      </c>
      <c r="O95" s="473">
        <f t="shared" si="40"/>
        <v>16</v>
      </c>
      <c r="P95" s="527">
        <f t="shared" si="40"/>
        <v>8</v>
      </c>
      <c r="Q95" s="473">
        <f t="shared" si="40"/>
        <v>18</v>
      </c>
      <c r="R95" s="527">
        <f t="shared" si="40"/>
        <v>20</v>
      </c>
      <c r="S95" s="473">
        <f t="shared" si="40"/>
        <v>24</v>
      </c>
      <c r="T95" s="527">
        <f t="shared" si="40"/>
        <v>19</v>
      </c>
      <c r="U95" s="473">
        <f t="shared" si="40"/>
        <v>14</v>
      </c>
      <c r="V95" s="527">
        <f t="shared" si="40"/>
        <v>19</v>
      </c>
      <c r="W95" s="473">
        <f t="shared" si="40"/>
        <v>19</v>
      </c>
      <c r="X95" s="527">
        <f t="shared" si="40"/>
        <v>20</v>
      </c>
      <c r="Y95" s="473">
        <f t="shared" si="40"/>
        <v>20</v>
      </c>
      <c r="Z95" s="527">
        <f t="shared" si="40"/>
        <v>20</v>
      </c>
      <c r="AA95" s="473">
        <f t="shared" si="40"/>
        <v>20</v>
      </c>
      <c r="AB95" s="527">
        <f t="shared" si="40"/>
        <v>26</v>
      </c>
      <c r="AC95" s="473">
        <f t="shared" si="40"/>
        <v>19</v>
      </c>
      <c r="AD95" s="527">
        <f t="shared" si="40"/>
        <v>32</v>
      </c>
      <c r="AE95" s="473">
        <f t="shared" si="40"/>
        <v>29</v>
      </c>
      <c r="AF95" s="527">
        <f t="shared" si="40"/>
        <v>33</v>
      </c>
      <c r="AG95" s="473">
        <f t="shared" si="40"/>
        <v>28</v>
      </c>
      <c r="AH95" s="527">
        <f t="shared" si="40"/>
        <v>23</v>
      </c>
      <c r="AI95" s="473">
        <f t="shared" si="40"/>
        <v>17</v>
      </c>
      <c r="AJ95" s="527">
        <f t="shared" si="40"/>
        <v>35</v>
      </c>
      <c r="AK95" s="473">
        <f t="shared" si="40"/>
        <v>21</v>
      </c>
      <c r="AL95" s="527">
        <f t="shared" si="40"/>
        <v>54</v>
      </c>
      <c r="AM95" s="473">
        <f t="shared" si="40"/>
        <v>51</v>
      </c>
      <c r="AN95" s="595">
        <f t="shared" si="40"/>
        <v>634</v>
      </c>
      <c r="AO95" s="595">
        <f>SUM(AO96:AO98)</f>
        <v>0</v>
      </c>
    </row>
    <row r="96" spans="1:69" ht="15" customHeight="1" x14ac:dyDescent="0.25">
      <c r="A96" s="1567" t="s">
        <v>101</v>
      </c>
      <c r="B96" s="569" t="s">
        <v>102</v>
      </c>
      <c r="C96" s="542">
        <f t="shared" ref="C96:C102" si="41">SUM(D96+E96)</f>
        <v>367</v>
      </c>
      <c r="D96" s="18">
        <f t="shared" ref="D96:E102" si="42">SUM(F96+H96+J96+L96+N96+P96+R96+T96+V96+X96+Z96+AB96+AD96+AF96+AH96+AJ96+AL96)</f>
        <v>188</v>
      </c>
      <c r="E96" s="593">
        <f t="shared" si="42"/>
        <v>179</v>
      </c>
      <c r="F96" s="545">
        <v>20</v>
      </c>
      <c r="G96" s="549">
        <v>11</v>
      </c>
      <c r="H96" s="475">
        <v>16</v>
      </c>
      <c r="I96" s="596">
        <v>4</v>
      </c>
      <c r="J96" s="475">
        <v>10</v>
      </c>
      <c r="K96" s="596">
        <v>7</v>
      </c>
      <c r="L96" s="545">
        <v>8</v>
      </c>
      <c r="M96" s="549">
        <v>9</v>
      </c>
      <c r="N96" s="475">
        <v>2</v>
      </c>
      <c r="O96" s="596">
        <v>9</v>
      </c>
      <c r="P96" s="475">
        <v>4</v>
      </c>
      <c r="Q96" s="596">
        <v>10</v>
      </c>
      <c r="R96" s="475">
        <v>9</v>
      </c>
      <c r="S96" s="596">
        <v>17</v>
      </c>
      <c r="T96" s="475">
        <v>5</v>
      </c>
      <c r="U96" s="596">
        <v>11</v>
      </c>
      <c r="V96" s="475">
        <v>7</v>
      </c>
      <c r="W96" s="596">
        <v>12</v>
      </c>
      <c r="X96" s="475">
        <v>7</v>
      </c>
      <c r="Y96" s="596">
        <v>10</v>
      </c>
      <c r="Z96" s="475">
        <v>5</v>
      </c>
      <c r="AA96" s="596">
        <v>9</v>
      </c>
      <c r="AB96" s="475">
        <v>10</v>
      </c>
      <c r="AC96" s="596">
        <v>4</v>
      </c>
      <c r="AD96" s="475">
        <v>18</v>
      </c>
      <c r="AE96" s="596">
        <v>13</v>
      </c>
      <c r="AF96" s="475">
        <v>17</v>
      </c>
      <c r="AG96" s="596">
        <v>16</v>
      </c>
      <c r="AH96" s="475">
        <v>14</v>
      </c>
      <c r="AI96" s="596">
        <v>9</v>
      </c>
      <c r="AJ96" s="475">
        <v>14</v>
      </c>
      <c r="AK96" s="596">
        <v>4</v>
      </c>
      <c r="AL96" s="475">
        <v>22</v>
      </c>
      <c r="AM96" s="596">
        <v>24</v>
      </c>
      <c r="AN96" s="548">
        <v>290</v>
      </c>
      <c r="AO96" s="548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81</v>
      </c>
      <c r="D97" s="29">
        <f t="shared" si="42"/>
        <v>51</v>
      </c>
      <c r="E97" s="145">
        <f t="shared" si="42"/>
        <v>30</v>
      </c>
      <c r="F97" s="146">
        <v>1</v>
      </c>
      <c r="G97" s="147">
        <v>0</v>
      </c>
      <c r="H97" s="148"/>
      <c r="I97" s="149"/>
      <c r="J97" s="146"/>
      <c r="K97" s="150"/>
      <c r="L97" s="148">
        <v>2</v>
      </c>
      <c r="M97" s="151">
        <v>0</v>
      </c>
      <c r="N97" s="146">
        <v>3</v>
      </c>
      <c r="O97" s="150">
        <v>2</v>
      </c>
      <c r="P97" s="149">
        <v>2</v>
      </c>
      <c r="Q97" s="151">
        <v>1</v>
      </c>
      <c r="R97" s="152">
        <v>3</v>
      </c>
      <c r="S97" s="150">
        <v>1</v>
      </c>
      <c r="T97" s="149">
        <v>1</v>
      </c>
      <c r="U97" s="151">
        <v>0</v>
      </c>
      <c r="V97" s="152">
        <v>2</v>
      </c>
      <c r="W97" s="150">
        <v>3</v>
      </c>
      <c r="X97" s="149">
        <v>2</v>
      </c>
      <c r="Y97" s="150">
        <v>1</v>
      </c>
      <c r="Z97" s="152">
        <v>3</v>
      </c>
      <c r="AA97" s="151">
        <v>3</v>
      </c>
      <c r="AB97" s="152">
        <v>5</v>
      </c>
      <c r="AC97" s="150">
        <v>2</v>
      </c>
      <c r="AD97" s="149">
        <v>5</v>
      </c>
      <c r="AE97" s="151">
        <v>2</v>
      </c>
      <c r="AF97" s="152">
        <v>2</v>
      </c>
      <c r="AG97" s="150">
        <v>2</v>
      </c>
      <c r="AH97" s="149">
        <v>1</v>
      </c>
      <c r="AI97" s="151">
        <v>3</v>
      </c>
      <c r="AJ97" s="152">
        <v>7</v>
      </c>
      <c r="AK97" s="150">
        <v>3</v>
      </c>
      <c r="AL97" s="149">
        <v>12</v>
      </c>
      <c r="AM97" s="150">
        <v>7</v>
      </c>
      <c r="AN97" s="153">
        <v>81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563" t="s">
        <v>104</v>
      </c>
      <c r="C98" s="75">
        <f t="shared" si="41"/>
        <v>85</v>
      </c>
      <c r="D98" s="98">
        <f t="shared" si="42"/>
        <v>48</v>
      </c>
      <c r="E98" s="76">
        <f t="shared" si="42"/>
        <v>37</v>
      </c>
      <c r="F98" s="155"/>
      <c r="G98" s="387"/>
      <c r="H98" s="156"/>
      <c r="I98" s="157"/>
      <c r="J98" s="155"/>
      <c r="K98" s="158"/>
      <c r="L98" s="156">
        <v>1</v>
      </c>
      <c r="M98" s="159">
        <v>2</v>
      </c>
      <c r="N98" s="155">
        <v>1</v>
      </c>
      <c r="O98" s="158">
        <v>1</v>
      </c>
      <c r="P98" s="157">
        <v>1</v>
      </c>
      <c r="Q98" s="159">
        <v>1</v>
      </c>
      <c r="R98" s="160">
        <v>1</v>
      </c>
      <c r="S98" s="158">
        <v>2</v>
      </c>
      <c r="T98" s="157">
        <v>8</v>
      </c>
      <c r="U98" s="159">
        <v>1</v>
      </c>
      <c r="V98" s="160">
        <v>2</v>
      </c>
      <c r="W98" s="158">
        <v>0</v>
      </c>
      <c r="X98" s="157">
        <v>4</v>
      </c>
      <c r="Y98" s="158">
        <v>3</v>
      </c>
      <c r="Z98" s="160">
        <v>3</v>
      </c>
      <c r="AA98" s="159">
        <v>2</v>
      </c>
      <c r="AB98" s="160">
        <v>2</v>
      </c>
      <c r="AC98" s="158">
        <v>3</v>
      </c>
      <c r="AD98" s="157">
        <v>1</v>
      </c>
      <c r="AE98" s="159">
        <v>6</v>
      </c>
      <c r="AF98" s="160">
        <v>6</v>
      </c>
      <c r="AG98" s="158">
        <v>5</v>
      </c>
      <c r="AH98" s="157">
        <v>5</v>
      </c>
      <c r="AI98" s="159">
        <v>2</v>
      </c>
      <c r="AJ98" s="160">
        <v>5</v>
      </c>
      <c r="AK98" s="158">
        <v>5</v>
      </c>
      <c r="AL98" s="157">
        <v>8</v>
      </c>
      <c r="AM98" s="158">
        <v>4</v>
      </c>
      <c r="AN98" s="161">
        <v>83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19</v>
      </c>
      <c r="D99" s="162">
        <f t="shared" si="42"/>
        <v>14</v>
      </c>
      <c r="E99" s="163">
        <f t="shared" si="42"/>
        <v>5</v>
      </c>
      <c r="F99" s="164"/>
      <c r="G99" s="165"/>
      <c r="H99" s="166"/>
      <c r="I99" s="167"/>
      <c r="J99" s="168"/>
      <c r="K99" s="165"/>
      <c r="L99" s="166">
        <v>2</v>
      </c>
      <c r="M99" s="169"/>
      <c r="N99" s="168"/>
      <c r="O99" s="165">
        <v>3</v>
      </c>
      <c r="P99" s="167"/>
      <c r="Q99" s="169"/>
      <c r="R99" s="170">
        <v>2</v>
      </c>
      <c r="S99" s="165"/>
      <c r="T99" s="167">
        <v>1</v>
      </c>
      <c r="U99" s="169"/>
      <c r="V99" s="170">
        <v>1</v>
      </c>
      <c r="W99" s="165"/>
      <c r="X99" s="167">
        <v>1</v>
      </c>
      <c r="Y99" s="165">
        <v>1</v>
      </c>
      <c r="Z99" s="170">
        <v>2</v>
      </c>
      <c r="AA99" s="169">
        <v>1</v>
      </c>
      <c r="AB99" s="170">
        <v>2</v>
      </c>
      <c r="AC99" s="165"/>
      <c r="AD99" s="167">
        <v>2</v>
      </c>
      <c r="AE99" s="169"/>
      <c r="AF99" s="170"/>
      <c r="AG99" s="165"/>
      <c r="AH99" s="167"/>
      <c r="AI99" s="169"/>
      <c r="AJ99" s="170">
        <v>1</v>
      </c>
      <c r="AK99" s="165"/>
      <c r="AL99" s="167"/>
      <c r="AM99" s="165"/>
      <c r="AN99" s="171">
        <v>16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23</v>
      </c>
      <c r="D100" s="96">
        <f t="shared" si="42"/>
        <v>16</v>
      </c>
      <c r="E100" s="382">
        <f t="shared" si="42"/>
        <v>7</v>
      </c>
      <c r="F100" s="174"/>
      <c r="G100" s="383"/>
      <c r="H100" s="175">
        <v>2</v>
      </c>
      <c r="I100" s="176"/>
      <c r="J100" s="164"/>
      <c r="K100" s="177"/>
      <c r="L100" s="175"/>
      <c r="M100" s="178"/>
      <c r="N100" s="164"/>
      <c r="O100" s="177"/>
      <c r="P100" s="176"/>
      <c r="Q100" s="178"/>
      <c r="R100" s="401">
        <v>2</v>
      </c>
      <c r="S100" s="177">
        <v>1</v>
      </c>
      <c r="T100" s="176">
        <v>1</v>
      </c>
      <c r="U100" s="178"/>
      <c r="V100" s="401"/>
      <c r="W100" s="177"/>
      <c r="X100" s="176">
        <v>2</v>
      </c>
      <c r="Y100" s="177"/>
      <c r="Z100" s="401">
        <v>2</v>
      </c>
      <c r="AA100" s="178"/>
      <c r="AB100" s="401">
        <v>1</v>
      </c>
      <c r="AC100" s="177">
        <v>1</v>
      </c>
      <c r="AD100" s="176">
        <v>1</v>
      </c>
      <c r="AE100" s="178">
        <v>1</v>
      </c>
      <c r="AF100" s="401">
        <v>3</v>
      </c>
      <c r="AG100" s="177"/>
      <c r="AH100" s="176"/>
      <c r="AI100" s="178"/>
      <c r="AJ100" s="401">
        <v>2</v>
      </c>
      <c r="AK100" s="177">
        <v>2</v>
      </c>
      <c r="AL100" s="176"/>
      <c r="AM100" s="177">
        <v>2</v>
      </c>
      <c r="AN100" s="395">
        <v>20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144</v>
      </c>
      <c r="D101" s="29">
        <f t="shared" si="42"/>
        <v>64</v>
      </c>
      <c r="E101" s="182">
        <f t="shared" si="42"/>
        <v>80</v>
      </c>
      <c r="F101" s="146">
        <v>2</v>
      </c>
      <c r="G101" s="147">
        <v>2</v>
      </c>
      <c r="H101" s="148">
        <v>1</v>
      </c>
      <c r="I101" s="149">
        <v>3</v>
      </c>
      <c r="J101" s="146">
        <v>1</v>
      </c>
      <c r="K101" s="150">
        <v>1</v>
      </c>
      <c r="L101" s="148">
        <v>1</v>
      </c>
      <c r="M101" s="151">
        <v>4</v>
      </c>
      <c r="N101" s="146">
        <v>1</v>
      </c>
      <c r="O101" s="150">
        <v>1</v>
      </c>
      <c r="P101" s="149">
        <v>1</v>
      </c>
      <c r="Q101" s="151">
        <v>5</v>
      </c>
      <c r="R101" s="152">
        <v>3</v>
      </c>
      <c r="S101" s="150">
        <v>3</v>
      </c>
      <c r="T101" s="149">
        <v>3</v>
      </c>
      <c r="U101" s="151">
        <v>2</v>
      </c>
      <c r="V101" s="152">
        <v>6</v>
      </c>
      <c r="W101" s="150">
        <v>4</v>
      </c>
      <c r="X101" s="149">
        <v>4</v>
      </c>
      <c r="Y101" s="150">
        <v>5</v>
      </c>
      <c r="Z101" s="152">
        <v>5</v>
      </c>
      <c r="AA101" s="151">
        <v>5</v>
      </c>
      <c r="AB101" s="152">
        <v>5</v>
      </c>
      <c r="AC101" s="150">
        <v>9</v>
      </c>
      <c r="AD101" s="149">
        <v>5</v>
      </c>
      <c r="AE101" s="151">
        <v>7</v>
      </c>
      <c r="AF101" s="152">
        <v>5</v>
      </c>
      <c r="AG101" s="150">
        <v>5</v>
      </c>
      <c r="AH101" s="149">
        <v>3</v>
      </c>
      <c r="AI101" s="151">
        <v>3</v>
      </c>
      <c r="AJ101" s="152">
        <v>6</v>
      </c>
      <c r="AK101" s="150">
        <v>7</v>
      </c>
      <c r="AL101" s="149">
        <v>12</v>
      </c>
      <c r="AM101" s="150">
        <v>14</v>
      </c>
      <c r="AN101" s="153">
        <v>140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4</v>
      </c>
      <c r="D102" s="98">
        <f t="shared" si="42"/>
        <v>3</v>
      </c>
      <c r="E102" s="184">
        <f t="shared" si="42"/>
        <v>1</v>
      </c>
      <c r="F102" s="155"/>
      <c r="G102" s="387"/>
      <c r="H102" s="156"/>
      <c r="I102" s="157"/>
      <c r="J102" s="155">
        <v>1</v>
      </c>
      <c r="K102" s="158"/>
      <c r="L102" s="156"/>
      <c r="M102" s="159"/>
      <c r="N102" s="155"/>
      <c r="O102" s="158"/>
      <c r="P102" s="157"/>
      <c r="Q102" s="159">
        <v>1</v>
      </c>
      <c r="R102" s="160"/>
      <c r="S102" s="158"/>
      <c r="T102" s="157"/>
      <c r="U102" s="159"/>
      <c r="V102" s="160">
        <v>1</v>
      </c>
      <c r="W102" s="158"/>
      <c r="X102" s="157"/>
      <c r="Y102" s="158"/>
      <c r="Z102" s="160"/>
      <c r="AA102" s="159"/>
      <c r="AB102" s="160">
        <v>1</v>
      </c>
      <c r="AC102" s="158"/>
      <c r="AD102" s="157"/>
      <c r="AE102" s="159"/>
      <c r="AF102" s="160"/>
      <c r="AG102" s="158"/>
      <c r="AH102" s="157"/>
      <c r="AI102" s="159"/>
      <c r="AJ102" s="160"/>
      <c r="AK102" s="158"/>
      <c r="AL102" s="157"/>
      <c r="AM102" s="158"/>
      <c r="AN102" s="161">
        <v>4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571" t="s">
        <v>62</v>
      </c>
    </row>
    <row r="105" spans="1:69" ht="21" x14ac:dyDescent="0.25">
      <c r="A105" s="1597" t="s">
        <v>111</v>
      </c>
      <c r="B105" s="1598"/>
      <c r="C105" s="597" t="s">
        <v>112</v>
      </c>
      <c r="D105" s="598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511" t="s">
        <v>32</v>
      </c>
      <c r="D111" s="609" t="s">
        <v>43</v>
      </c>
      <c r="E111" s="555" t="s">
        <v>34</v>
      </c>
      <c r="F111" s="513" t="s">
        <v>43</v>
      </c>
      <c r="G111" s="514" t="s">
        <v>34</v>
      </c>
      <c r="H111" s="513" t="s">
        <v>43</v>
      </c>
      <c r="I111" s="514" t="s">
        <v>34</v>
      </c>
      <c r="J111" s="513" t="s">
        <v>43</v>
      </c>
      <c r="K111" s="514" t="s">
        <v>34</v>
      </c>
      <c r="L111" s="513" t="s">
        <v>43</v>
      </c>
      <c r="M111" s="514" t="s">
        <v>34</v>
      </c>
      <c r="N111" s="513" t="s">
        <v>43</v>
      </c>
      <c r="O111" s="514" t="s">
        <v>34</v>
      </c>
      <c r="P111" s="513" t="s">
        <v>43</v>
      </c>
      <c r="Q111" s="514" t="s">
        <v>34</v>
      </c>
      <c r="R111" s="513" t="s">
        <v>43</v>
      </c>
      <c r="S111" s="514" t="s">
        <v>34</v>
      </c>
      <c r="T111" s="513" t="s">
        <v>43</v>
      </c>
      <c r="U111" s="514" t="s">
        <v>34</v>
      </c>
      <c r="V111" s="513" t="s">
        <v>43</v>
      </c>
      <c r="W111" s="514" t="s">
        <v>34</v>
      </c>
      <c r="X111" s="513" t="s">
        <v>43</v>
      </c>
      <c r="Y111" s="514" t="s">
        <v>34</v>
      </c>
      <c r="Z111" s="513" t="s">
        <v>43</v>
      </c>
      <c r="AA111" s="514" t="s">
        <v>34</v>
      </c>
      <c r="AB111" s="513" t="s">
        <v>43</v>
      </c>
      <c r="AC111" s="514" t="s">
        <v>34</v>
      </c>
      <c r="AD111" s="513" t="s">
        <v>43</v>
      </c>
      <c r="AE111" s="514" t="s">
        <v>34</v>
      </c>
      <c r="AF111" s="513" t="s">
        <v>43</v>
      </c>
      <c r="AG111" s="514" t="s">
        <v>34</v>
      </c>
      <c r="AH111" s="513" t="s">
        <v>43</v>
      </c>
      <c r="AI111" s="514" t="s">
        <v>34</v>
      </c>
      <c r="AJ111" s="513" t="s">
        <v>43</v>
      </c>
      <c r="AK111" s="514" t="s">
        <v>34</v>
      </c>
      <c r="AL111" s="513" t="s">
        <v>43</v>
      </c>
      <c r="AM111" s="514" t="s">
        <v>34</v>
      </c>
      <c r="AN111" s="1554"/>
    </row>
    <row r="112" spans="1:69" x14ac:dyDescent="0.25">
      <c r="A112" s="1624" t="s">
        <v>116</v>
      </c>
      <c r="B112" s="1636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8</v>
      </c>
      <c r="D113" s="96">
        <f t="shared" si="52"/>
        <v>3</v>
      </c>
      <c r="E113" s="70">
        <f t="shared" si="52"/>
        <v>5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>
        <v>1</v>
      </c>
      <c r="AB113" s="201"/>
      <c r="AC113" s="202"/>
      <c r="AD113" s="203"/>
      <c r="AE113" s="204">
        <v>1</v>
      </c>
      <c r="AF113" s="201"/>
      <c r="AG113" s="202">
        <v>1</v>
      </c>
      <c r="AH113" s="203"/>
      <c r="AI113" s="204"/>
      <c r="AJ113" s="201"/>
      <c r="AK113" s="202"/>
      <c r="AL113" s="203">
        <v>3</v>
      </c>
      <c r="AM113" s="202">
        <v>2</v>
      </c>
      <c r="AN113" s="205">
        <v>8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3</v>
      </c>
      <c r="D114" s="98">
        <f t="shared" si="52"/>
        <v>1</v>
      </c>
      <c r="E114" s="77">
        <f t="shared" si="52"/>
        <v>2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/>
      <c r="AE114" s="209"/>
      <c r="AF114" s="206"/>
      <c r="AG114" s="207"/>
      <c r="AH114" s="208"/>
      <c r="AI114" s="209"/>
      <c r="AJ114" s="206"/>
      <c r="AK114" s="207"/>
      <c r="AL114" s="208">
        <v>1</v>
      </c>
      <c r="AM114" s="207">
        <v>2</v>
      </c>
      <c r="AN114" s="210">
        <v>3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511" t="s">
        <v>32</v>
      </c>
      <c r="D117" s="609" t="s">
        <v>33</v>
      </c>
      <c r="E117" s="558" t="s">
        <v>34</v>
      </c>
      <c r="F117" s="513" t="s">
        <v>43</v>
      </c>
      <c r="G117" s="514" t="s">
        <v>34</v>
      </c>
      <c r="H117" s="513" t="s">
        <v>43</v>
      </c>
      <c r="I117" s="514" t="s">
        <v>34</v>
      </c>
      <c r="J117" s="513" t="s">
        <v>43</v>
      </c>
      <c r="K117" s="514" t="s">
        <v>34</v>
      </c>
      <c r="L117" s="513" t="s">
        <v>43</v>
      </c>
      <c r="M117" s="514" t="s">
        <v>34</v>
      </c>
      <c r="N117" s="513" t="s">
        <v>43</v>
      </c>
      <c r="O117" s="514" t="s">
        <v>34</v>
      </c>
      <c r="P117" s="513" t="s">
        <v>43</v>
      </c>
      <c r="Q117" s="514" t="s">
        <v>34</v>
      </c>
      <c r="R117" s="513" t="s">
        <v>43</v>
      </c>
      <c r="S117" s="514" t="s">
        <v>34</v>
      </c>
      <c r="T117" s="513" t="s">
        <v>43</v>
      </c>
      <c r="U117" s="514" t="s">
        <v>34</v>
      </c>
      <c r="V117" s="513" t="s">
        <v>43</v>
      </c>
      <c r="W117" s="410" t="s">
        <v>34</v>
      </c>
      <c r="X117" s="513" t="s">
        <v>43</v>
      </c>
      <c r="Y117" s="514" t="s">
        <v>34</v>
      </c>
    </row>
    <row r="118" spans="1:74" x14ac:dyDescent="0.25">
      <c r="A118" s="1624" t="s">
        <v>130</v>
      </c>
      <c r="B118" s="1636"/>
      <c r="C118" s="479">
        <f>SUM(D118+E118)</f>
        <v>2</v>
      </c>
      <c r="D118" s="542">
        <f>SUM(F118+H118+J118+L118+N118+P118+R118+T118+V118+X118)</f>
        <v>0</v>
      </c>
      <c r="E118" s="586">
        <f>SUM(G118+I118+K118+M118+O118+Q118+S118+U118+W118+Y118)</f>
        <v>2</v>
      </c>
      <c r="F118" s="549"/>
      <c r="G118" s="480"/>
      <c r="H118" s="545"/>
      <c r="I118" s="596">
        <v>2</v>
      </c>
      <c r="J118" s="545"/>
      <c r="K118" s="596"/>
      <c r="L118" s="549"/>
      <c r="M118" s="480"/>
      <c r="N118" s="545"/>
      <c r="O118" s="596"/>
      <c r="P118" s="549"/>
      <c r="Q118" s="480"/>
      <c r="R118" s="545"/>
      <c r="S118" s="596"/>
      <c r="T118" s="549"/>
      <c r="U118" s="480"/>
      <c r="V118" s="545"/>
      <c r="W118" s="596"/>
      <c r="X118" s="545"/>
      <c r="Y118" s="550"/>
    </row>
    <row r="119" spans="1:74" x14ac:dyDescent="0.25">
      <c r="A119" s="1587" t="s">
        <v>131</v>
      </c>
      <c r="B119" s="1588"/>
      <c r="C119" s="214">
        <f>SUM(D119+E119)</f>
        <v>33</v>
      </c>
      <c r="D119" s="75">
        <f>SUM(F119+H119+J119+L119+N119+P119+R119+T119+V119+X119)</f>
        <v>23</v>
      </c>
      <c r="E119" s="44">
        <f>SUM(G119+I119+K119+M119+O119+Q119+S119+U119+W119+Y119)</f>
        <v>10</v>
      </c>
      <c r="F119" s="215">
        <v>1</v>
      </c>
      <c r="G119" s="216">
        <v>1</v>
      </c>
      <c r="H119" s="217"/>
      <c r="I119" s="218">
        <v>2</v>
      </c>
      <c r="J119" s="217">
        <v>1</v>
      </c>
      <c r="K119" s="218"/>
      <c r="L119" s="215">
        <v>4</v>
      </c>
      <c r="M119" s="216"/>
      <c r="N119" s="217">
        <v>6</v>
      </c>
      <c r="O119" s="218">
        <v>2</v>
      </c>
      <c r="P119" s="215">
        <v>4</v>
      </c>
      <c r="Q119" s="216">
        <v>2</v>
      </c>
      <c r="R119" s="217">
        <v>2</v>
      </c>
      <c r="S119" s="218">
        <v>1</v>
      </c>
      <c r="T119" s="215">
        <v>4</v>
      </c>
      <c r="U119" s="216">
        <v>1</v>
      </c>
      <c r="V119" s="217">
        <v>1</v>
      </c>
      <c r="W119" s="218">
        <v>1</v>
      </c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2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599" t="s">
        <v>140</v>
      </c>
      <c r="C122" s="599" t="s">
        <v>141</v>
      </c>
      <c r="D122" s="571" t="s">
        <v>142</v>
      </c>
      <c r="E122" s="555" t="s">
        <v>143</v>
      </c>
      <c r="F122" s="557" t="s">
        <v>144</v>
      </c>
      <c r="G122" s="222" t="s">
        <v>145</v>
      </c>
      <c r="H122" s="530" t="s">
        <v>146</v>
      </c>
      <c r="I122" s="571" t="s">
        <v>147</v>
      </c>
      <c r="J122" s="570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482" t="s">
        <v>130</v>
      </c>
      <c r="B123" s="548"/>
      <c r="C123" s="550">
        <v>2</v>
      </c>
      <c r="D123" s="600"/>
      <c r="E123" s="601"/>
      <c r="F123" s="419"/>
      <c r="G123" s="485">
        <v>2</v>
      </c>
      <c r="H123" s="486"/>
      <c r="I123" s="548"/>
      <c r="J123" s="548">
        <v>1</v>
      </c>
      <c r="K123" s="485"/>
      <c r="L123" s="550">
        <v>1</v>
      </c>
      <c r="M123" s="548">
        <v>0</v>
      </c>
      <c r="N123" s="550">
        <v>0</v>
      </c>
      <c r="O123" s="548">
        <v>0</v>
      </c>
      <c r="P123" s="548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14</v>
      </c>
      <c r="E124" s="219">
        <v>19</v>
      </c>
      <c r="F124" s="233">
        <v>23</v>
      </c>
      <c r="G124" s="234">
        <v>10</v>
      </c>
      <c r="H124" s="235">
        <v>9</v>
      </c>
      <c r="I124" s="232"/>
      <c r="J124" s="232">
        <v>14</v>
      </c>
      <c r="K124" s="234">
        <v>9</v>
      </c>
      <c r="L124" s="219">
        <v>1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513" t="s">
        <v>13</v>
      </c>
      <c r="E127" s="612" t="s">
        <v>14</v>
      </c>
      <c r="F127" s="612" t="s">
        <v>15</v>
      </c>
      <c r="G127" s="612" t="s">
        <v>152</v>
      </c>
      <c r="H127" s="612" t="s">
        <v>153</v>
      </c>
      <c r="I127" s="610" t="s">
        <v>154</v>
      </c>
      <c r="J127" s="1532"/>
    </row>
    <row r="128" spans="1:74" x14ac:dyDescent="0.25">
      <c r="A128" s="1567" t="s">
        <v>155</v>
      </c>
      <c r="B128" s="602" t="s">
        <v>156</v>
      </c>
      <c r="C128" s="603">
        <f>SUM(D128:I128)</f>
        <v>0</v>
      </c>
      <c r="D128" s="589"/>
      <c r="E128" s="239"/>
      <c r="F128" s="239"/>
      <c r="G128" s="239"/>
      <c r="H128" s="239"/>
      <c r="I128" s="604"/>
      <c r="J128" s="590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570" t="s">
        <v>159</v>
      </c>
      <c r="B131" s="570" t="s">
        <v>160</v>
      </c>
    </row>
    <row r="132" spans="1:67" x14ac:dyDescent="0.25">
      <c r="A132" s="605" t="s">
        <v>161</v>
      </c>
      <c r="B132" s="591">
        <v>0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3</v>
      </c>
    </row>
    <row r="135" spans="1:67" x14ac:dyDescent="0.25">
      <c r="A135" s="245" t="s">
        <v>164</v>
      </c>
      <c r="B135" s="68">
        <v>5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1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1</v>
      </c>
    </row>
    <row r="141" spans="1:67" x14ac:dyDescent="0.25">
      <c r="A141" s="247" t="s">
        <v>170</v>
      </c>
      <c r="B141" s="248">
        <v>16</v>
      </c>
    </row>
    <row r="142" spans="1:67" x14ac:dyDescent="0.25">
      <c r="A142" s="249" t="s">
        <v>171</v>
      </c>
      <c r="B142" s="248">
        <v>66</v>
      </c>
    </row>
    <row r="143" spans="1:67" x14ac:dyDescent="0.25">
      <c r="A143" s="249" t="s">
        <v>172</v>
      </c>
      <c r="B143" s="248">
        <v>10</v>
      </c>
    </row>
    <row r="144" spans="1:67" x14ac:dyDescent="0.25">
      <c r="A144" s="250" t="s">
        <v>62</v>
      </c>
      <c r="B144" s="137">
        <f>SUM(B132:B143)</f>
        <v>102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571" t="s">
        <v>175</v>
      </c>
      <c r="D146" s="571" t="s">
        <v>176</v>
      </c>
    </row>
    <row r="147" spans="1:68" x14ac:dyDescent="0.25">
      <c r="A147" s="567" t="s">
        <v>177</v>
      </c>
      <c r="B147" s="554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568" t="s">
        <v>62</v>
      </c>
      <c r="D150" s="580" t="s">
        <v>183</v>
      </c>
      <c r="E150" s="562" t="s">
        <v>184</v>
      </c>
      <c r="F150" s="1554"/>
      <c r="G150" s="580" t="s">
        <v>185</v>
      </c>
      <c r="H150" s="14" t="s">
        <v>186</v>
      </c>
      <c r="I150" s="562" t="s">
        <v>187</v>
      </c>
      <c r="J150" s="580" t="s">
        <v>185</v>
      </c>
      <c r="K150" s="14" t="s">
        <v>186</v>
      </c>
      <c r="L150" s="562" t="s">
        <v>187</v>
      </c>
    </row>
    <row r="151" spans="1:68" x14ac:dyDescent="0.25">
      <c r="A151" s="1567" t="s">
        <v>188</v>
      </c>
      <c r="B151" s="491" t="s">
        <v>189</v>
      </c>
      <c r="C151" s="603">
        <f>SUM(D151+E151)</f>
        <v>0</v>
      </c>
      <c r="D151" s="589"/>
      <c r="E151" s="590"/>
      <c r="F151" s="591"/>
      <c r="G151" s="589"/>
      <c r="H151" s="587"/>
      <c r="I151" s="590"/>
      <c r="J151" s="589"/>
      <c r="K151" s="587"/>
      <c r="L151" s="590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568" t="s">
        <v>62</v>
      </c>
      <c r="D154" s="513" t="s">
        <v>7</v>
      </c>
      <c r="E154" s="106" t="s">
        <v>193</v>
      </c>
      <c r="F154" s="555" t="s">
        <v>76</v>
      </c>
    </row>
    <row r="155" spans="1:68" x14ac:dyDescent="0.25">
      <c r="A155" s="1567" t="s">
        <v>194</v>
      </c>
      <c r="B155" s="575" t="s">
        <v>195</v>
      </c>
      <c r="C155" s="591"/>
      <c r="D155" s="260"/>
      <c r="E155" s="261"/>
      <c r="F155" s="606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574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583" t="s">
        <v>197</v>
      </c>
      <c r="B157" s="583" t="s">
        <v>195</v>
      </c>
      <c r="C157" s="252"/>
      <c r="D157" s="53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575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573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574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568" t="s">
        <v>204</v>
      </c>
      <c r="D163" s="513" t="s">
        <v>194</v>
      </c>
      <c r="E163" s="564" t="s">
        <v>205</v>
      </c>
      <c r="F163" s="1579"/>
      <c r="G163" s="1581"/>
      <c r="H163" s="1583"/>
    </row>
    <row r="164" spans="1:68" x14ac:dyDescent="0.25">
      <c r="A164" s="1635" t="s">
        <v>206</v>
      </c>
      <c r="B164" s="494" t="s">
        <v>201</v>
      </c>
      <c r="C164" s="603">
        <f t="shared" ref="C164:C169" si="61">SUM(D164:E164)</f>
        <v>0</v>
      </c>
      <c r="D164" s="589"/>
      <c r="E164" s="604"/>
      <c r="F164" s="587"/>
      <c r="G164" s="239"/>
      <c r="H164" s="590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226</v>
      </c>
      <c r="D165" s="33">
        <v>226</v>
      </c>
      <c r="E165" s="274"/>
      <c r="F165" s="31">
        <v>226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494" t="s">
        <v>201</v>
      </c>
      <c r="C167" s="603">
        <f t="shared" si="61"/>
        <v>0</v>
      </c>
      <c r="D167" s="589"/>
      <c r="E167" s="604"/>
      <c r="F167" s="587"/>
      <c r="G167" s="239"/>
      <c r="H167" s="590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100</v>
      </c>
      <c r="D168" s="33">
        <v>100</v>
      </c>
      <c r="E168" s="274"/>
      <c r="F168" s="31">
        <v>100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571" t="s">
        <v>32</v>
      </c>
      <c r="C173" s="278" t="s">
        <v>33</v>
      </c>
      <c r="D173" s="279" t="s">
        <v>34</v>
      </c>
      <c r="E173" s="513" t="s">
        <v>43</v>
      </c>
      <c r="F173" s="555" t="s">
        <v>34</v>
      </c>
      <c r="G173" s="513" t="s">
        <v>43</v>
      </c>
      <c r="H173" s="555" t="s">
        <v>34</v>
      </c>
      <c r="I173" s="513" t="s">
        <v>43</v>
      </c>
      <c r="J173" s="555" t="s">
        <v>34</v>
      </c>
      <c r="K173" s="513" t="s">
        <v>43</v>
      </c>
      <c r="L173" s="579" t="s">
        <v>34</v>
      </c>
      <c r="M173" s="513" t="s">
        <v>43</v>
      </c>
      <c r="N173" s="555" t="s">
        <v>34</v>
      </c>
      <c r="O173" s="513" t="s">
        <v>43</v>
      </c>
      <c r="P173" s="579" t="s">
        <v>34</v>
      </c>
      <c r="Q173" s="513" t="s">
        <v>43</v>
      </c>
      <c r="R173" s="555" t="s">
        <v>34</v>
      </c>
      <c r="S173" s="513" t="s">
        <v>43</v>
      </c>
      <c r="T173" s="579" t="s">
        <v>34</v>
      </c>
      <c r="U173" s="513" t="s">
        <v>43</v>
      </c>
      <c r="V173" s="555" t="s">
        <v>34</v>
      </c>
      <c r="W173" s="513" t="s">
        <v>43</v>
      </c>
      <c r="X173" s="579" t="s">
        <v>34</v>
      </c>
      <c r="Y173" s="513" t="s">
        <v>43</v>
      </c>
      <c r="Z173" s="555" t="s">
        <v>34</v>
      </c>
      <c r="AA173" s="513" t="s">
        <v>43</v>
      </c>
      <c r="AB173" s="555" t="s">
        <v>34</v>
      </c>
      <c r="AC173" s="513" t="s">
        <v>43</v>
      </c>
      <c r="AD173" s="555" t="s">
        <v>34</v>
      </c>
      <c r="AE173" s="513" t="s">
        <v>43</v>
      </c>
      <c r="AF173" s="555" t="s">
        <v>34</v>
      </c>
      <c r="AG173" s="513" t="s">
        <v>43</v>
      </c>
      <c r="AH173" s="555" t="s">
        <v>34</v>
      </c>
      <c r="AI173" s="513" t="s">
        <v>43</v>
      </c>
      <c r="AJ173" s="555" t="s">
        <v>34</v>
      </c>
      <c r="AK173" s="513" t="s">
        <v>43</v>
      </c>
      <c r="AL173" s="555" t="s">
        <v>34</v>
      </c>
    </row>
    <row r="174" spans="1:68" x14ac:dyDescent="0.25">
      <c r="A174" s="495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608">
        <f>SUM(P174+R174+T174+V174+X174+Z174+AB174+AD174+AF174+AH174+AJ174+AL174)</f>
        <v>0</v>
      </c>
      <c r="E174" s="613"/>
      <c r="F174" s="285"/>
      <c r="G174" s="286"/>
      <c r="H174" s="614"/>
      <c r="I174" s="613"/>
      <c r="J174" s="285"/>
      <c r="K174" s="286"/>
      <c r="L174" s="614"/>
      <c r="M174" s="286"/>
      <c r="N174" s="614"/>
      <c r="O174" s="615"/>
      <c r="P174" s="616"/>
      <c r="Q174" s="617"/>
      <c r="R174" s="618"/>
      <c r="S174" s="615"/>
      <c r="T174" s="616"/>
      <c r="U174" s="617"/>
      <c r="V174" s="618"/>
      <c r="W174" s="615"/>
      <c r="X174" s="616"/>
      <c r="Y174" s="617"/>
      <c r="Z174" s="618"/>
      <c r="AA174" s="617"/>
      <c r="AB174" s="618"/>
      <c r="AC174" s="617"/>
      <c r="AD174" s="618"/>
      <c r="AE174" s="617"/>
      <c r="AF174" s="618"/>
      <c r="AG174" s="617"/>
      <c r="AH174" s="618"/>
      <c r="AI174" s="617"/>
      <c r="AJ174" s="618"/>
      <c r="AK174" s="617"/>
      <c r="AL174" s="618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619"/>
      <c r="F175" s="620"/>
      <c r="G175" s="619"/>
      <c r="H175" s="620"/>
      <c r="I175" s="619"/>
      <c r="J175" s="620"/>
      <c r="K175" s="621"/>
      <c r="L175" s="622"/>
      <c r="M175" s="619"/>
      <c r="N175" s="620"/>
      <c r="O175" s="621"/>
      <c r="P175" s="622"/>
      <c r="Q175" s="619"/>
      <c r="R175" s="620"/>
      <c r="S175" s="621"/>
      <c r="T175" s="622"/>
      <c r="U175" s="619"/>
      <c r="V175" s="620"/>
      <c r="W175" s="621"/>
      <c r="X175" s="622"/>
      <c r="Y175" s="619"/>
      <c r="Z175" s="620"/>
      <c r="AA175" s="619"/>
      <c r="AB175" s="620"/>
      <c r="AC175" s="619"/>
      <c r="AD175" s="620"/>
      <c r="AE175" s="619"/>
      <c r="AF175" s="620"/>
      <c r="AG175" s="619"/>
      <c r="AH175" s="620"/>
      <c r="AI175" s="619"/>
      <c r="AJ175" s="620"/>
      <c r="AK175" s="619"/>
      <c r="AL175" s="620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619"/>
      <c r="F176" s="620"/>
      <c r="G176" s="619"/>
      <c r="H176" s="620"/>
      <c r="I176" s="619"/>
      <c r="J176" s="620"/>
      <c r="K176" s="621"/>
      <c r="L176" s="622"/>
      <c r="M176" s="619"/>
      <c r="N176" s="620"/>
      <c r="O176" s="621"/>
      <c r="P176" s="622"/>
      <c r="Q176" s="619"/>
      <c r="R176" s="620"/>
      <c r="S176" s="621"/>
      <c r="T176" s="622"/>
      <c r="U176" s="619"/>
      <c r="V176" s="620"/>
      <c r="W176" s="621"/>
      <c r="X176" s="622"/>
      <c r="Y176" s="619"/>
      <c r="Z176" s="620"/>
      <c r="AA176" s="619"/>
      <c r="AB176" s="620"/>
      <c r="AC176" s="619"/>
      <c r="AD176" s="620"/>
      <c r="AE176" s="619"/>
      <c r="AF176" s="620"/>
      <c r="AG176" s="619"/>
      <c r="AH176" s="620"/>
      <c r="AI176" s="619"/>
      <c r="AJ176" s="620"/>
      <c r="AK176" s="619"/>
      <c r="AL176" s="620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623"/>
      <c r="F177" s="624"/>
      <c r="G177" s="623"/>
      <c r="H177" s="624"/>
      <c r="I177" s="623"/>
      <c r="J177" s="624"/>
      <c r="K177" s="625"/>
      <c r="L177" s="626"/>
      <c r="M177" s="623"/>
      <c r="N177" s="624"/>
      <c r="O177" s="625"/>
      <c r="P177" s="626"/>
      <c r="Q177" s="623"/>
      <c r="R177" s="624"/>
      <c r="S177" s="625"/>
      <c r="T177" s="626"/>
      <c r="U177" s="623"/>
      <c r="V177" s="624"/>
      <c r="W177" s="625"/>
      <c r="X177" s="626"/>
      <c r="Y177" s="623"/>
      <c r="Z177" s="624"/>
      <c r="AA177" s="623"/>
      <c r="AB177" s="624"/>
      <c r="AC177" s="623"/>
      <c r="AD177" s="624"/>
      <c r="AE177" s="623"/>
      <c r="AF177" s="624"/>
      <c r="AG177" s="623"/>
      <c r="AH177" s="624"/>
      <c r="AI177" s="623"/>
      <c r="AJ177" s="624"/>
      <c r="AK177" s="623"/>
      <c r="AL177" s="624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511" t="s">
        <v>32</v>
      </c>
      <c r="D181" s="627" t="s">
        <v>43</v>
      </c>
      <c r="E181" s="558" t="s">
        <v>34</v>
      </c>
      <c r="F181" s="513" t="s">
        <v>43</v>
      </c>
      <c r="G181" s="514" t="s">
        <v>34</v>
      </c>
      <c r="H181" s="513" t="s">
        <v>43</v>
      </c>
      <c r="I181" s="514" t="s">
        <v>34</v>
      </c>
      <c r="J181" s="513" t="s">
        <v>43</v>
      </c>
      <c r="K181" s="514" t="s">
        <v>34</v>
      </c>
      <c r="L181" s="513" t="s">
        <v>43</v>
      </c>
      <c r="M181" s="514" t="s">
        <v>34</v>
      </c>
      <c r="N181" s="513" t="s">
        <v>43</v>
      </c>
      <c r="O181" s="514" t="s">
        <v>34</v>
      </c>
      <c r="P181" s="513" t="s">
        <v>43</v>
      </c>
      <c r="Q181" s="514" t="s">
        <v>34</v>
      </c>
      <c r="R181" s="513" t="s">
        <v>43</v>
      </c>
      <c r="S181" s="514" t="s">
        <v>34</v>
      </c>
      <c r="T181" s="106" t="s">
        <v>43</v>
      </c>
      <c r="U181" s="628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629" t="s">
        <v>228</v>
      </c>
      <c r="C182" s="630">
        <f>SUM(D182:E182)</f>
        <v>3</v>
      </c>
      <c r="D182" s="631">
        <f>SUM(F182+H182+J182+L182+N182+P182+R182+T182)</f>
        <v>1</v>
      </c>
      <c r="E182" s="632">
        <f>G182+I182+K182+M182+O182+Q182+S182+U182</f>
        <v>2</v>
      </c>
      <c r="F182" s="633"/>
      <c r="G182" s="634"/>
      <c r="H182" s="633"/>
      <c r="I182" s="634"/>
      <c r="J182" s="633"/>
      <c r="K182" s="634"/>
      <c r="L182" s="633">
        <v>1</v>
      </c>
      <c r="M182" s="634"/>
      <c r="N182" s="633"/>
      <c r="O182" s="634"/>
      <c r="P182" s="633"/>
      <c r="Q182" s="634">
        <v>2</v>
      </c>
      <c r="R182" s="633"/>
      <c r="S182" s="634"/>
      <c r="T182" s="633"/>
      <c r="U182" s="635"/>
      <c r="V182" s="636"/>
      <c r="W182" s="637"/>
      <c r="X182" s="637">
        <v>2</v>
      </c>
      <c r="Y182" s="637">
        <v>1</v>
      </c>
      <c r="Z182" s="637">
        <v>2</v>
      </c>
      <c r="AA182" s="638"/>
      <c r="AB182" s="637"/>
      <c r="AC182" s="637">
        <v>1</v>
      </c>
      <c r="AD182" s="637">
        <v>1</v>
      </c>
      <c r="AE182" s="639">
        <v>1</v>
      </c>
      <c r="AF182" s="637">
        <v>3</v>
      </c>
      <c r="AG182" s="640"/>
      <c r="AH182" s="639">
        <v>0</v>
      </c>
      <c r="AI182" s="637">
        <v>0</v>
      </c>
      <c r="AJ182" s="637">
        <v>0</v>
      </c>
      <c r="AK182" s="637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574" t="s">
        <v>229</v>
      </c>
      <c r="C183" s="322">
        <f>SUM(D183:E183)</f>
        <v>0</v>
      </c>
      <c r="D183" s="43">
        <f>SUM(F183+H183+J183+L183+N183+P183+R183+T183)</f>
        <v>0</v>
      </c>
      <c r="E183" s="323">
        <f>G183+I183+K183+M183+O183+Q183+S183+U183</f>
        <v>0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/>
      <c r="Y183" s="327"/>
      <c r="Z183" s="327"/>
      <c r="AA183" s="208"/>
      <c r="AB183" s="327"/>
      <c r="AC183" s="327"/>
      <c r="AD183" s="327"/>
      <c r="AE183" s="210"/>
      <c r="AF183" s="327"/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568" t="s">
        <v>4</v>
      </c>
      <c r="B185" s="568" t="s">
        <v>62</v>
      </c>
      <c r="C185" s="570" t="s">
        <v>231</v>
      </c>
      <c r="D185" s="562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629" t="s">
        <v>233</v>
      </c>
      <c r="B186" s="641">
        <f>SUM(C186:D186)</f>
        <v>3</v>
      </c>
      <c r="C186" s="637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574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559" t="s">
        <v>34</v>
      </c>
      <c r="E191" s="513" t="s">
        <v>43</v>
      </c>
      <c r="F191" s="514" t="s">
        <v>34</v>
      </c>
      <c r="G191" s="513" t="s">
        <v>43</v>
      </c>
      <c r="H191" s="514" t="s">
        <v>34</v>
      </c>
      <c r="I191" s="513" t="s">
        <v>43</v>
      </c>
      <c r="J191" s="514" t="s">
        <v>34</v>
      </c>
      <c r="K191" s="513" t="s">
        <v>43</v>
      </c>
      <c r="L191" s="514" t="s">
        <v>34</v>
      </c>
      <c r="M191" s="513" t="s">
        <v>43</v>
      </c>
      <c r="N191" s="514" t="s">
        <v>34</v>
      </c>
      <c r="O191" s="513" t="s">
        <v>43</v>
      </c>
      <c r="P191" s="555" t="s">
        <v>34</v>
      </c>
      <c r="Q191" s="513" t="s">
        <v>43</v>
      </c>
      <c r="R191" s="555" t="s">
        <v>34</v>
      </c>
      <c r="S191" s="513" t="s">
        <v>43</v>
      </c>
      <c r="T191" s="555" t="s">
        <v>34</v>
      </c>
      <c r="U191" s="513" t="s">
        <v>43</v>
      </c>
      <c r="V191" s="514" t="s">
        <v>34</v>
      </c>
      <c r="W191" s="513" t="s">
        <v>43</v>
      </c>
      <c r="X191" s="514" t="s">
        <v>34</v>
      </c>
      <c r="Y191" s="106" t="s">
        <v>43</v>
      </c>
      <c r="Z191" s="514" t="s">
        <v>34</v>
      </c>
      <c r="AA191" s="106" t="s">
        <v>43</v>
      </c>
      <c r="AB191" s="514" t="s">
        <v>34</v>
      </c>
      <c r="AC191" s="106" t="s">
        <v>43</v>
      </c>
      <c r="AD191" s="514" t="s">
        <v>34</v>
      </c>
      <c r="AE191" s="106" t="s">
        <v>43</v>
      </c>
      <c r="AF191" s="514" t="s">
        <v>34</v>
      </c>
      <c r="AG191" s="106" t="s">
        <v>43</v>
      </c>
      <c r="AH191" s="514" t="s">
        <v>34</v>
      </c>
      <c r="AI191" s="106" t="s">
        <v>43</v>
      </c>
      <c r="AJ191" s="514" t="s">
        <v>34</v>
      </c>
      <c r="AK191" s="106" t="s">
        <v>43</v>
      </c>
      <c r="AL191" s="642" t="s">
        <v>34</v>
      </c>
      <c r="AM191" s="340" t="s">
        <v>237</v>
      </c>
      <c r="AN191" s="341" t="s">
        <v>238</v>
      </c>
    </row>
    <row r="192" spans="1:69" x14ac:dyDescent="0.25">
      <c r="A192" s="572" t="s">
        <v>239</v>
      </c>
      <c r="B192" s="519">
        <f>SUM(C192+D192)</f>
        <v>26</v>
      </c>
      <c r="C192" s="643">
        <f>+E192+G192+I192+K192+M192+O192+Q192+S192+U192+W192+Y192+AA192+AC192+AE192+AG192+AI192+AK192</f>
        <v>6</v>
      </c>
      <c r="D192" s="124">
        <f>+F192+H192+J192+L192+N192+P192+R192+T192+V192+X192+Z192+AB192+AD192+AF192+AH192+AJ192+AL192</f>
        <v>20</v>
      </c>
      <c r="E192" s="521"/>
      <c r="F192" s="522"/>
      <c r="G192" s="521"/>
      <c r="H192" s="522"/>
      <c r="I192" s="521"/>
      <c r="J192" s="522"/>
      <c r="K192" s="521">
        <v>2</v>
      </c>
      <c r="L192" s="522">
        <v>8</v>
      </c>
      <c r="M192" s="521">
        <v>1</v>
      </c>
      <c r="N192" s="522">
        <v>3</v>
      </c>
      <c r="O192" s="521">
        <v>0</v>
      </c>
      <c r="P192" s="345">
        <v>3</v>
      </c>
      <c r="Q192" s="521">
        <v>1</v>
      </c>
      <c r="R192" s="345">
        <v>0</v>
      </c>
      <c r="S192" s="521"/>
      <c r="T192" s="345"/>
      <c r="U192" s="521">
        <v>0</v>
      </c>
      <c r="V192" s="522">
        <v>1</v>
      </c>
      <c r="W192" s="521">
        <v>0</v>
      </c>
      <c r="X192" s="522">
        <v>2</v>
      </c>
      <c r="Y192" s="521">
        <v>1</v>
      </c>
      <c r="Z192" s="345">
        <v>2</v>
      </c>
      <c r="AA192" s="521">
        <v>0</v>
      </c>
      <c r="AB192" s="345">
        <v>1</v>
      </c>
      <c r="AC192" s="521">
        <v>1</v>
      </c>
      <c r="AD192" s="345">
        <v>0</v>
      </c>
      <c r="AE192" s="521"/>
      <c r="AF192" s="345"/>
      <c r="AG192" s="521"/>
      <c r="AH192" s="345"/>
      <c r="AI192" s="521"/>
      <c r="AJ192" s="345"/>
      <c r="AK192" s="521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558" t="s">
        <v>32</v>
      </c>
      <c r="C196" s="572" t="s">
        <v>33</v>
      </c>
      <c r="D196" s="558" t="s">
        <v>34</v>
      </c>
      <c r="E196" s="513" t="s">
        <v>43</v>
      </c>
      <c r="F196" s="349" t="s">
        <v>34</v>
      </c>
      <c r="G196" s="513" t="s">
        <v>43</v>
      </c>
      <c r="H196" s="349" t="s">
        <v>34</v>
      </c>
      <c r="I196" s="581" t="s">
        <v>43</v>
      </c>
      <c r="J196" s="578" t="s">
        <v>34</v>
      </c>
      <c r="K196" s="513" t="s">
        <v>43</v>
      </c>
      <c r="L196" s="556" t="s">
        <v>34</v>
      </c>
      <c r="M196" s="523" t="s">
        <v>245</v>
      </c>
      <c r="N196" s="565" t="s">
        <v>246</v>
      </c>
      <c r="O196" s="1532"/>
    </row>
    <row r="197" spans="1:67" x14ac:dyDescent="0.25">
      <c r="A197" s="1548"/>
      <c r="B197" s="384">
        <f t="shared" ref="B197:B202" si="66">+C197+D197</f>
        <v>7</v>
      </c>
      <c r="C197" s="356">
        <f>+E197+G197+I197+K197</f>
        <v>4</v>
      </c>
      <c r="D197" s="385">
        <f>+F197+H197+J197+L197</f>
        <v>3</v>
      </c>
      <c r="E197" s="524">
        <f t="shared" ref="E197:O197" si="67">SUM(E198:E202)</f>
        <v>2</v>
      </c>
      <c r="F197" s="126">
        <f t="shared" si="67"/>
        <v>0</v>
      </c>
      <c r="G197" s="524">
        <f t="shared" si="67"/>
        <v>0</v>
      </c>
      <c r="H197" s="126">
        <f t="shared" si="67"/>
        <v>0</v>
      </c>
      <c r="I197" s="524">
        <f t="shared" si="67"/>
        <v>0</v>
      </c>
      <c r="J197" s="525">
        <f t="shared" si="67"/>
        <v>1</v>
      </c>
      <c r="K197" s="519">
        <f t="shared" si="67"/>
        <v>2</v>
      </c>
      <c r="L197" s="360">
        <f t="shared" si="67"/>
        <v>2</v>
      </c>
      <c r="M197" s="128">
        <f t="shared" si="67"/>
        <v>4</v>
      </c>
      <c r="N197" s="126">
        <f t="shared" si="67"/>
        <v>3</v>
      </c>
      <c r="O197" s="526">
        <f t="shared" si="67"/>
        <v>4</v>
      </c>
    </row>
    <row r="198" spans="1:67" x14ac:dyDescent="0.25">
      <c r="A198" s="629" t="s">
        <v>247</v>
      </c>
      <c r="B198" s="641">
        <f t="shared" si="66"/>
        <v>7</v>
      </c>
      <c r="C198" s="641">
        <f>+E198+G198+I198+K198</f>
        <v>4</v>
      </c>
      <c r="D198" s="644">
        <f>+F198+H198+J198+L198</f>
        <v>3</v>
      </c>
      <c r="E198" s="196">
        <v>2</v>
      </c>
      <c r="F198" s="200"/>
      <c r="G198" s="196"/>
      <c r="H198" s="200"/>
      <c r="I198" s="196"/>
      <c r="J198" s="197">
        <v>1</v>
      </c>
      <c r="K198" s="196">
        <v>2</v>
      </c>
      <c r="L198" s="363">
        <v>2</v>
      </c>
      <c r="M198" s="198">
        <v>4</v>
      </c>
      <c r="N198" s="200">
        <v>3</v>
      </c>
      <c r="O198" s="364">
        <v>4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573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573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573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576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15279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selection activeCell="B23" sqref="B23"/>
    </sheetView>
  </sheetViews>
  <sheetFormatPr baseColWidth="10" defaultRowHeight="15" x14ac:dyDescent="0.25"/>
  <cols>
    <col min="1" max="1" width="34.85546875" customWidth="1"/>
    <col min="2" max="2" width="22.8554687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",[5]NOMBRE!B2," - ","( ",[5]NOMBRE!C2,[5]NOMBRE!D2,[5]NOMBRE!E2,[5]NOMBRE!F2,[5]NOMBRE!G2," )")</f>
        <v>COMUNA: LINARES - ( 07401 )</v>
      </c>
    </row>
    <row r="3" spans="1:7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71" x14ac:dyDescent="0.25">
      <c r="A4" s="1" t="str">
        <f>CONCATENATE("MES: ",[5]NOMBRE!B6," - ","( ",[5]NOMBRE!C6,[5]NOMBRE!D6," )")</f>
        <v>MES: ABRIL - ( 04 )</v>
      </c>
    </row>
    <row r="5" spans="1:71" x14ac:dyDescent="0.25">
      <c r="A5" s="1" t="str">
        <f>CONCATENATE("AÑO: ",[5]NOMBRE!B7)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O7" s="673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657" t="s">
        <v>34</v>
      </c>
      <c r="E12" s="671" t="s">
        <v>33</v>
      </c>
      <c r="F12" s="653" t="s">
        <v>34</v>
      </c>
      <c r="G12" s="671" t="s">
        <v>33</v>
      </c>
      <c r="H12" s="653" t="s">
        <v>34</v>
      </c>
      <c r="I12" s="671" t="s">
        <v>33</v>
      </c>
      <c r="J12" s="653" t="s">
        <v>34</v>
      </c>
      <c r="K12" s="671" t="s">
        <v>33</v>
      </c>
      <c r="L12" s="653" t="s">
        <v>34</v>
      </c>
      <c r="M12" s="671" t="s">
        <v>33</v>
      </c>
      <c r="N12" s="653" t="s">
        <v>34</v>
      </c>
      <c r="O12" s="671" t="s">
        <v>33</v>
      </c>
      <c r="P12" s="653" t="s">
        <v>34</v>
      </c>
      <c r="Q12" s="671" t="s">
        <v>33</v>
      </c>
      <c r="R12" s="653" t="s">
        <v>34</v>
      </c>
      <c r="S12" s="671" t="s">
        <v>33</v>
      </c>
      <c r="T12" s="653" t="s">
        <v>34</v>
      </c>
      <c r="U12" s="671" t="s">
        <v>33</v>
      </c>
      <c r="V12" s="653" t="s">
        <v>34</v>
      </c>
      <c r="W12" s="671" t="s">
        <v>33</v>
      </c>
      <c r="X12" s="653" t="s">
        <v>34</v>
      </c>
      <c r="Y12" s="671" t="s">
        <v>33</v>
      </c>
      <c r="Z12" s="653" t="s">
        <v>34</v>
      </c>
      <c r="AA12" s="671" t="s">
        <v>33</v>
      </c>
      <c r="AB12" s="653" t="s">
        <v>34</v>
      </c>
      <c r="AC12" s="671" t="s">
        <v>33</v>
      </c>
      <c r="AD12" s="653" t="s">
        <v>34</v>
      </c>
      <c r="AE12" s="671" t="s">
        <v>33</v>
      </c>
      <c r="AF12" s="653" t="s">
        <v>34</v>
      </c>
      <c r="AG12" s="14" t="s">
        <v>33</v>
      </c>
      <c r="AH12" s="652" t="s">
        <v>34</v>
      </c>
      <c r="AI12" s="671" t="s">
        <v>33</v>
      </c>
      <c r="AJ12" s="653" t="s">
        <v>34</v>
      </c>
      <c r="AK12" s="14" t="s">
        <v>33</v>
      </c>
      <c r="AL12" s="653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675" t="s">
        <v>35</v>
      </c>
      <c r="B13" s="676">
        <f>SUM(C13+D13)</f>
        <v>4063</v>
      </c>
      <c r="C13" s="18">
        <f t="shared" ref="C13:D16" si="0">SUM(E13+G13+I13+K13+M13+O13+Q13+S13+U13+W13+Y13+AA13+AC13+AE13+AG13+AI13+AK13)</f>
        <v>2108</v>
      </c>
      <c r="D13" s="677">
        <f t="shared" si="0"/>
        <v>1955</v>
      </c>
      <c r="E13" s="678">
        <v>359</v>
      </c>
      <c r="F13" s="679">
        <v>283</v>
      </c>
      <c r="G13" s="678">
        <v>286</v>
      </c>
      <c r="H13" s="679">
        <v>267</v>
      </c>
      <c r="I13" s="678">
        <v>291</v>
      </c>
      <c r="J13" s="679">
        <v>210</v>
      </c>
      <c r="K13" s="680">
        <v>112</v>
      </c>
      <c r="L13" s="679">
        <v>109</v>
      </c>
      <c r="M13" s="678">
        <v>76</v>
      </c>
      <c r="N13" s="679">
        <v>61</v>
      </c>
      <c r="O13" s="680">
        <v>57</v>
      </c>
      <c r="P13" s="679">
        <v>80</v>
      </c>
      <c r="Q13" s="678">
        <v>74</v>
      </c>
      <c r="R13" s="679">
        <v>91</v>
      </c>
      <c r="S13" s="680">
        <v>57</v>
      </c>
      <c r="T13" s="681">
        <v>65</v>
      </c>
      <c r="U13" s="680">
        <v>81</v>
      </c>
      <c r="V13" s="681">
        <v>85</v>
      </c>
      <c r="W13" s="680">
        <v>67</v>
      </c>
      <c r="X13" s="681">
        <v>67</v>
      </c>
      <c r="Y13" s="680">
        <v>63</v>
      </c>
      <c r="Z13" s="681">
        <v>67</v>
      </c>
      <c r="AA13" s="680">
        <v>112</v>
      </c>
      <c r="AB13" s="679">
        <v>95</v>
      </c>
      <c r="AC13" s="680">
        <v>112</v>
      </c>
      <c r="AD13" s="679">
        <v>87</v>
      </c>
      <c r="AE13" s="680">
        <v>96</v>
      </c>
      <c r="AF13" s="679">
        <v>87</v>
      </c>
      <c r="AG13" s="680">
        <v>83</v>
      </c>
      <c r="AH13" s="681">
        <v>83</v>
      </c>
      <c r="AI13" s="680">
        <v>73</v>
      </c>
      <c r="AJ13" s="681">
        <v>62</v>
      </c>
      <c r="AK13" s="680">
        <v>109</v>
      </c>
      <c r="AL13" s="681">
        <v>156</v>
      </c>
      <c r="AM13" s="682">
        <v>3959</v>
      </c>
      <c r="AN13" s="680">
        <v>101</v>
      </c>
      <c r="AO13" s="678">
        <v>1</v>
      </c>
      <c r="AP13" s="678">
        <v>161</v>
      </c>
      <c r="AQ13" s="681">
        <v>55</v>
      </c>
      <c r="AR13" s="681">
        <v>450</v>
      </c>
      <c r="AS13" s="681">
        <v>4848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327</v>
      </c>
      <c r="C14" s="29">
        <f t="shared" si="0"/>
        <v>0</v>
      </c>
      <c r="D14" s="30">
        <f t="shared" si="0"/>
        <v>327</v>
      </c>
      <c r="E14" s="31"/>
      <c r="F14" s="32"/>
      <c r="G14" s="31"/>
      <c r="H14" s="32"/>
      <c r="I14" s="31"/>
      <c r="J14" s="32">
        <v>1</v>
      </c>
      <c r="K14" s="31"/>
      <c r="L14" s="32">
        <v>23</v>
      </c>
      <c r="M14" s="33"/>
      <c r="N14" s="34">
        <v>46</v>
      </c>
      <c r="O14" s="33"/>
      <c r="P14" s="34">
        <v>84</v>
      </c>
      <c r="Q14" s="33"/>
      <c r="R14" s="34">
        <v>64</v>
      </c>
      <c r="S14" s="33"/>
      <c r="T14" s="34">
        <v>52</v>
      </c>
      <c r="U14" s="33"/>
      <c r="V14" s="34">
        <v>28</v>
      </c>
      <c r="W14" s="33"/>
      <c r="X14" s="34">
        <v>5</v>
      </c>
      <c r="Y14" s="33"/>
      <c r="Z14" s="34">
        <v>13</v>
      </c>
      <c r="AA14" s="33"/>
      <c r="AB14" s="34">
        <v>5</v>
      </c>
      <c r="AC14" s="33"/>
      <c r="AD14" s="34">
        <v>2</v>
      </c>
      <c r="AE14" s="33"/>
      <c r="AF14" s="34">
        <v>1</v>
      </c>
      <c r="AG14" s="33"/>
      <c r="AH14" s="34">
        <v>1</v>
      </c>
      <c r="AI14" s="33"/>
      <c r="AJ14" s="34">
        <v>2</v>
      </c>
      <c r="AK14" s="33"/>
      <c r="AL14" s="34"/>
      <c r="AM14" s="34">
        <v>320</v>
      </c>
      <c r="AN14" s="33">
        <v>6</v>
      </c>
      <c r="AO14" s="31">
        <v>0</v>
      </c>
      <c r="AP14" s="31">
        <v>2</v>
      </c>
      <c r="AQ14" s="34">
        <v>3</v>
      </c>
      <c r="AR14" s="34">
        <v>30</v>
      </c>
      <c r="AS14" s="34">
        <v>529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162</v>
      </c>
      <c r="C15" s="37">
        <f t="shared" si="0"/>
        <v>0</v>
      </c>
      <c r="D15" s="38">
        <f t="shared" si="0"/>
        <v>162</v>
      </c>
      <c r="E15" s="33"/>
      <c r="F15" s="34"/>
      <c r="G15" s="33"/>
      <c r="H15" s="34"/>
      <c r="I15" s="33"/>
      <c r="J15" s="34"/>
      <c r="K15" s="33"/>
      <c r="L15" s="34">
        <v>8</v>
      </c>
      <c r="M15" s="33"/>
      <c r="N15" s="34">
        <v>30</v>
      </c>
      <c r="O15" s="33"/>
      <c r="P15" s="34">
        <v>33</v>
      </c>
      <c r="Q15" s="33"/>
      <c r="R15" s="34">
        <v>30</v>
      </c>
      <c r="S15" s="33"/>
      <c r="T15" s="34">
        <v>26</v>
      </c>
      <c r="U15" s="33"/>
      <c r="V15" s="34">
        <v>12</v>
      </c>
      <c r="W15" s="33"/>
      <c r="X15" s="34">
        <v>4</v>
      </c>
      <c r="Y15" s="33"/>
      <c r="Z15" s="34">
        <v>4</v>
      </c>
      <c r="AA15" s="33"/>
      <c r="AB15" s="34">
        <v>6</v>
      </c>
      <c r="AC15" s="33"/>
      <c r="AD15" s="34">
        <v>4</v>
      </c>
      <c r="AE15" s="33"/>
      <c r="AF15" s="34">
        <v>3</v>
      </c>
      <c r="AG15" s="33"/>
      <c r="AH15" s="34">
        <v>2</v>
      </c>
      <c r="AI15" s="33"/>
      <c r="AJ15" s="34"/>
      <c r="AK15" s="33"/>
      <c r="AL15" s="34"/>
      <c r="AM15" s="34">
        <v>158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511" t="s">
        <v>32</v>
      </c>
      <c r="C20" s="627" t="s">
        <v>43</v>
      </c>
      <c r="D20" s="646" t="s">
        <v>34</v>
      </c>
      <c r="E20" s="513" t="s">
        <v>43</v>
      </c>
      <c r="F20" s="646" t="s">
        <v>34</v>
      </c>
      <c r="G20" s="513" t="s">
        <v>43</v>
      </c>
      <c r="H20" s="646" t="s">
        <v>34</v>
      </c>
      <c r="I20" s="513" t="s">
        <v>43</v>
      </c>
      <c r="J20" s="646" t="s">
        <v>34</v>
      </c>
      <c r="K20" s="513" t="s">
        <v>43</v>
      </c>
      <c r="L20" s="646" t="s">
        <v>34</v>
      </c>
      <c r="M20" s="513" t="s">
        <v>43</v>
      </c>
      <c r="N20" s="646" t="s">
        <v>34</v>
      </c>
      <c r="O20" s="513" t="s">
        <v>43</v>
      </c>
      <c r="P20" s="646" t="s">
        <v>34</v>
      </c>
      <c r="Q20" s="513" t="s">
        <v>43</v>
      </c>
      <c r="R20" s="646" t="s">
        <v>34</v>
      </c>
      <c r="S20" s="513" t="s">
        <v>43</v>
      </c>
      <c r="T20" s="646" t="s">
        <v>34</v>
      </c>
      <c r="U20" s="513" t="s">
        <v>43</v>
      </c>
      <c r="V20" s="646" t="s">
        <v>34</v>
      </c>
      <c r="W20" s="513" t="s">
        <v>43</v>
      </c>
      <c r="X20" s="646" t="s">
        <v>34</v>
      </c>
      <c r="Y20" s="513" t="s">
        <v>43</v>
      </c>
      <c r="Z20" s="646" t="s">
        <v>34</v>
      </c>
      <c r="AA20" s="513" t="s">
        <v>43</v>
      </c>
      <c r="AB20" s="646" t="s">
        <v>34</v>
      </c>
      <c r="AC20" s="513" t="s">
        <v>43</v>
      </c>
      <c r="AD20" s="646" t="s">
        <v>34</v>
      </c>
      <c r="AE20" s="513" t="s">
        <v>43</v>
      </c>
      <c r="AF20" s="646" t="s">
        <v>34</v>
      </c>
      <c r="AG20" s="513" t="s">
        <v>43</v>
      </c>
      <c r="AH20" s="646" t="s">
        <v>34</v>
      </c>
      <c r="AI20" s="513" t="s">
        <v>43</v>
      </c>
      <c r="AJ20" s="646" t="s">
        <v>34</v>
      </c>
      <c r="AK20" s="513" t="s">
        <v>43</v>
      </c>
      <c r="AL20" s="646" t="s">
        <v>34</v>
      </c>
      <c r="AM20" s="1532"/>
      <c r="AN20" s="1554"/>
      <c r="AO20" s="1554"/>
      <c r="AP20" s="1554"/>
    </row>
    <row r="21" spans="1:69" x14ac:dyDescent="0.25">
      <c r="A21" s="711" t="s">
        <v>44</v>
      </c>
      <c r="B21" s="630">
        <f t="shared" ref="B21:B26" si="3">SUM(C21+D21)</f>
        <v>0</v>
      </c>
      <c r="C21" s="683">
        <f t="shared" ref="C21:D26" si="4">SUM(E21+G21+I21+K21+M21+O21+Q21+S21+U21+W21+Y21+AA21+AC21+AE21+AG21+AI21+AK21)</f>
        <v>0</v>
      </c>
      <c r="D21" s="684">
        <f t="shared" si="4"/>
        <v>0</v>
      </c>
      <c r="E21" s="680"/>
      <c r="F21" s="681"/>
      <c r="G21" s="680"/>
      <c r="H21" s="681"/>
      <c r="I21" s="680"/>
      <c r="J21" s="679"/>
      <c r="K21" s="680"/>
      <c r="L21" s="679"/>
      <c r="M21" s="680"/>
      <c r="N21" s="679"/>
      <c r="O21" s="685"/>
      <c r="P21" s="679"/>
      <c r="Q21" s="685"/>
      <c r="R21" s="679"/>
      <c r="S21" s="685"/>
      <c r="T21" s="679"/>
      <c r="U21" s="685"/>
      <c r="V21" s="679"/>
      <c r="W21" s="685"/>
      <c r="X21" s="679"/>
      <c r="Y21" s="685"/>
      <c r="Z21" s="679"/>
      <c r="AA21" s="685"/>
      <c r="AB21" s="679"/>
      <c r="AC21" s="685"/>
      <c r="AD21" s="679"/>
      <c r="AE21" s="685"/>
      <c r="AF21" s="679"/>
      <c r="AG21" s="685"/>
      <c r="AH21" s="679"/>
      <c r="AI21" s="685"/>
      <c r="AJ21" s="679"/>
      <c r="AK21" s="685"/>
      <c r="AL21" s="679"/>
      <c r="AM21" s="681"/>
      <c r="AN21" s="682"/>
      <c r="AO21" s="682"/>
      <c r="AP21" s="682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664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665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665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511" t="s">
        <v>32</v>
      </c>
      <c r="C30" s="10" t="s">
        <v>43</v>
      </c>
      <c r="D30" s="657" t="s">
        <v>34</v>
      </c>
      <c r="E30" s="651" t="s">
        <v>43</v>
      </c>
      <c r="F30" s="653" t="s">
        <v>34</v>
      </c>
      <c r="G30" s="651" t="s">
        <v>43</v>
      </c>
      <c r="H30" s="653" t="s">
        <v>34</v>
      </c>
      <c r="I30" s="651" t="s">
        <v>43</v>
      </c>
      <c r="J30" s="653" t="s">
        <v>34</v>
      </c>
      <c r="K30" s="651" t="s">
        <v>43</v>
      </c>
      <c r="L30" s="653" t="s">
        <v>34</v>
      </c>
      <c r="M30" s="651" t="s">
        <v>43</v>
      </c>
      <c r="N30" s="653" t="s">
        <v>34</v>
      </c>
      <c r="O30" s="651" t="s">
        <v>43</v>
      </c>
      <c r="P30" s="653" t="s">
        <v>34</v>
      </c>
      <c r="Q30" s="651" t="s">
        <v>43</v>
      </c>
      <c r="R30" s="653" t="s">
        <v>34</v>
      </c>
      <c r="S30" s="651" t="s">
        <v>43</v>
      </c>
      <c r="T30" s="653" t="s">
        <v>34</v>
      </c>
      <c r="U30" s="651" t="s">
        <v>43</v>
      </c>
      <c r="V30" s="653" t="s">
        <v>34</v>
      </c>
      <c r="W30" s="651" t="s">
        <v>43</v>
      </c>
      <c r="X30" s="653" t="s">
        <v>34</v>
      </c>
      <c r="Y30" s="651" t="s">
        <v>43</v>
      </c>
      <c r="Z30" s="653" t="s">
        <v>34</v>
      </c>
      <c r="AA30" s="651" t="s">
        <v>43</v>
      </c>
      <c r="AB30" s="653" t="s">
        <v>34</v>
      </c>
      <c r="AC30" s="651" t="s">
        <v>43</v>
      </c>
      <c r="AD30" s="653" t="s">
        <v>34</v>
      </c>
      <c r="AE30" s="651" t="s">
        <v>43</v>
      </c>
      <c r="AF30" s="653" t="s">
        <v>34</v>
      </c>
      <c r="AG30" s="651" t="s">
        <v>43</v>
      </c>
      <c r="AH30" s="653" t="s">
        <v>34</v>
      </c>
      <c r="AI30" s="651" t="s">
        <v>43</v>
      </c>
      <c r="AJ30" s="653" t="s">
        <v>34</v>
      </c>
      <c r="AK30" s="651" t="s">
        <v>43</v>
      </c>
      <c r="AL30" s="653" t="s">
        <v>34</v>
      </c>
      <c r="AM30" s="1554"/>
      <c r="AN30" s="1554"/>
    </row>
    <row r="31" spans="1:69" x14ac:dyDescent="0.25">
      <c r="A31" s="711" t="s">
        <v>52</v>
      </c>
      <c r="B31" s="630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684">
        <f t="shared" si="14"/>
        <v>0</v>
      </c>
      <c r="E31" s="680"/>
      <c r="F31" s="681"/>
      <c r="G31" s="680"/>
      <c r="H31" s="681"/>
      <c r="I31" s="680"/>
      <c r="J31" s="679"/>
      <c r="K31" s="680"/>
      <c r="L31" s="679"/>
      <c r="M31" s="680"/>
      <c r="N31" s="679"/>
      <c r="O31" s="685"/>
      <c r="P31" s="679"/>
      <c r="Q31" s="685"/>
      <c r="R31" s="679"/>
      <c r="S31" s="685"/>
      <c r="T31" s="679"/>
      <c r="U31" s="685"/>
      <c r="V31" s="679"/>
      <c r="W31" s="685"/>
      <c r="X31" s="679"/>
      <c r="Y31" s="685"/>
      <c r="Z31" s="679"/>
      <c r="AA31" s="685"/>
      <c r="AB31" s="679"/>
      <c r="AC31" s="685"/>
      <c r="AD31" s="679"/>
      <c r="AE31" s="685"/>
      <c r="AF31" s="679"/>
      <c r="AG31" s="685"/>
      <c r="AH31" s="679"/>
      <c r="AI31" s="685"/>
      <c r="AJ31" s="679"/>
      <c r="AK31" s="685"/>
      <c r="AL31" s="679"/>
      <c r="AM31" s="682"/>
      <c r="AN31" s="682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664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664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664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664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665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511" t="s">
        <v>32</v>
      </c>
      <c r="C40" s="10" t="s">
        <v>43</v>
      </c>
      <c r="D40" s="657" t="s">
        <v>34</v>
      </c>
      <c r="E40" s="645" t="s">
        <v>43</v>
      </c>
      <c r="F40" s="646" t="s">
        <v>34</v>
      </c>
      <c r="G40" s="645" t="s">
        <v>43</v>
      </c>
      <c r="H40" s="646" t="s">
        <v>34</v>
      </c>
      <c r="I40" s="645" t="s">
        <v>43</v>
      </c>
      <c r="J40" s="646" t="s">
        <v>34</v>
      </c>
      <c r="K40" s="645" t="s">
        <v>43</v>
      </c>
      <c r="L40" s="646" t="s">
        <v>34</v>
      </c>
      <c r="M40" s="645" t="s">
        <v>43</v>
      </c>
      <c r="N40" s="646" t="s">
        <v>34</v>
      </c>
      <c r="O40" s="645" t="s">
        <v>43</v>
      </c>
      <c r="P40" s="646" t="s">
        <v>34</v>
      </c>
      <c r="Q40" s="645" t="s">
        <v>43</v>
      </c>
      <c r="R40" s="646" t="s">
        <v>34</v>
      </c>
      <c r="S40" s="645" t="s">
        <v>43</v>
      </c>
      <c r="T40" s="646" t="s">
        <v>34</v>
      </c>
      <c r="U40" s="645" t="s">
        <v>43</v>
      </c>
      <c r="V40" s="646" t="s">
        <v>34</v>
      </c>
      <c r="W40" s="645" t="s">
        <v>43</v>
      </c>
      <c r="X40" s="646" t="s">
        <v>34</v>
      </c>
      <c r="Y40" s="645" t="s">
        <v>43</v>
      </c>
      <c r="Z40" s="646" t="s">
        <v>34</v>
      </c>
      <c r="AA40" s="645" t="s">
        <v>43</v>
      </c>
      <c r="AB40" s="646" t="s">
        <v>34</v>
      </c>
      <c r="AC40" s="645" t="s">
        <v>43</v>
      </c>
      <c r="AD40" s="646" t="s">
        <v>34</v>
      </c>
      <c r="AE40" s="645" t="s">
        <v>43</v>
      </c>
      <c r="AF40" s="646" t="s">
        <v>34</v>
      </c>
      <c r="AG40" s="645" t="s">
        <v>43</v>
      </c>
      <c r="AH40" s="646" t="s">
        <v>34</v>
      </c>
      <c r="AI40" s="645" t="s">
        <v>43</v>
      </c>
      <c r="AJ40" s="646" t="s">
        <v>34</v>
      </c>
      <c r="AK40" s="645" t="s">
        <v>43</v>
      </c>
      <c r="AL40" s="646" t="s">
        <v>34</v>
      </c>
      <c r="AM40" s="1554"/>
      <c r="AN40" s="1554"/>
    </row>
    <row r="41" spans="1:68" x14ac:dyDescent="0.25">
      <c r="A41" s="711" t="s">
        <v>52</v>
      </c>
      <c r="B41" s="630">
        <f t="shared" ref="B41:B46" si="18">SUM(C41+D41)</f>
        <v>0</v>
      </c>
      <c r="C41" s="95">
        <f>SUM(E41+G41+I41+K41+M41+O41+Q41+S41+U41+W41+Y41+AA41+AC41+AE41+AG41+AI41+AK41)</f>
        <v>0</v>
      </c>
      <c r="D41" s="684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682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664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664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664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664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665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511" t="s">
        <v>32</v>
      </c>
      <c r="C50" s="10" t="s">
        <v>43</v>
      </c>
      <c r="D50" s="657" t="s">
        <v>34</v>
      </c>
      <c r="E50" s="651" t="s">
        <v>43</v>
      </c>
      <c r="F50" s="653" t="s">
        <v>34</v>
      </c>
      <c r="G50" s="651" t="s">
        <v>43</v>
      </c>
      <c r="H50" s="653" t="s">
        <v>34</v>
      </c>
      <c r="I50" s="651" t="s">
        <v>43</v>
      </c>
      <c r="J50" s="653" t="s">
        <v>34</v>
      </c>
      <c r="K50" s="651" t="s">
        <v>43</v>
      </c>
      <c r="L50" s="653" t="s">
        <v>34</v>
      </c>
      <c r="M50" s="651" t="s">
        <v>43</v>
      </c>
      <c r="N50" s="653" t="s">
        <v>34</v>
      </c>
      <c r="O50" s="651" t="s">
        <v>43</v>
      </c>
      <c r="P50" s="653" t="s">
        <v>34</v>
      </c>
      <c r="Q50" s="651" t="s">
        <v>43</v>
      </c>
      <c r="R50" s="653" t="s">
        <v>34</v>
      </c>
      <c r="S50" s="651" t="s">
        <v>43</v>
      </c>
      <c r="T50" s="653" t="s">
        <v>34</v>
      </c>
      <c r="U50" s="651" t="s">
        <v>43</v>
      </c>
      <c r="V50" s="653" t="s">
        <v>34</v>
      </c>
      <c r="W50" s="651" t="s">
        <v>43</v>
      </c>
      <c r="X50" s="653" t="s">
        <v>34</v>
      </c>
      <c r="Y50" s="651" t="s">
        <v>43</v>
      </c>
      <c r="Z50" s="653" t="s">
        <v>34</v>
      </c>
      <c r="AA50" s="651" t="s">
        <v>43</v>
      </c>
      <c r="AB50" s="653" t="s">
        <v>34</v>
      </c>
      <c r="AC50" s="651" t="s">
        <v>43</v>
      </c>
      <c r="AD50" s="653" t="s">
        <v>34</v>
      </c>
      <c r="AE50" s="651" t="s">
        <v>43</v>
      </c>
      <c r="AF50" s="653" t="s">
        <v>34</v>
      </c>
      <c r="AG50" s="651" t="s">
        <v>43</v>
      </c>
      <c r="AH50" s="653" t="s">
        <v>34</v>
      </c>
      <c r="AI50" s="651" t="s">
        <v>43</v>
      </c>
      <c r="AJ50" s="653" t="s">
        <v>34</v>
      </c>
      <c r="AK50" s="651" t="s">
        <v>43</v>
      </c>
      <c r="AL50" s="653" t="s">
        <v>34</v>
      </c>
      <c r="AM50" s="1554"/>
      <c r="AN50" s="1554"/>
    </row>
    <row r="51" spans="1:68" x14ac:dyDescent="0.25">
      <c r="A51" s="711" t="s">
        <v>52</v>
      </c>
      <c r="B51" s="630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684">
        <f t="shared" si="26"/>
        <v>0</v>
      </c>
      <c r="E51" s="680"/>
      <c r="F51" s="681"/>
      <c r="G51" s="680"/>
      <c r="H51" s="681"/>
      <c r="I51" s="680"/>
      <c r="J51" s="679"/>
      <c r="K51" s="680"/>
      <c r="L51" s="679"/>
      <c r="M51" s="680"/>
      <c r="N51" s="679"/>
      <c r="O51" s="685"/>
      <c r="P51" s="679"/>
      <c r="Q51" s="685"/>
      <c r="R51" s="679"/>
      <c r="S51" s="685"/>
      <c r="T51" s="679"/>
      <c r="U51" s="685"/>
      <c r="V51" s="679"/>
      <c r="W51" s="685"/>
      <c r="X51" s="679"/>
      <c r="Y51" s="685"/>
      <c r="Z51" s="679"/>
      <c r="AA51" s="685"/>
      <c r="AB51" s="679"/>
      <c r="AC51" s="685"/>
      <c r="AD51" s="679"/>
      <c r="AE51" s="685"/>
      <c r="AF51" s="679"/>
      <c r="AG51" s="685"/>
      <c r="AH51" s="679"/>
      <c r="AI51" s="685"/>
      <c r="AJ51" s="679"/>
      <c r="AK51" s="685"/>
      <c r="AL51" s="679"/>
      <c r="AM51" s="682"/>
      <c r="AN51" s="682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664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664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664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664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665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671" t="s">
        <v>32</v>
      </c>
      <c r="C60" s="668" t="s">
        <v>33</v>
      </c>
      <c r="D60" s="646" t="s">
        <v>34</v>
      </c>
      <c r="E60" s="513" t="s">
        <v>33</v>
      </c>
      <c r="F60" s="646" t="s">
        <v>34</v>
      </c>
      <c r="G60" s="513" t="s">
        <v>33</v>
      </c>
      <c r="H60" s="646" t="s">
        <v>34</v>
      </c>
      <c r="I60" s="513" t="s">
        <v>33</v>
      </c>
      <c r="J60" s="646" t="s">
        <v>34</v>
      </c>
      <c r="K60" s="513" t="s">
        <v>33</v>
      </c>
      <c r="L60" s="646" t="s">
        <v>34</v>
      </c>
      <c r="M60" s="513" t="s">
        <v>33</v>
      </c>
      <c r="N60" s="646" t="s">
        <v>34</v>
      </c>
      <c r="O60" s="513" t="s">
        <v>33</v>
      </c>
      <c r="P60" s="646" t="s">
        <v>34</v>
      </c>
      <c r="Q60" s="513" t="s">
        <v>33</v>
      </c>
      <c r="R60" s="646" t="s">
        <v>34</v>
      </c>
      <c r="S60" s="513" t="s">
        <v>33</v>
      </c>
      <c r="T60" s="646" t="s">
        <v>34</v>
      </c>
      <c r="U60" s="513" t="s">
        <v>33</v>
      </c>
      <c r="V60" s="670" t="s">
        <v>34</v>
      </c>
      <c r="W60" s="513" t="s">
        <v>33</v>
      </c>
      <c r="X60" s="646" t="s">
        <v>34</v>
      </c>
      <c r="Y60" s="513" t="s">
        <v>33</v>
      </c>
      <c r="Z60" s="646" t="s">
        <v>34</v>
      </c>
      <c r="AA60" s="513" t="s">
        <v>33</v>
      </c>
      <c r="AB60" s="646" t="s">
        <v>34</v>
      </c>
      <c r="AC60" s="513" t="s">
        <v>33</v>
      </c>
      <c r="AD60" s="646" t="s">
        <v>34</v>
      </c>
      <c r="AE60" s="513" t="s">
        <v>33</v>
      </c>
      <c r="AF60" s="646" t="s">
        <v>34</v>
      </c>
      <c r="AG60" s="513" t="s">
        <v>33</v>
      </c>
      <c r="AH60" s="646" t="s">
        <v>34</v>
      </c>
      <c r="AI60" s="513" t="s">
        <v>33</v>
      </c>
      <c r="AJ60" s="646" t="s">
        <v>34</v>
      </c>
      <c r="AK60" s="513" t="s">
        <v>33</v>
      </c>
      <c r="AL60" s="646" t="s">
        <v>34</v>
      </c>
      <c r="AM60" s="106" t="s">
        <v>64</v>
      </c>
      <c r="AN60" s="646" t="s">
        <v>65</v>
      </c>
    </row>
    <row r="61" spans="1:68" x14ac:dyDescent="0.25">
      <c r="A61" s="686" t="s">
        <v>66</v>
      </c>
      <c r="B61" s="630">
        <f t="shared" ref="B61:B66" si="32">SUM(C61+D61)</f>
        <v>36</v>
      </c>
      <c r="C61" s="95">
        <f>SUM(E61+G61+I61+K61+M61+O61+Q61+S61+U61+W61+Y61+AA61+AC61+AE61+AG61+AI61+AK61)</f>
        <v>18</v>
      </c>
      <c r="D61" s="684">
        <f>SUM(F61+H61+J61+L61+N61+P61+R61+T61+V61+X61+Z61+AB61+AD61+AF61+AH61+AJ61+AL61)</f>
        <v>18</v>
      </c>
      <c r="E61" s="680"/>
      <c r="F61" s="681">
        <v>1</v>
      </c>
      <c r="G61" s="680"/>
      <c r="H61" s="679"/>
      <c r="I61" s="680"/>
      <c r="J61" s="679">
        <v>1</v>
      </c>
      <c r="K61" s="680">
        <v>1</v>
      </c>
      <c r="L61" s="679"/>
      <c r="M61" s="680"/>
      <c r="N61" s="679">
        <v>1</v>
      </c>
      <c r="O61" s="680">
        <v>1</v>
      </c>
      <c r="P61" s="679"/>
      <c r="Q61" s="680">
        <v>1</v>
      </c>
      <c r="R61" s="679">
        <v>1</v>
      </c>
      <c r="S61" s="680"/>
      <c r="T61" s="679"/>
      <c r="U61" s="680"/>
      <c r="V61" s="687"/>
      <c r="W61" s="680">
        <v>1</v>
      </c>
      <c r="X61" s="679"/>
      <c r="Y61" s="680"/>
      <c r="Z61" s="679"/>
      <c r="AA61" s="680">
        <v>1</v>
      </c>
      <c r="AB61" s="679">
        <v>3</v>
      </c>
      <c r="AC61" s="680">
        <v>4</v>
      </c>
      <c r="AD61" s="679">
        <v>4</v>
      </c>
      <c r="AE61" s="680">
        <v>3</v>
      </c>
      <c r="AF61" s="679"/>
      <c r="AG61" s="680">
        <v>1</v>
      </c>
      <c r="AH61" s="679">
        <v>2</v>
      </c>
      <c r="AI61" s="680">
        <v>5</v>
      </c>
      <c r="AJ61" s="679">
        <v>1</v>
      </c>
      <c r="AK61" s="685"/>
      <c r="AL61" s="679">
        <v>4</v>
      </c>
      <c r="AM61" s="685"/>
      <c r="AN61" s="679">
        <v>36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893</v>
      </c>
      <c r="C62" s="96">
        <f t="shared" ref="C62:D66" si="33">SUM(E62+G62+I62+K62+M62+O62+Q62+S62+U62+W62+Y62+AA62+AC62+AE62+AG62+AI62+AK62)</f>
        <v>474</v>
      </c>
      <c r="D62" s="70">
        <f t="shared" si="33"/>
        <v>419</v>
      </c>
      <c r="E62" s="33">
        <v>73</v>
      </c>
      <c r="F62" s="34">
        <v>53</v>
      </c>
      <c r="G62" s="33">
        <v>26</v>
      </c>
      <c r="H62" s="32">
        <v>44</v>
      </c>
      <c r="I62" s="33">
        <v>32</v>
      </c>
      <c r="J62" s="32">
        <v>32</v>
      </c>
      <c r="K62" s="33">
        <v>16</v>
      </c>
      <c r="L62" s="32">
        <v>16</v>
      </c>
      <c r="M62" s="33">
        <v>25</v>
      </c>
      <c r="N62" s="32">
        <v>16</v>
      </c>
      <c r="O62" s="33">
        <v>15</v>
      </c>
      <c r="P62" s="32">
        <v>22</v>
      </c>
      <c r="Q62" s="33">
        <v>19</v>
      </c>
      <c r="R62" s="32">
        <v>14</v>
      </c>
      <c r="S62" s="33">
        <v>14</v>
      </c>
      <c r="T62" s="32">
        <v>16</v>
      </c>
      <c r="U62" s="33">
        <v>16</v>
      </c>
      <c r="V62" s="109">
        <v>15</v>
      </c>
      <c r="W62" s="33">
        <v>17</v>
      </c>
      <c r="X62" s="32">
        <v>12</v>
      </c>
      <c r="Y62" s="33">
        <v>25</v>
      </c>
      <c r="Z62" s="32">
        <v>18</v>
      </c>
      <c r="AA62" s="33">
        <v>31</v>
      </c>
      <c r="AB62" s="32">
        <v>16</v>
      </c>
      <c r="AC62" s="33">
        <v>29</v>
      </c>
      <c r="AD62" s="32">
        <v>20</v>
      </c>
      <c r="AE62" s="33">
        <v>31</v>
      </c>
      <c r="AF62" s="32">
        <v>27</v>
      </c>
      <c r="AG62" s="33">
        <v>23</v>
      </c>
      <c r="AH62" s="32">
        <v>16</v>
      </c>
      <c r="AI62" s="33">
        <v>34</v>
      </c>
      <c r="AJ62" s="32">
        <v>25</v>
      </c>
      <c r="AK62" s="71">
        <v>48</v>
      </c>
      <c r="AL62" s="32">
        <v>57</v>
      </c>
      <c r="AM62" s="71"/>
      <c r="AN62" s="32">
        <v>893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2461</v>
      </c>
      <c r="C63" s="96">
        <f t="shared" si="33"/>
        <v>1264</v>
      </c>
      <c r="D63" s="70">
        <f t="shared" si="33"/>
        <v>1197</v>
      </c>
      <c r="E63" s="33">
        <v>216</v>
      </c>
      <c r="F63" s="34">
        <v>181</v>
      </c>
      <c r="G63" s="33">
        <v>176</v>
      </c>
      <c r="H63" s="32">
        <v>141</v>
      </c>
      <c r="I63" s="33">
        <v>143</v>
      </c>
      <c r="J63" s="32">
        <v>78</v>
      </c>
      <c r="K63" s="33">
        <v>68</v>
      </c>
      <c r="L63" s="32">
        <v>74</v>
      </c>
      <c r="M63" s="33">
        <v>50</v>
      </c>
      <c r="N63" s="32">
        <v>42</v>
      </c>
      <c r="O63" s="33">
        <v>35</v>
      </c>
      <c r="P63" s="32">
        <v>46</v>
      </c>
      <c r="Q63" s="33">
        <v>46</v>
      </c>
      <c r="R63" s="32">
        <v>68</v>
      </c>
      <c r="S63" s="33">
        <v>39</v>
      </c>
      <c r="T63" s="32">
        <v>39</v>
      </c>
      <c r="U63" s="33">
        <v>56</v>
      </c>
      <c r="V63" s="109">
        <v>58</v>
      </c>
      <c r="W63" s="33">
        <v>48</v>
      </c>
      <c r="X63" s="32">
        <v>52</v>
      </c>
      <c r="Y63" s="33">
        <v>35</v>
      </c>
      <c r="Z63" s="32">
        <v>45</v>
      </c>
      <c r="AA63" s="33">
        <v>71</v>
      </c>
      <c r="AB63" s="32">
        <v>67</v>
      </c>
      <c r="AC63" s="33">
        <v>74</v>
      </c>
      <c r="AD63" s="32">
        <v>59</v>
      </c>
      <c r="AE63" s="33">
        <v>59</v>
      </c>
      <c r="AF63" s="32">
        <v>56</v>
      </c>
      <c r="AG63" s="33">
        <v>57</v>
      </c>
      <c r="AH63" s="32">
        <v>64</v>
      </c>
      <c r="AI63" s="33">
        <v>32</v>
      </c>
      <c r="AJ63" s="32">
        <v>35</v>
      </c>
      <c r="AK63" s="71">
        <v>59</v>
      </c>
      <c r="AL63" s="32">
        <v>92</v>
      </c>
      <c r="AM63" s="71"/>
      <c r="AN63" s="32">
        <v>2461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654</v>
      </c>
      <c r="C64" s="96">
        <f t="shared" si="33"/>
        <v>344</v>
      </c>
      <c r="D64" s="70">
        <f t="shared" si="33"/>
        <v>310</v>
      </c>
      <c r="E64" s="33">
        <v>67</v>
      </c>
      <c r="F64" s="34">
        <v>47</v>
      </c>
      <c r="G64" s="33">
        <v>83</v>
      </c>
      <c r="H64" s="32">
        <v>82</v>
      </c>
      <c r="I64" s="33">
        <v>115</v>
      </c>
      <c r="J64" s="32">
        <v>97</v>
      </c>
      <c r="K64" s="33">
        <v>26</v>
      </c>
      <c r="L64" s="32">
        <v>19</v>
      </c>
      <c r="M64" s="33">
        <v>1</v>
      </c>
      <c r="N64" s="32">
        <v>2</v>
      </c>
      <c r="O64" s="33">
        <v>6</v>
      </c>
      <c r="P64" s="32">
        <v>10</v>
      </c>
      <c r="Q64" s="33">
        <v>7</v>
      </c>
      <c r="R64" s="32">
        <v>6</v>
      </c>
      <c r="S64" s="33">
        <v>4</v>
      </c>
      <c r="T64" s="32">
        <v>10</v>
      </c>
      <c r="U64" s="33">
        <v>9</v>
      </c>
      <c r="V64" s="109">
        <v>10</v>
      </c>
      <c r="W64" s="33">
        <v>1</v>
      </c>
      <c r="X64" s="32">
        <v>2</v>
      </c>
      <c r="Y64" s="33">
        <v>3</v>
      </c>
      <c r="Z64" s="32">
        <v>4</v>
      </c>
      <c r="AA64" s="33">
        <v>9</v>
      </c>
      <c r="AB64" s="32">
        <v>8</v>
      </c>
      <c r="AC64" s="33">
        <v>4</v>
      </c>
      <c r="AD64" s="32">
        <v>4</v>
      </c>
      <c r="AE64" s="33">
        <v>3</v>
      </c>
      <c r="AF64" s="32">
        <v>4</v>
      </c>
      <c r="AG64" s="33">
        <v>2</v>
      </c>
      <c r="AH64" s="32">
        <v>1</v>
      </c>
      <c r="AI64" s="33">
        <v>2</v>
      </c>
      <c r="AJ64" s="32">
        <v>1</v>
      </c>
      <c r="AK64" s="71">
        <v>2</v>
      </c>
      <c r="AL64" s="32">
        <v>3</v>
      </c>
      <c r="AM64" s="71"/>
      <c r="AN64" s="32">
        <v>654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19</v>
      </c>
      <c r="C65" s="112">
        <f t="shared" si="33"/>
        <v>8</v>
      </c>
      <c r="D65" s="113">
        <f t="shared" si="33"/>
        <v>11</v>
      </c>
      <c r="E65" s="114">
        <v>3</v>
      </c>
      <c r="F65" s="115">
        <v>1</v>
      </c>
      <c r="G65" s="114">
        <v>1</v>
      </c>
      <c r="H65" s="116"/>
      <c r="I65" s="114">
        <v>1</v>
      </c>
      <c r="J65" s="116">
        <v>2</v>
      </c>
      <c r="K65" s="114">
        <v>1</v>
      </c>
      <c r="L65" s="116"/>
      <c r="M65" s="114"/>
      <c r="N65" s="116"/>
      <c r="O65" s="114"/>
      <c r="P65" s="116">
        <v>2</v>
      </c>
      <c r="Q65" s="114">
        <v>1</v>
      </c>
      <c r="R65" s="116">
        <v>2</v>
      </c>
      <c r="S65" s="114"/>
      <c r="T65" s="116"/>
      <c r="U65" s="114"/>
      <c r="V65" s="117">
        <v>2</v>
      </c>
      <c r="W65" s="114"/>
      <c r="X65" s="116">
        <v>1</v>
      </c>
      <c r="Y65" s="114"/>
      <c r="Z65" s="116"/>
      <c r="AA65" s="114"/>
      <c r="AB65" s="116">
        <v>1</v>
      </c>
      <c r="AC65" s="114">
        <v>1</v>
      </c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19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645" t="s">
        <v>62</v>
      </c>
      <c r="B67" s="527">
        <f t="shared" ref="B67:AL67" si="37">SUM(B61:B66)</f>
        <v>4063</v>
      </c>
      <c r="C67" s="688">
        <f t="shared" si="37"/>
        <v>2108</v>
      </c>
      <c r="D67" s="124">
        <f t="shared" si="37"/>
        <v>1955</v>
      </c>
      <c r="E67" s="524">
        <f t="shared" si="37"/>
        <v>359</v>
      </c>
      <c r="F67" s="126">
        <f t="shared" si="37"/>
        <v>283</v>
      </c>
      <c r="G67" s="524">
        <f t="shared" si="37"/>
        <v>286</v>
      </c>
      <c r="H67" s="525">
        <f t="shared" si="37"/>
        <v>267</v>
      </c>
      <c r="I67" s="524">
        <f t="shared" si="37"/>
        <v>291</v>
      </c>
      <c r="J67" s="525">
        <f t="shared" si="37"/>
        <v>210</v>
      </c>
      <c r="K67" s="524">
        <f t="shared" si="37"/>
        <v>112</v>
      </c>
      <c r="L67" s="525">
        <f t="shared" si="37"/>
        <v>109</v>
      </c>
      <c r="M67" s="524">
        <f t="shared" si="37"/>
        <v>76</v>
      </c>
      <c r="N67" s="525">
        <f t="shared" si="37"/>
        <v>61</v>
      </c>
      <c r="O67" s="524">
        <f t="shared" si="37"/>
        <v>57</v>
      </c>
      <c r="P67" s="525">
        <f t="shared" si="37"/>
        <v>80</v>
      </c>
      <c r="Q67" s="524">
        <f t="shared" si="37"/>
        <v>74</v>
      </c>
      <c r="R67" s="525">
        <f t="shared" si="37"/>
        <v>91</v>
      </c>
      <c r="S67" s="524">
        <f t="shared" si="37"/>
        <v>57</v>
      </c>
      <c r="T67" s="525">
        <f t="shared" si="37"/>
        <v>65</v>
      </c>
      <c r="U67" s="128">
        <f t="shared" si="37"/>
        <v>81</v>
      </c>
      <c r="V67" s="406">
        <f t="shared" si="37"/>
        <v>85</v>
      </c>
      <c r="W67" s="524">
        <f t="shared" si="37"/>
        <v>67</v>
      </c>
      <c r="X67" s="525">
        <f t="shared" si="37"/>
        <v>67</v>
      </c>
      <c r="Y67" s="524">
        <f t="shared" si="37"/>
        <v>63</v>
      </c>
      <c r="Z67" s="525">
        <f t="shared" si="37"/>
        <v>67</v>
      </c>
      <c r="AA67" s="524">
        <f t="shared" si="37"/>
        <v>112</v>
      </c>
      <c r="AB67" s="525">
        <f t="shared" si="37"/>
        <v>95</v>
      </c>
      <c r="AC67" s="524">
        <f t="shared" si="37"/>
        <v>112</v>
      </c>
      <c r="AD67" s="525">
        <f t="shared" si="37"/>
        <v>87</v>
      </c>
      <c r="AE67" s="524">
        <f t="shared" si="37"/>
        <v>96</v>
      </c>
      <c r="AF67" s="525">
        <f t="shared" si="37"/>
        <v>87</v>
      </c>
      <c r="AG67" s="524">
        <f t="shared" si="37"/>
        <v>83</v>
      </c>
      <c r="AH67" s="525">
        <f t="shared" si="37"/>
        <v>83</v>
      </c>
      <c r="AI67" s="524">
        <f t="shared" si="37"/>
        <v>73</v>
      </c>
      <c r="AJ67" s="525">
        <f t="shared" si="37"/>
        <v>62</v>
      </c>
      <c r="AK67" s="130">
        <f t="shared" si="37"/>
        <v>109</v>
      </c>
      <c r="AL67" s="525">
        <f t="shared" si="37"/>
        <v>156</v>
      </c>
      <c r="AM67" s="130">
        <f>SUM(AM61:AM65)</f>
        <v>0</v>
      </c>
      <c r="AN67" s="525">
        <f>SUM(AN61:AN65)</f>
        <v>4063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651" t="s">
        <v>73</v>
      </c>
      <c r="B69" s="662" t="s">
        <v>5</v>
      </c>
      <c r="C69" s="662" t="s">
        <v>74</v>
      </c>
      <c r="D69" s="662" t="s">
        <v>75</v>
      </c>
      <c r="E69" s="662" t="s">
        <v>76</v>
      </c>
    </row>
    <row r="70" spans="1:68" x14ac:dyDescent="0.25">
      <c r="A70" s="689" t="s">
        <v>77</v>
      </c>
      <c r="B70" s="690">
        <f>SUM(C70:E70)</f>
        <v>0</v>
      </c>
      <c r="C70" s="682"/>
      <c r="D70" s="682"/>
      <c r="E70" s="682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173</v>
      </c>
      <c r="C73" s="72">
        <v>173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194</v>
      </c>
      <c r="C76" s="72">
        <v>194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141</v>
      </c>
      <c r="C82" s="72">
        <v>141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1</v>
      </c>
      <c r="C84" s="72">
        <v>1</v>
      </c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645" t="s">
        <v>62</v>
      </c>
      <c r="B90" s="137">
        <f>SUM(B70:B89)</f>
        <v>509</v>
      </c>
      <c r="C90" s="137">
        <f>SUM(C70:C89)</f>
        <v>509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513" t="s">
        <v>32</v>
      </c>
      <c r="D94" s="691" t="s">
        <v>43</v>
      </c>
      <c r="E94" s="646" t="s">
        <v>34</v>
      </c>
      <c r="F94" s="513" t="s">
        <v>43</v>
      </c>
      <c r="G94" s="646" t="s">
        <v>34</v>
      </c>
      <c r="H94" s="513" t="s">
        <v>43</v>
      </c>
      <c r="I94" s="646" t="s">
        <v>34</v>
      </c>
      <c r="J94" s="513" t="s">
        <v>43</v>
      </c>
      <c r="K94" s="646" t="s">
        <v>34</v>
      </c>
      <c r="L94" s="513" t="s">
        <v>43</v>
      </c>
      <c r="M94" s="646" t="s">
        <v>34</v>
      </c>
      <c r="N94" s="513" t="s">
        <v>43</v>
      </c>
      <c r="O94" s="646" t="s">
        <v>34</v>
      </c>
      <c r="P94" s="513" t="s">
        <v>43</v>
      </c>
      <c r="Q94" s="646" t="s">
        <v>34</v>
      </c>
      <c r="R94" s="513" t="s">
        <v>43</v>
      </c>
      <c r="S94" s="646" t="s">
        <v>34</v>
      </c>
      <c r="T94" s="513" t="s">
        <v>43</v>
      </c>
      <c r="U94" s="646" t="s">
        <v>34</v>
      </c>
      <c r="V94" s="513" t="s">
        <v>43</v>
      </c>
      <c r="W94" s="646" t="s">
        <v>34</v>
      </c>
      <c r="X94" s="513" t="s">
        <v>43</v>
      </c>
      <c r="Y94" s="646" t="s">
        <v>34</v>
      </c>
      <c r="Z94" s="513" t="s">
        <v>43</v>
      </c>
      <c r="AA94" s="646" t="s">
        <v>34</v>
      </c>
      <c r="AB94" s="513" t="s">
        <v>43</v>
      </c>
      <c r="AC94" s="646" t="s">
        <v>34</v>
      </c>
      <c r="AD94" s="513" t="s">
        <v>43</v>
      </c>
      <c r="AE94" s="646" t="s">
        <v>34</v>
      </c>
      <c r="AF94" s="513" t="s">
        <v>43</v>
      </c>
      <c r="AG94" s="646" t="s">
        <v>34</v>
      </c>
      <c r="AH94" s="513" t="s">
        <v>43</v>
      </c>
      <c r="AI94" s="646" t="s">
        <v>34</v>
      </c>
      <c r="AJ94" s="513" t="s">
        <v>43</v>
      </c>
      <c r="AK94" s="646" t="s">
        <v>34</v>
      </c>
      <c r="AL94" s="513" t="s">
        <v>43</v>
      </c>
      <c r="AM94" s="646" t="s">
        <v>34</v>
      </c>
      <c r="AN94" s="1554"/>
      <c r="AO94" s="1554"/>
    </row>
    <row r="95" spans="1:69" x14ac:dyDescent="0.25">
      <c r="A95" s="1606" t="s">
        <v>100</v>
      </c>
      <c r="B95" s="1607"/>
      <c r="C95" s="630">
        <f>SUM(C96:C102)</f>
        <v>664</v>
      </c>
      <c r="D95" s="18">
        <f>SUM(D96:D102)</f>
        <v>322</v>
      </c>
      <c r="E95" s="684">
        <f>SUM(E96:E102)</f>
        <v>342</v>
      </c>
      <c r="F95" s="527">
        <f t="shared" ref="F95:AN95" si="40">SUM(F96:F102)</f>
        <v>12</v>
      </c>
      <c r="G95" s="692">
        <f t="shared" si="40"/>
        <v>10</v>
      </c>
      <c r="H95" s="527">
        <f t="shared" si="40"/>
        <v>9</v>
      </c>
      <c r="I95" s="692">
        <f t="shared" si="40"/>
        <v>11</v>
      </c>
      <c r="J95" s="527">
        <f t="shared" si="40"/>
        <v>12</v>
      </c>
      <c r="K95" s="692">
        <f t="shared" si="40"/>
        <v>5</v>
      </c>
      <c r="L95" s="527">
        <f t="shared" si="40"/>
        <v>8</v>
      </c>
      <c r="M95" s="692">
        <f t="shared" si="40"/>
        <v>18</v>
      </c>
      <c r="N95" s="527">
        <f t="shared" si="40"/>
        <v>13</v>
      </c>
      <c r="O95" s="692">
        <f t="shared" si="40"/>
        <v>16</v>
      </c>
      <c r="P95" s="527">
        <f t="shared" si="40"/>
        <v>8</v>
      </c>
      <c r="Q95" s="692">
        <f t="shared" si="40"/>
        <v>15</v>
      </c>
      <c r="R95" s="527">
        <f t="shared" si="40"/>
        <v>7</v>
      </c>
      <c r="S95" s="692">
        <f t="shared" si="40"/>
        <v>18</v>
      </c>
      <c r="T95" s="527">
        <f t="shared" si="40"/>
        <v>10</v>
      </c>
      <c r="U95" s="692">
        <f t="shared" si="40"/>
        <v>20</v>
      </c>
      <c r="V95" s="527">
        <f t="shared" si="40"/>
        <v>12</v>
      </c>
      <c r="W95" s="692">
        <f t="shared" si="40"/>
        <v>17</v>
      </c>
      <c r="X95" s="527">
        <f t="shared" si="40"/>
        <v>15</v>
      </c>
      <c r="Y95" s="692">
        <f t="shared" si="40"/>
        <v>14</v>
      </c>
      <c r="Z95" s="527">
        <f t="shared" si="40"/>
        <v>17</v>
      </c>
      <c r="AA95" s="692">
        <f t="shared" si="40"/>
        <v>24</v>
      </c>
      <c r="AB95" s="527">
        <f t="shared" si="40"/>
        <v>33</v>
      </c>
      <c r="AC95" s="692">
        <f t="shared" si="40"/>
        <v>21</v>
      </c>
      <c r="AD95" s="527">
        <f t="shared" si="40"/>
        <v>33</v>
      </c>
      <c r="AE95" s="692">
        <f t="shared" si="40"/>
        <v>25</v>
      </c>
      <c r="AF95" s="527">
        <f t="shared" si="40"/>
        <v>36</v>
      </c>
      <c r="AG95" s="692">
        <f t="shared" si="40"/>
        <v>22</v>
      </c>
      <c r="AH95" s="527">
        <f t="shared" si="40"/>
        <v>21</v>
      </c>
      <c r="AI95" s="692">
        <f t="shared" si="40"/>
        <v>27</v>
      </c>
      <c r="AJ95" s="527">
        <f t="shared" si="40"/>
        <v>34</v>
      </c>
      <c r="AK95" s="692">
        <f t="shared" si="40"/>
        <v>26</v>
      </c>
      <c r="AL95" s="527">
        <f t="shared" si="40"/>
        <v>42</v>
      </c>
      <c r="AM95" s="692">
        <f t="shared" si="40"/>
        <v>53</v>
      </c>
      <c r="AN95" s="693">
        <f t="shared" si="40"/>
        <v>637</v>
      </c>
      <c r="AO95" s="693">
        <f>SUM(AO96:AO98)</f>
        <v>0</v>
      </c>
    </row>
    <row r="96" spans="1:69" ht="15" customHeight="1" x14ac:dyDescent="0.25">
      <c r="A96" s="1567" t="s">
        <v>101</v>
      </c>
      <c r="B96" s="660" t="s">
        <v>102</v>
      </c>
      <c r="C96" s="630">
        <f t="shared" ref="C96:C102" si="41">SUM(D96+E96)</f>
        <v>281</v>
      </c>
      <c r="D96" s="18">
        <f t="shared" ref="D96:E102" si="42">SUM(F96+H96+J96+L96+N96+P96+R96+T96+V96+X96+Z96+AB96+AD96+AF96+AH96+AJ96+AL96)</f>
        <v>120</v>
      </c>
      <c r="E96" s="684">
        <f t="shared" si="42"/>
        <v>161</v>
      </c>
      <c r="F96" s="633">
        <v>11</v>
      </c>
      <c r="G96" s="638">
        <v>9</v>
      </c>
      <c r="H96" s="694">
        <v>6</v>
      </c>
      <c r="I96" s="695">
        <v>9</v>
      </c>
      <c r="J96" s="694">
        <v>8</v>
      </c>
      <c r="K96" s="695">
        <v>3</v>
      </c>
      <c r="L96" s="633">
        <v>2</v>
      </c>
      <c r="M96" s="638">
        <v>7</v>
      </c>
      <c r="N96" s="694">
        <v>4</v>
      </c>
      <c r="O96" s="695">
        <v>10</v>
      </c>
      <c r="P96" s="694">
        <v>3</v>
      </c>
      <c r="Q96" s="695">
        <v>10</v>
      </c>
      <c r="R96" s="694">
        <v>1</v>
      </c>
      <c r="S96" s="695">
        <v>9</v>
      </c>
      <c r="T96" s="694">
        <v>3</v>
      </c>
      <c r="U96" s="695">
        <v>12</v>
      </c>
      <c r="V96" s="694">
        <v>3</v>
      </c>
      <c r="W96" s="695">
        <v>9</v>
      </c>
      <c r="X96" s="694">
        <v>6</v>
      </c>
      <c r="Y96" s="695">
        <v>8</v>
      </c>
      <c r="Z96" s="694">
        <v>6</v>
      </c>
      <c r="AA96" s="695">
        <v>10</v>
      </c>
      <c r="AB96" s="694">
        <v>14</v>
      </c>
      <c r="AC96" s="695">
        <v>9</v>
      </c>
      <c r="AD96" s="694">
        <v>12</v>
      </c>
      <c r="AE96" s="695">
        <v>10</v>
      </c>
      <c r="AF96" s="694">
        <v>13</v>
      </c>
      <c r="AG96" s="695">
        <v>6</v>
      </c>
      <c r="AH96" s="694">
        <v>7</v>
      </c>
      <c r="AI96" s="695">
        <v>11</v>
      </c>
      <c r="AJ96" s="694">
        <v>12</v>
      </c>
      <c r="AK96" s="695">
        <v>11</v>
      </c>
      <c r="AL96" s="694">
        <v>9</v>
      </c>
      <c r="AM96" s="695">
        <v>18</v>
      </c>
      <c r="AN96" s="637">
        <v>271</v>
      </c>
      <c r="AO96" s="637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82</v>
      </c>
      <c r="D97" s="29">
        <f t="shared" si="42"/>
        <v>45</v>
      </c>
      <c r="E97" s="145">
        <f t="shared" si="42"/>
        <v>37</v>
      </c>
      <c r="F97" s="146"/>
      <c r="G97" s="147"/>
      <c r="H97" s="148"/>
      <c r="I97" s="149"/>
      <c r="J97" s="146">
        <v>1</v>
      </c>
      <c r="K97" s="150">
        <v>0</v>
      </c>
      <c r="L97" s="148">
        <v>2</v>
      </c>
      <c r="M97" s="151">
        <v>1</v>
      </c>
      <c r="N97" s="146">
        <v>3</v>
      </c>
      <c r="O97" s="150">
        <v>3</v>
      </c>
      <c r="P97" s="149">
        <v>1</v>
      </c>
      <c r="Q97" s="151">
        <v>0</v>
      </c>
      <c r="R97" s="152">
        <v>3</v>
      </c>
      <c r="S97" s="150">
        <v>0</v>
      </c>
      <c r="T97" s="149">
        <v>2</v>
      </c>
      <c r="U97" s="151">
        <v>1</v>
      </c>
      <c r="V97" s="152">
        <v>0</v>
      </c>
      <c r="W97" s="150">
        <v>3</v>
      </c>
      <c r="X97" s="149">
        <v>2</v>
      </c>
      <c r="Y97" s="150">
        <v>1</v>
      </c>
      <c r="Z97" s="152">
        <v>0</v>
      </c>
      <c r="AA97" s="151">
        <v>3</v>
      </c>
      <c r="AB97" s="152">
        <v>6</v>
      </c>
      <c r="AC97" s="150">
        <v>3</v>
      </c>
      <c r="AD97" s="149">
        <v>5</v>
      </c>
      <c r="AE97" s="151">
        <v>2</v>
      </c>
      <c r="AF97" s="152">
        <v>5</v>
      </c>
      <c r="AG97" s="150">
        <v>4</v>
      </c>
      <c r="AH97" s="149">
        <v>4</v>
      </c>
      <c r="AI97" s="151">
        <v>4</v>
      </c>
      <c r="AJ97" s="152">
        <v>5</v>
      </c>
      <c r="AK97" s="150">
        <v>3</v>
      </c>
      <c r="AL97" s="149">
        <v>6</v>
      </c>
      <c r="AM97" s="150">
        <v>9</v>
      </c>
      <c r="AN97" s="153">
        <v>82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654" t="s">
        <v>104</v>
      </c>
      <c r="C98" s="75">
        <f t="shared" si="41"/>
        <v>104</v>
      </c>
      <c r="D98" s="98">
        <f t="shared" si="42"/>
        <v>57</v>
      </c>
      <c r="E98" s="76">
        <f t="shared" si="42"/>
        <v>47</v>
      </c>
      <c r="F98" s="155"/>
      <c r="G98" s="387"/>
      <c r="H98" s="156"/>
      <c r="I98" s="157"/>
      <c r="J98" s="155"/>
      <c r="K98" s="158"/>
      <c r="L98" s="156">
        <v>0</v>
      </c>
      <c r="M98" s="159">
        <v>5</v>
      </c>
      <c r="N98" s="155">
        <v>0</v>
      </c>
      <c r="O98" s="158">
        <v>1</v>
      </c>
      <c r="P98" s="157">
        <v>3</v>
      </c>
      <c r="Q98" s="159">
        <v>0</v>
      </c>
      <c r="R98" s="160">
        <v>0</v>
      </c>
      <c r="S98" s="158">
        <v>1</v>
      </c>
      <c r="T98" s="157">
        <v>0</v>
      </c>
      <c r="U98" s="159">
        <v>3</v>
      </c>
      <c r="V98" s="160">
        <v>2</v>
      </c>
      <c r="W98" s="158">
        <v>2</v>
      </c>
      <c r="X98" s="157">
        <v>0</v>
      </c>
      <c r="Y98" s="158">
        <v>1</v>
      </c>
      <c r="Z98" s="160">
        <v>4</v>
      </c>
      <c r="AA98" s="159">
        <v>3</v>
      </c>
      <c r="AB98" s="160">
        <v>6</v>
      </c>
      <c r="AC98" s="158">
        <v>4</v>
      </c>
      <c r="AD98" s="157">
        <v>7</v>
      </c>
      <c r="AE98" s="159">
        <v>5</v>
      </c>
      <c r="AF98" s="160">
        <v>9</v>
      </c>
      <c r="AG98" s="158">
        <v>4</v>
      </c>
      <c r="AH98" s="157">
        <v>5</v>
      </c>
      <c r="AI98" s="159">
        <v>3</v>
      </c>
      <c r="AJ98" s="160">
        <v>8</v>
      </c>
      <c r="AK98" s="158">
        <v>2</v>
      </c>
      <c r="AL98" s="157">
        <v>13</v>
      </c>
      <c r="AM98" s="158">
        <v>13</v>
      </c>
      <c r="AN98" s="161">
        <v>101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28</v>
      </c>
      <c r="D99" s="162">
        <f t="shared" si="42"/>
        <v>11</v>
      </c>
      <c r="E99" s="163">
        <f t="shared" si="42"/>
        <v>17</v>
      </c>
      <c r="F99" s="164"/>
      <c r="G99" s="165">
        <v>1</v>
      </c>
      <c r="H99" s="166">
        <v>1</v>
      </c>
      <c r="I99" s="167"/>
      <c r="J99" s="168">
        <v>1</v>
      </c>
      <c r="K99" s="165">
        <v>1</v>
      </c>
      <c r="L99" s="166"/>
      <c r="M99" s="169">
        <v>1</v>
      </c>
      <c r="N99" s="168"/>
      <c r="O99" s="165">
        <v>1</v>
      </c>
      <c r="P99" s="167"/>
      <c r="Q99" s="169">
        <v>3</v>
      </c>
      <c r="R99" s="170"/>
      <c r="S99" s="165">
        <v>2</v>
      </c>
      <c r="T99" s="167">
        <v>1</v>
      </c>
      <c r="U99" s="169">
        <v>2</v>
      </c>
      <c r="V99" s="170">
        <v>2</v>
      </c>
      <c r="W99" s="165"/>
      <c r="X99" s="167">
        <v>2</v>
      </c>
      <c r="Y99" s="165"/>
      <c r="Z99" s="170">
        <v>1</v>
      </c>
      <c r="AA99" s="169">
        <v>2</v>
      </c>
      <c r="AB99" s="170">
        <v>1</v>
      </c>
      <c r="AC99" s="165"/>
      <c r="AD99" s="167">
        <v>1</v>
      </c>
      <c r="AE99" s="169">
        <v>1</v>
      </c>
      <c r="AF99" s="170">
        <v>1</v>
      </c>
      <c r="AG99" s="165"/>
      <c r="AH99" s="167"/>
      <c r="AI99" s="169">
        <v>1</v>
      </c>
      <c r="AJ99" s="170"/>
      <c r="AK99" s="165">
        <v>2</v>
      </c>
      <c r="AL99" s="167"/>
      <c r="AM99" s="165"/>
      <c r="AN99" s="171">
        <v>21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30</v>
      </c>
      <c r="D100" s="96">
        <f t="shared" si="42"/>
        <v>15</v>
      </c>
      <c r="E100" s="382">
        <f t="shared" si="42"/>
        <v>15</v>
      </c>
      <c r="F100" s="174"/>
      <c r="G100" s="383"/>
      <c r="H100" s="175"/>
      <c r="I100" s="176"/>
      <c r="J100" s="164"/>
      <c r="K100" s="177">
        <v>1</v>
      </c>
      <c r="L100" s="175"/>
      <c r="M100" s="178">
        <v>1</v>
      </c>
      <c r="N100" s="164"/>
      <c r="O100" s="177"/>
      <c r="P100" s="176"/>
      <c r="Q100" s="178"/>
      <c r="R100" s="401"/>
      <c r="S100" s="177"/>
      <c r="T100" s="176"/>
      <c r="U100" s="178"/>
      <c r="V100" s="401"/>
      <c r="W100" s="177">
        <v>1</v>
      </c>
      <c r="X100" s="176">
        <v>2</v>
      </c>
      <c r="Y100" s="177"/>
      <c r="Z100" s="401"/>
      <c r="AA100" s="178">
        <v>1</v>
      </c>
      <c r="AB100" s="401">
        <v>3</v>
      </c>
      <c r="AC100" s="177">
        <v>1</v>
      </c>
      <c r="AD100" s="176">
        <v>2</v>
      </c>
      <c r="AE100" s="178"/>
      <c r="AF100" s="401">
        <v>2</v>
      </c>
      <c r="AG100" s="177">
        <v>2</v>
      </c>
      <c r="AH100" s="176">
        <v>1</v>
      </c>
      <c r="AI100" s="178">
        <v>3</v>
      </c>
      <c r="AJ100" s="401">
        <v>3</v>
      </c>
      <c r="AK100" s="177">
        <v>3</v>
      </c>
      <c r="AL100" s="176">
        <v>2</v>
      </c>
      <c r="AM100" s="177">
        <v>2</v>
      </c>
      <c r="AN100" s="395">
        <v>29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130</v>
      </c>
      <c r="D101" s="29">
        <f t="shared" si="42"/>
        <v>68</v>
      </c>
      <c r="E101" s="182">
        <f t="shared" si="42"/>
        <v>62</v>
      </c>
      <c r="F101" s="146">
        <v>1</v>
      </c>
      <c r="G101" s="147"/>
      <c r="H101" s="148">
        <v>2</v>
      </c>
      <c r="I101" s="149">
        <v>1</v>
      </c>
      <c r="J101" s="146">
        <v>2</v>
      </c>
      <c r="K101" s="150"/>
      <c r="L101" s="148">
        <v>4</v>
      </c>
      <c r="M101" s="151">
        <v>3</v>
      </c>
      <c r="N101" s="146">
        <v>5</v>
      </c>
      <c r="O101" s="150">
        <v>1</v>
      </c>
      <c r="P101" s="149"/>
      <c r="Q101" s="151">
        <v>2</v>
      </c>
      <c r="R101" s="152">
        <v>3</v>
      </c>
      <c r="S101" s="150">
        <v>5</v>
      </c>
      <c r="T101" s="149">
        <v>4</v>
      </c>
      <c r="U101" s="151">
        <v>2</v>
      </c>
      <c r="V101" s="152">
        <v>4</v>
      </c>
      <c r="W101" s="150">
        <v>2</v>
      </c>
      <c r="X101" s="149">
        <v>3</v>
      </c>
      <c r="Y101" s="150">
        <v>4</v>
      </c>
      <c r="Z101" s="152">
        <v>5</v>
      </c>
      <c r="AA101" s="151">
        <v>4</v>
      </c>
      <c r="AB101" s="152">
        <v>2</v>
      </c>
      <c r="AC101" s="150">
        <v>4</v>
      </c>
      <c r="AD101" s="149">
        <v>5</v>
      </c>
      <c r="AE101" s="151">
        <v>7</v>
      </c>
      <c r="AF101" s="152">
        <v>6</v>
      </c>
      <c r="AG101" s="150">
        <v>6</v>
      </c>
      <c r="AH101" s="149">
        <v>4</v>
      </c>
      <c r="AI101" s="151">
        <v>5</v>
      </c>
      <c r="AJ101" s="152">
        <v>6</v>
      </c>
      <c r="AK101" s="150">
        <v>5</v>
      </c>
      <c r="AL101" s="149">
        <v>12</v>
      </c>
      <c r="AM101" s="150">
        <v>11</v>
      </c>
      <c r="AN101" s="153">
        <v>126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9</v>
      </c>
      <c r="D102" s="98">
        <f t="shared" si="42"/>
        <v>6</v>
      </c>
      <c r="E102" s="184">
        <f t="shared" si="42"/>
        <v>3</v>
      </c>
      <c r="F102" s="155"/>
      <c r="G102" s="387"/>
      <c r="H102" s="156"/>
      <c r="I102" s="157">
        <v>1</v>
      </c>
      <c r="J102" s="155"/>
      <c r="K102" s="158"/>
      <c r="L102" s="156"/>
      <c r="M102" s="159"/>
      <c r="N102" s="155">
        <v>1</v>
      </c>
      <c r="O102" s="158"/>
      <c r="P102" s="157">
        <v>1</v>
      </c>
      <c r="Q102" s="159"/>
      <c r="R102" s="160"/>
      <c r="S102" s="158">
        <v>1</v>
      </c>
      <c r="T102" s="157"/>
      <c r="U102" s="159"/>
      <c r="V102" s="160">
        <v>1</v>
      </c>
      <c r="W102" s="158"/>
      <c r="X102" s="157"/>
      <c r="Y102" s="158"/>
      <c r="Z102" s="160">
        <v>1</v>
      </c>
      <c r="AA102" s="159">
        <v>1</v>
      </c>
      <c r="AB102" s="160">
        <v>1</v>
      </c>
      <c r="AC102" s="158"/>
      <c r="AD102" s="157">
        <v>1</v>
      </c>
      <c r="AE102" s="159"/>
      <c r="AF102" s="160"/>
      <c r="AG102" s="158"/>
      <c r="AH102" s="157"/>
      <c r="AI102" s="159"/>
      <c r="AJ102" s="160"/>
      <c r="AK102" s="158"/>
      <c r="AL102" s="157"/>
      <c r="AM102" s="158"/>
      <c r="AN102" s="161">
        <v>7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662" t="s">
        <v>62</v>
      </c>
    </row>
    <row r="105" spans="1:69" ht="21" x14ac:dyDescent="0.25">
      <c r="A105" s="1597" t="s">
        <v>111</v>
      </c>
      <c r="B105" s="1598"/>
      <c r="C105" s="696" t="s">
        <v>112</v>
      </c>
      <c r="D105" s="697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511" t="s">
        <v>32</v>
      </c>
      <c r="D111" s="627" t="s">
        <v>43</v>
      </c>
      <c r="E111" s="646" t="s">
        <v>34</v>
      </c>
      <c r="F111" s="513" t="s">
        <v>43</v>
      </c>
      <c r="G111" s="514" t="s">
        <v>34</v>
      </c>
      <c r="H111" s="513" t="s">
        <v>43</v>
      </c>
      <c r="I111" s="514" t="s">
        <v>34</v>
      </c>
      <c r="J111" s="513" t="s">
        <v>43</v>
      </c>
      <c r="K111" s="514" t="s">
        <v>34</v>
      </c>
      <c r="L111" s="513" t="s">
        <v>43</v>
      </c>
      <c r="M111" s="514" t="s">
        <v>34</v>
      </c>
      <c r="N111" s="513" t="s">
        <v>43</v>
      </c>
      <c r="O111" s="514" t="s">
        <v>34</v>
      </c>
      <c r="P111" s="513" t="s">
        <v>43</v>
      </c>
      <c r="Q111" s="514" t="s">
        <v>34</v>
      </c>
      <c r="R111" s="513" t="s">
        <v>43</v>
      </c>
      <c r="S111" s="514" t="s">
        <v>34</v>
      </c>
      <c r="T111" s="513" t="s">
        <v>43</v>
      </c>
      <c r="U111" s="514" t="s">
        <v>34</v>
      </c>
      <c r="V111" s="513" t="s">
        <v>43</v>
      </c>
      <c r="W111" s="514" t="s">
        <v>34</v>
      </c>
      <c r="X111" s="513" t="s">
        <v>43</v>
      </c>
      <c r="Y111" s="514" t="s">
        <v>34</v>
      </c>
      <c r="Z111" s="513" t="s">
        <v>43</v>
      </c>
      <c r="AA111" s="514" t="s">
        <v>34</v>
      </c>
      <c r="AB111" s="513" t="s">
        <v>43</v>
      </c>
      <c r="AC111" s="514" t="s">
        <v>34</v>
      </c>
      <c r="AD111" s="513" t="s">
        <v>43</v>
      </c>
      <c r="AE111" s="514" t="s">
        <v>34</v>
      </c>
      <c r="AF111" s="513" t="s">
        <v>43</v>
      </c>
      <c r="AG111" s="514" t="s">
        <v>34</v>
      </c>
      <c r="AH111" s="513" t="s">
        <v>43</v>
      </c>
      <c r="AI111" s="514" t="s">
        <v>34</v>
      </c>
      <c r="AJ111" s="513" t="s">
        <v>43</v>
      </c>
      <c r="AK111" s="514" t="s">
        <v>34</v>
      </c>
      <c r="AL111" s="513" t="s">
        <v>43</v>
      </c>
      <c r="AM111" s="514" t="s">
        <v>34</v>
      </c>
      <c r="AN111" s="1554"/>
    </row>
    <row r="112" spans="1:69" x14ac:dyDescent="0.25">
      <c r="A112" s="1638" t="s">
        <v>116</v>
      </c>
      <c r="B112" s="1639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8</v>
      </c>
      <c r="D113" s="96">
        <f t="shared" si="52"/>
        <v>3</v>
      </c>
      <c r="E113" s="70">
        <f t="shared" si="52"/>
        <v>5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/>
      <c r="AB113" s="201"/>
      <c r="AC113" s="202"/>
      <c r="AD113" s="203"/>
      <c r="AE113" s="204">
        <v>1</v>
      </c>
      <c r="AF113" s="201"/>
      <c r="AG113" s="202"/>
      <c r="AH113" s="203">
        <v>2</v>
      </c>
      <c r="AI113" s="204">
        <v>1</v>
      </c>
      <c r="AJ113" s="201">
        <v>1</v>
      </c>
      <c r="AK113" s="202"/>
      <c r="AL113" s="203"/>
      <c r="AM113" s="202">
        <v>3</v>
      </c>
      <c r="AN113" s="205">
        <v>8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4</v>
      </c>
      <c r="D114" s="98">
        <f t="shared" si="52"/>
        <v>2</v>
      </c>
      <c r="E114" s="77">
        <f t="shared" si="52"/>
        <v>2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>
        <v>1</v>
      </c>
      <c r="Y114" s="207"/>
      <c r="Z114" s="206"/>
      <c r="AA114" s="207">
        <v>1</v>
      </c>
      <c r="AB114" s="206"/>
      <c r="AC114" s="207"/>
      <c r="AD114" s="208"/>
      <c r="AE114" s="209"/>
      <c r="AF114" s="206"/>
      <c r="AG114" s="207"/>
      <c r="AH114" s="208"/>
      <c r="AI114" s="209"/>
      <c r="AJ114" s="206">
        <v>1</v>
      </c>
      <c r="AK114" s="207">
        <v>1</v>
      </c>
      <c r="AL114" s="208"/>
      <c r="AM114" s="207"/>
      <c r="AN114" s="210">
        <v>4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511" t="s">
        <v>32</v>
      </c>
      <c r="D117" s="627" t="s">
        <v>33</v>
      </c>
      <c r="E117" s="649" t="s">
        <v>34</v>
      </c>
      <c r="F117" s="513" t="s">
        <v>43</v>
      </c>
      <c r="G117" s="514" t="s">
        <v>34</v>
      </c>
      <c r="H117" s="513" t="s">
        <v>43</v>
      </c>
      <c r="I117" s="514" t="s">
        <v>34</v>
      </c>
      <c r="J117" s="513" t="s">
        <v>43</v>
      </c>
      <c r="K117" s="514" t="s">
        <v>34</v>
      </c>
      <c r="L117" s="513" t="s">
        <v>43</v>
      </c>
      <c r="M117" s="514" t="s">
        <v>34</v>
      </c>
      <c r="N117" s="513" t="s">
        <v>43</v>
      </c>
      <c r="O117" s="514" t="s">
        <v>34</v>
      </c>
      <c r="P117" s="513" t="s">
        <v>43</v>
      </c>
      <c r="Q117" s="514" t="s">
        <v>34</v>
      </c>
      <c r="R117" s="513" t="s">
        <v>43</v>
      </c>
      <c r="S117" s="514" t="s">
        <v>34</v>
      </c>
      <c r="T117" s="513" t="s">
        <v>43</v>
      </c>
      <c r="U117" s="514" t="s">
        <v>34</v>
      </c>
      <c r="V117" s="513" t="s">
        <v>43</v>
      </c>
      <c r="W117" s="410" t="s">
        <v>34</v>
      </c>
      <c r="X117" s="513" t="s">
        <v>43</v>
      </c>
      <c r="Y117" s="514" t="s">
        <v>34</v>
      </c>
    </row>
    <row r="118" spans="1:74" x14ac:dyDescent="0.25">
      <c r="A118" s="1638" t="s">
        <v>130</v>
      </c>
      <c r="B118" s="1639"/>
      <c r="C118" s="698">
        <f>SUM(D118+E118)</f>
        <v>2</v>
      </c>
      <c r="D118" s="630">
        <f>SUM(F118+H118+J118+L118+N118+P118+R118+T118+V118+X118)</f>
        <v>0</v>
      </c>
      <c r="E118" s="677">
        <f>SUM(G118+I118+K118+M118+O118+Q118+S118+U118+W118+Y118)</f>
        <v>2</v>
      </c>
      <c r="F118" s="638"/>
      <c r="G118" s="699"/>
      <c r="H118" s="633"/>
      <c r="I118" s="695"/>
      <c r="J118" s="633"/>
      <c r="K118" s="695"/>
      <c r="L118" s="638"/>
      <c r="M118" s="699"/>
      <c r="N118" s="633"/>
      <c r="O118" s="695">
        <v>1</v>
      </c>
      <c r="P118" s="638"/>
      <c r="Q118" s="699">
        <v>1</v>
      </c>
      <c r="R118" s="633"/>
      <c r="S118" s="695"/>
      <c r="T118" s="638"/>
      <c r="U118" s="699"/>
      <c r="V118" s="633"/>
      <c r="W118" s="695"/>
      <c r="X118" s="633"/>
      <c r="Y118" s="639"/>
    </row>
    <row r="119" spans="1:74" x14ac:dyDescent="0.25">
      <c r="A119" s="1587" t="s">
        <v>131</v>
      </c>
      <c r="B119" s="1588"/>
      <c r="C119" s="214">
        <f>SUM(D119+E119)</f>
        <v>25</v>
      </c>
      <c r="D119" s="75">
        <f>SUM(F119+H119+J119+L119+N119+P119+R119+T119+V119+X119)</f>
        <v>14</v>
      </c>
      <c r="E119" s="44">
        <f>SUM(G119+I119+K119+M119+O119+Q119+S119+U119+W119+Y119)</f>
        <v>11</v>
      </c>
      <c r="F119" s="215"/>
      <c r="G119" s="216">
        <v>2</v>
      </c>
      <c r="H119" s="217">
        <v>1</v>
      </c>
      <c r="I119" s="218">
        <v>3</v>
      </c>
      <c r="J119" s="217"/>
      <c r="K119" s="218"/>
      <c r="L119" s="215">
        <v>5</v>
      </c>
      <c r="M119" s="216">
        <v>1</v>
      </c>
      <c r="N119" s="217">
        <v>3</v>
      </c>
      <c r="O119" s="218">
        <v>2</v>
      </c>
      <c r="P119" s="215">
        <v>2</v>
      </c>
      <c r="Q119" s="216">
        <v>1</v>
      </c>
      <c r="R119" s="217">
        <v>2</v>
      </c>
      <c r="S119" s="218"/>
      <c r="T119" s="215">
        <v>1</v>
      </c>
      <c r="U119" s="216">
        <v>1</v>
      </c>
      <c r="V119" s="217"/>
      <c r="W119" s="218">
        <v>1</v>
      </c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2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700" t="s">
        <v>140</v>
      </c>
      <c r="C122" s="700" t="s">
        <v>141</v>
      </c>
      <c r="D122" s="662" t="s">
        <v>142</v>
      </c>
      <c r="E122" s="646" t="s">
        <v>143</v>
      </c>
      <c r="F122" s="648" t="s">
        <v>144</v>
      </c>
      <c r="G122" s="222" t="s">
        <v>145</v>
      </c>
      <c r="H122" s="530" t="s">
        <v>146</v>
      </c>
      <c r="I122" s="662" t="s">
        <v>147</v>
      </c>
      <c r="J122" s="661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701" t="s">
        <v>130</v>
      </c>
      <c r="B123" s="637">
        <v>2</v>
      </c>
      <c r="C123" s="639"/>
      <c r="D123" s="702"/>
      <c r="E123" s="703"/>
      <c r="F123" s="636"/>
      <c r="G123" s="704">
        <v>2</v>
      </c>
      <c r="H123" s="705"/>
      <c r="I123" s="637"/>
      <c r="J123" s="637">
        <v>2</v>
      </c>
      <c r="K123" s="704"/>
      <c r="L123" s="639">
        <v>0</v>
      </c>
      <c r="M123" s="637">
        <v>0</v>
      </c>
      <c r="N123" s="639">
        <v>0</v>
      </c>
      <c r="O123" s="637">
        <v>0</v>
      </c>
      <c r="P123" s="637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12</v>
      </c>
      <c r="E124" s="219">
        <v>13</v>
      </c>
      <c r="F124" s="233">
        <v>14</v>
      </c>
      <c r="G124" s="234">
        <v>11</v>
      </c>
      <c r="H124" s="235">
        <v>8</v>
      </c>
      <c r="I124" s="232"/>
      <c r="J124" s="232">
        <v>9</v>
      </c>
      <c r="K124" s="234">
        <v>5</v>
      </c>
      <c r="L124" s="219">
        <v>3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513" t="s">
        <v>13</v>
      </c>
      <c r="E127" s="691" t="s">
        <v>14</v>
      </c>
      <c r="F127" s="691" t="s">
        <v>15</v>
      </c>
      <c r="G127" s="691" t="s">
        <v>152</v>
      </c>
      <c r="H127" s="691" t="s">
        <v>153</v>
      </c>
      <c r="I127" s="715" t="s">
        <v>154</v>
      </c>
      <c r="J127" s="1532"/>
    </row>
    <row r="128" spans="1:74" ht="22.5" x14ac:dyDescent="0.25">
      <c r="A128" s="1567" t="s">
        <v>155</v>
      </c>
      <c r="B128" s="706" t="s">
        <v>156</v>
      </c>
      <c r="C128" s="707">
        <f>SUM(D128:I128)</f>
        <v>1</v>
      </c>
      <c r="D128" s="680"/>
      <c r="E128" s="239"/>
      <c r="F128" s="239">
        <v>1</v>
      </c>
      <c r="G128" s="239"/>
      <c r="H128" s="239"/>
      <c r="I128" s="716"/>
      <c r="J128" s="681">
        <v>1</v>
      </c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22.5" x14ac:dyDescent="0.25">
      <c r="A129" s="1569"/>
      <c r="B129" s="240" t="s">
        <v>157</v>
      </c>
      <c r="C129" s="241">
        <f>SUM(D129:I129)</f>
        <v>2</v>
      </c>
      <c r="D129" s="45"/>
      <c r="E129" s="242"/>
      <c r="F129" s="242"/>
      <c r="G129" s="242"/>
      <c r="H129" s="242"/>
      <c r="I129" s="243">
        <v>2</v>
      </c>
      <c r="J129" s="46">
        <v>2</v>
      </c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661" t="s">
        <v>159</v>
      </c>
      <c r="B131" s="661" t="s">
        <v>160</v>
      </c>
    </row>
    <row r="132" spans="1:67" x14ac:dyDescent="0.25">
      <c r="A132" s="708" t="s">
        <v>161</v>
      </c>
      <c r="B132" s="682">
        <v>2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5</v>
      </c>
    </row>
    <row r="135" spans="1:67" ht="22.5" x14ac:dyDescent="0.25">
      <c r="A135" s="245" t="s">
        <v>164</v>
      </c>
      <c r="B135" s="68">
        <v>6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2</v>
      </c>
    </row>
    <row r="141" spans="1:67" x14ac:dyDescent="0.25">
      <c r="A141" s="247" t="s">
        <v>170</v>
      </c>
      <c r="B141" s="248">
        <v>13</v>
      </c>
    </row>
    <row r="142" spans="1:67" x14ac:dyDescent="0.25">
      <c r="A142" s="249" t="s">
        <v>171</v>
      </c>
      <c r="B142" s="248">
        <v>63</v>
      </c>
    </row>
    <row r="143" spans="1:67" x14ac:dyDescent="0.25">
      <c r="A143" s="249" t="s">
        <v>172</v>
      </c>
      <c r="B143" s="248">
        <v>14</v>
      </c>
    </row>
    <row r="144" spans="1:67" x14ac:dyDescent="0.25">
      <c r="A144" s="250" t="s">
        <v>62</v>
      </c>
      <c r="B144" s="137">
        <f>SUM(B132:B143)</f>
        <v>105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662" t="s">
        <v>175</v>
      </c>
      <c r="D146" s="662" t="s">
        <v>176</v>
      </c>
    </row>
    <row r="147" spans="1:68" x14ac:dyDescent="0.25">
      <c r="A147" s="658" t="s">
        <v>177</v>
      </c>
      <c r="B147" s="645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659" t="s">
        <v>62</v>
      </c>
      <c r="D150" s="671" t="s">
        <v>183</v>
      </c>
      <c r="E150" s="653" t="s">
        <v>184</v>
      </c>
      <c r="F150" s="1554"/>
      <c r="G150" s="671" t="s">
        <v>185</v>
      </c>
      <c r="H150" s="14" t="s">
        <v>186</v>
      </c>
      <c r="I150" s="653" t="s">
        <v>187</v>
      </c>
      <c r="J150" s="671" t="s">
        <v>185</v>
      </c>
      <c r="K150" s="14" t="s">
        <v>186</v>
      </c>
      <c r="L150" s="653" t="s">
        <v>187</v>
      </c>
    </row>
    <row r="151" spans="1:68" x14ac:dyDescent="0.25">
      <c r="A151" s="1567" t="s">
        <v>188</v>
      </c>
      <c r="B151" s="709" t="s">
        <v>189</v>
      </c>
      <c r="C151" s="707">
        <f>SUM(D151+E151)</f>
        <v>0</v>
      </c>
      <c r="D151" s="680"/>
      <c r="E151" s="681"/>
      <c r="F151" s="682"/>
      <c r="G151" s="680"/>
      <c r="H151" s="678"/>
      <c r="I151" s="681"/>
      <c r="J151" s="680"/>
      <c r="K151" s="678"/>
      <c r="L151" s="681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659" t="s">
        <v>62</v>
      </c>
      <c r="D154" s="513" t="s">
        <v>7</v>
      </c>
      <c r="E154" s="106" t="s">
        <v>193</v>
      </c>
      <c r="F154" s="646" t="s">
        <v>76</v>
      </c>
    </row>
    <row r="155" spans="1:68" x14ac:dyDescent="0.25">
      <c r="A155" s="1567" t="s">
        <v>194</v>
      </c>
      <c r="B155" s="666" t="s">
        <v>195</v>
      </c>
      <c r="C155" s="682"/>
      <c r="D155" s="260"/>
      <c r="E155" s="261"/>
      <c r="F155" s="710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665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674" t="s">
        <v>197</v>
      </c>
      <c r="B157" s="674" t="s">
        <v>195</v>
      </c>
      <c r="C157" s="252"/>
      <c r="D157" s="53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666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664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665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659" t="s">
        <v>204</v>
      </c>
      <c r="D163" s="513" t="s">
        <v>194</v>
      </c>
      <c r="E163" s="655" t="s">
        <v>205</v>
      </c>
      <c r="F163" s="1579"/>
      <c r="G163" s="1581"/>
      <c r="H163" s="1583"/>
    </row>
    <row r="164" spans="1:68" x14ac:dyDescent="0.25">
      <c r="A164" s="1637" t="s">
        <v>206</v>
      </c>
      <c r="B164" s="712" t="s">
        <v>201</v>
      </c>
      <c r="C164" s="707">
        <f t="shared" ref="C164:C169" si="61">SUM(D164:E164)</f>
        <v>0</v>
      </c>
      <c r="D164" s="680"/>
      <c r="E164" s="716"/>
      <c r="F164" s="678"/>
      <c r="G164" s="239"/>
      <c r="H164" s="681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237</v>
      </c>
      <c r="D165" s="33">
        <v>237</v>
      </c>
      <c r="E165" s="274"/>
      <c r="F165" s="31">
        <v>237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712" t="s">
        <v>201</v>
      </c>
      <c r="C167" s="707">
        <f t="shared" si="61"/>
        <v>0</v>
      </c>
      <c r="D167" s="680"/>
      <c r="E167" s="716"/>
      <c r="F167" s="678"/>
      <c r="G167" s="239"/>
      <c r="H167" s="681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111</v>
      </c>
      <c r="D168" s="33">
        <v>111</v>
      </c>
      <c r="E168" s="274"/>
      <c r="F168" s="31">
        <v>111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662" t="s">
        <v>32</v>
      </c>
      <c r="C173" s="278" t="s">
        <v>33</v>
      </c>
      <c r="D173" s="279" t="s">
        <v>34</v>
      </c>
      <c r="E173" s="513" t="s">
        <v>43</v>
      </c>
      <c r="F173" s="646" t="s">
        <v>34</v>
      </c>
      <c r="G173" s="513" t="s">
        <v>43</v>
      </c>
      <c r="H173" s="646" t="s">
        <v>34</v>
      </c>
      <c r="I173" s="513" t="s">
        <v>43</v>
      </c>
      <c r="J173" s="646" t="s">
        <v>34</v>
      </c>
      <c r="K173" s="513" t="s">
        <v>43</v>
      </c>
      <c r="L173" s="670" t="s">
        <v>34</v>
      </c>
      <c r="M173" s="513" t="s">
        <v>43</v>
      </c>
      <c r="N173" s="646" t="s">
        <v>34</v>
      </c>
      <c r="O173" s="513" t="s">
        <v>43</v>
      </c>
      <c r="P173" s="670" t="s">
        <v>34</v>
      </c>
      <c r="Q173" s="513" t="s">
        <v>43</v>
      </c>
      <c r="R173" s="646" t="s">
        <v>34</v>
      </c>
      <c r="S173" s="513" t="s">
        <v>43</v>
      </c>
      <c r="T173" s="670" t="s">
        <v>34</v>
      </c>
      <c r="U173" s="513" t="s">
        <v>43</v>
      </c>
      <c r="V173" s="646" t="s">
        <v>34</v>
      </c>
      <c r="W173" s="513" t="s">
        <v>43</v>
      </c>
      <c r="X173" s="670" t="s">
        <v>34</v>
      </c>
      <c r="Y173" s="513" t="s">
        <v>43</v>
      </c>
      <c r="Z173" s="646" t="s">
        <v>34</v>
      </c>
      <c r="AA173" s="513" t="s">
        <v>43</v>
      </c>
      <c r="AB173" s="646" t="s">
        <v>34</v>
      </c>
      <c r="AC173" s="513" t="s">
        <v>43</v>
      </c>
      <c r="AD173" s="646" t="s">
        <v>34</v>
      </c>
      <c r="AE173" s="513" t="s">
        <v>43</v>
      </c>
      <c r="AF173" s="646" t="s">
        <v>34</v>
      </c>
      <c r="AG173" s="513" t="s">
        <v>43</v>
      </c>
      <c r="AH173" s="646" t="s">
        <v>34</v>
      </c>
      <c r="AI173" s="513" t="s">
        <v>43</v>
      </c>
      <c r="AJ173" s="646" t="s">
        <v>34</v>
      </c>
      <c r="AK173" s="513" t="s">
        <v>43</v>
      </c>
      <c r="AL173" s="646" t="s">
        <v>34</v>
      </c>
    </row>
    <row r="174" spans="1:68" x14ac:dyDescent="0.25">
      <c r="A174" s="713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714">
        <f>SUM(P174+R174+T174+V174+X174+Z174+AB174+AD174+AF174+AH174+AJ174+AL174)</f>
        <v>0</v>
      </c>
      <c r="E174" s="613"/>
      <c r="F174" s="285"/>
      <c r="G174" s="286"/>
      <c r="H174" s="614"/>
      <c r="I174" s="613"/>
      <c r="J174" s="285"/>
      <c r="K174" s="286"/>
      <c r="L174" s="614"/>
      <c r="M174" s="286"/>
      <c r="N174" s="614"/>
      <c r="O174" s="615"/>
      <c r="P174" s="616"/>
      <c r="Q174" s="617"/>
      <c r="R174" s="618"/>
      <c r="S174" s="615"/>
      <c r="T174" s="616"/>
      <c r="U174" s="617"/>
      <c r="V174" s="618"/>
      <c r="W174" s="615"/>
      <c r="X174" s="616"/>
      <c r="Y174" s="617"/>
      <c r="Z174" s="618"/>
      <c r="AA174" s="617"/>
      <c r="AB174" s="618"/>
      <c r="AC174" s="617"/>
      <c r="AD174" s="618"/>
      <c r="AE174" s="617"/>
      <c r="AF174" s="618"/>
      <c r="AG174" s="617"/>
      <c r="AH174" s="618"/>
      <c r="AI174" s="617"/>
      <c r="AJ174" s="618"/>
      <c r="AK174" s="617"/>
      <c r="AL174" s="618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717"/>
      <c r="F175" s="718"/>
      <c r="G175" s="717"/>
      <c r="H175" s="718"/>
      <c r="I175" s="717"/>
      <c r="J175" s="718"/>
      <c r="K175" s="719"/>
      <c r="L175" s="720"/>
      <c r="M175" s="717"/>
      <c r="N175" s="718"/>
      <c r="O175" s="719"/>
      <c r="P175" s="720"/>
      <c r="Q175" s="717"/>
      <c r="R175" s="718"/>
      <c r="S175" s="719"/>
      <c r="T175" s="720"/>
      <c r="U175" s="717"/>
      <c r="V175" s="718"/>
      <c r="W175" s="719"/>
      <c r="X175" s="720"/>
      <c r="Y175" s="717"/>
      <c r="Z175" s="718"/>
      <c r="AA175" s="717"/>
      <c r="AB175" s="718"/>
      <c r="AC175" s="717"/>
      <c r="AD175" s="718"/>
      <c r="AE175" s="717"/>
      <c r="AF175" s="718"/>
      <c r="AG175" s="717"/>
      <c r="AH175" s="718"/>
      <c r="AI175" s="717"/>
      <c r="AJ175" s="718"/>
      <c r="AK175" s="717"/>
      <c r="AL175" s="718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717"/>
      <c r="F176" s="718"/>
      <c r="G176" s="717"/>
      <c r="H176" s="718"/>
      <c r="I176" s="717"/>
      <c r="J176" s="718"/>
      <c r="K176" s="719"/>
      <c r="L176" s="720"/>
      <c r="M176" s="717"/>
      <c r="N176" s="718"/>
      <c r="O176" s="719"/>
      <c r="P176" s="720"/>
      <c r="Q176" s="717"/>
      <c r="R176" s="718"/>
      <c r="S176" s="719"/>
      <c r="T176" s="720"/>
      <c r="U176" s="717"/>
      <c r="V176" s="718"/>
      <c r="W176" s="719"/>
      <c r="X176" s="720"/>
      <c r="Y176" s="717"/>
      <c r="Z176" s="718"/>
      <c r="AA176" s="717"/>
      <c r="AB176" s="718"/>
      <c r="AC176" s="717"/>
      <c r="AD176" s="718"/>
      <c r="AE176" s="717"/>
      <c r="AF176" s="718"/>
      <c r="AG176" s="717"/>
      <c r="AH176" s="718"/>
      <c r="AI176" s="717"/>
      <c r="AJ176" s="718"/>
      <c r="AK176" s="717"/>
      <c r="AL176" s="718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721"/>
      <c r="F177" s="722"/>
      <c r="G177" s="721"/>
      <c r="H177" s="722"/>
      <c r="I177" s="721"/>
      <c r="J177" s="722"/>
      <c r="K177" s="723"/>
      <c r="L177" s="724"/>
      <c r="M177" s="721"/>
      <c r="N177" s="722"/>
      <c r="O177" s="723"/>
      <c r="P177" s="724"/>
      <c r="Q177" s="721"/>
      <c r="R177" s="722"/>
      <c r="S177" s="723"/>
      <c r="T177" s="724"/>
      <c r="U177" s="721"/>
      <c r="V177" s="722"/>
      <c r="W177" s="723"/>
      <c r="X177" s="724"/>
      <c r="Y177" s="721"/>
      <c r="Z177" s="722"/>
      <c r="AA177" s="721"/>
      <c r="AB177" s="722"/>
      <c r="AC177" s="721"/>
      <c r="AD177" s="722"/>
      <c r="AE177" s="721"/>
      <c r="AF177" s="722"/>
      <c r="AG177" s="721"/>
      <c r="AH177" s="722"/>
      <c r="AI177" s="721"/>
      <c r="AJ177" s="722"/>
      <c r="AK177" s="721"/>
      <c r="AL177" s="722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511" t="s">
        <v>32</v>
      </c>
      <c r="D181" s="627" t="s">
        <v>43</v>
      </c>
      <c r="E181" s="649" t="s">
        <v>34</v>
      </c>
      <c r="F181" s="513" t="s">
        <v>43</v>
      </c>
      <c r="G181" s="514" t="s">
        <v>34</v>
      </c>
      <c r="H181" s="513" t="s">
        <v>43</v>
      </c>
      <c r="I181" s="514" t="s">
        <v>34</v>
      </c>
      <c r="J181" s="513" t="s">
        <v>43</v>
      </c>
      <c r="K181" s="514" t="s">
        <v>34</v>
      </c>
      <c r="L181" s="513" t="s">
        <v>43</v>
      </c>
      <c r="M181" s="514" t="s">
        <v>34</v>
      </c>
      <c r="N181" s="513" t="s">
        <v>43</v>
      </c>
      <c r="O181" s="514" t="s">
        <v>34</v>
      </c>
      <c r="P181" s="513" t="s">
        <v>43</v>
      </c>
      <c r="Q181" s="514" t="s">
        <v>34</v>
      </c>
      <c r="R181" s="513" t="s">
        <v>43</v>
      </c>
      <c r="S181" s="514" t="s">
        <v>34</v>
      </c>
      <c r="T181" s="106" t="s">
        <v>43</v>
      </c>
      <c r="U181" s="715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725" t="s">
        <v>228</v>
      </c>
      <c r="C182" s="726">
        <f>SUM(D182:E182)</f>
        <v>2</v>
      </c>
      <c r="D182" s="727">
        <f>SUM(F182+H182+J182+L182+N182+P182+R182+T182)</f>
        <v>0</v>
      </c>
      <c r="E182" s="728">
        <f>G182+I182+K182+M182+O182+Q182+S182+U182</f>
        <v>2</v>
      </c>
      <c r="F182" s="729"/>
      <c r="G182" s="730"/>
      <c r="H182" s="729"/>
      <c r="I182" s="730"/>
      <c r="J182" s="729"/>
      <c r="K182" s="730"/>
      <c r="L182" s="729"/>
      <c r="M182" s="730"/>
      <c r="N182" s="729"/>
      <c r="O182" s="730">
        <v>1</v>
      </c>
      <c r="P182" s="729"/>
      <c r="Q182" s="730">
        <v>1</v>
      </c>
      <c r="R182" s="729"/>
      <c r="S182" s="730"/>
      <c r="T182" s="729"/>
      <c r="U182" s="731"/>
      <c r="V182" s="636"/>
      <c r="W182" s="732">
        <v>1</v>
      </c>
      <c r="X182" s="732">
        <v>1</v>
      </c>
      <c r="Y182" s="732">
        <v>1</v>
      </c>
      <c r="Z182" s="732">
        <v>1</v>
      </c>
      <c r="AA182" s="733"/>
      <c r="AB182" s="732">
        <v>1</v>
      </c>
      <c r="AC182" s="732"/>
      <c r="AD182" s="732">
        <v>1</v>
      </c>
      <c r="AE182" s="734"/>
      <c r="AF182" s="732">
        <v>2</v>
      </c>
      <c r="AG182" s="735"/>
      <c r="AH182" s="734">
        <v>0</v>
      </c>
      <c r="AI182" s="732">
        <v>0</v>
      </c>
      <c r="AJ182" s="732">
        <v>0</v>
      </c>
      <c r="AK182" s="732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665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/>
      <c r="H183" s="206"/>
      <c r="I183" s="324">
        <v>1</v>
      </c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>
        <v>1</v>
      </c>
      <c r="Y183" s="327"/>
      <c r="Z183" s="327"/>
      <c r="AA183" s="208"/>
      <c r="AB183" s="327"/>
      <c r="AC183" s="327">
        <v>1</v>
      </c>
      <c r="AD183" s="327"/>
      <c r="AE183" s="210"/>
      <c r="AF183" s="327">
        <v>1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659" t="s">
        <v>4</v>
      </c>
      <c r="B185" s="659" t="s">
        <v>62</v>
      </c>
      <c r="C185" s="661" t="s">
        <v>231</v>
      </c>
      <c r="D185" s="653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725" t="s">
        <v>233</v>
      </c>
      <c r="B186" s="736">
        <f>SUM(C186:D186)</f>
        <v>3</v>
      </c>
      <c r="C186" s="732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665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650" t="s">
        <v>34</v>
      </c>
      <c r="E191" s="513" t="s">
        <v>43</v>
      </c>
      <c r="F191" s="514" t="s">
        <v>34</v>
      </c>
      <c r="G191" s="513" t="s">
        <v>43</v>
      </c>
      <c r="H191" s="514" t="s">
        <v>34</v>
      </c>
      <c r="I191" s="513" t="s">
        <v>43</v>
      </c>
      <c r="J191" s="514" t="s">
        <v>34</v>
      </c>
      <c r="K191" s="513" t="s">
        <v>43</v>
      </c>
      <c r="L191" s="514" t="s">
        <v>34</v>
      </c>
      <c r="M191" s="513" t="s">
        <v>43</v>
      </c>
      <c r="N191" s="514" t="s">
        <v>34</v>
      </c>
      <c r="O191" s="513" t="s">
        <v>43</v>
      </c>
      <c r="P191" s="646" t="s">
        <v>34</v>
      </c>
      <c r="Q191" s="513" t="s">
        <v>43</v>
      </c>
      <c r="R191" s="646" t="s">
        <v>34</v>
      </c>
      <c r="S191" s="513" t="s">
        <v>43</v>
      </c>
      <c r="T191" s="646" t="s">
        <v>34</v>
      </c>
      <c r="U191" s="513" t="s">
        <v>43</v>
      </c>
      <c r="V191" s="514" t="s">
        <v>34</v>
      </c>
      <c r="W191" s="513" t="s">
        <v>43</v>
      </c>
      <c r="X191" s="514" t="s">
        <v>34</v>
      </c>
      <c r="Y191" s="106" t="s">
        <v>43</v>
      </c>
      <c r="Z191" s="514" t="s">
        <v>34</v>
      </c>
      <c r="AA191" s="106" t="s">
        <v>43</v>
      </c>
      <c r="AB191" s="514" t="s">
        <v>34</v>
      </c>
      <c r="AC191" s="106" t="s">
        <v>43</v>
      </c>
      <c r="AD191" s="514" t="s">
        <v>34</v>
      </c>
      <c r="AE191" s="106" t="s">
        <v>43</v>
      </c>
      <c r="AF191" s="514" t="s">
        <v>34</v>
      </c>
      <c r="AG191" s="106" t="s">
        <v>43</v>
      </c>
      <c r="AH191" s="514" t="s">
        <v>34</v>
      </c>
      <c r="AI191" s="106" t="s">
        <v>43</v>
      </c>
      <c r="AJ191" s="514" t="s">
        <v>34</v>
      </c>
      <c r="AK191" s="106" t="s">
        <v>43</v>
      </c>
      <c r="AL191" s="715" t="s">
        <v>34</v>
      </c>
      <c r="AM191" s="340" t="s">
        <v>237</v>
      </c>
      <c r="AN191" s="341" t="s">
        <v>238</v>
      </c>
    </row>
    <row r="192" spans="1:69" x14ac:dyDescent="0.25">
      <c r="A192" s="663" t="s">
        <v>239</v>
      </c>
      <c r="B192" s="519">
        <f>SUM(C192+D192)</f>
        <v>21</v>
      </c>
      <c r="C192" s="643">
        <f>+E192+G192+I192+K192+M192+O192+Q192+S192+U192+W192+Y192+AA192+AC192+AE192+AG192+AI192+AK192</f>
        <v>3</v>
      </c>
      <c r="D192" s="124">
        <f>+F192+H192+J192+L192+N192+P192+R192+T192+V192+X192+Z192+AB192+AD192+AF192+AH192+AJ192+AL192</f>
        <v>18</v>
      </c>
      <c r="E192" s="521"/>
      <c r="F192" s="522"/>
      <c r="G192" s="521"/>
      <c r="H192" s="522"/>
      <c r="I192" s="521">
        <v>0</v>
      </c>
      <c r="J192" s="522">
        <v>4</v>
      </c>
      <c r="K192" s="521">
        <v>1</v>
      </c>
      <c r="L192" s="522">
        <v>8</v>
      </c>
      <c r="M192" s="521">
        <v>1</v>
      </c>
      <c r="N192" s="522">
        <v>2</v>
      </c>
      <c r="O192" s="521">
        <v>0</v>
      </c>
      <c r="P192" s="345">
        <v>2</v>
      </c>
      <c r="Q192" s="521"/>
      <c r="R192" s="345"/>
      <c r="S192" s="521"/>
      <c r="T192" s="345"/>
      <c r="U192" s="521"/>
      <c r="V192" s="522"/>
      <c r="W192" s="521"/>
      <c r="X192" s="522"/>
      <c r="Y192" s="521"/>
      <c r="Z192" s="345"/>
      <c r="AA192" s="521">
        <v>1</v>
      </c>
      <c r="AB192" s="345">
        <v>1</v>
      </c>
      <c r="AC192" s="521">
        <v>0</v>
      </c>
      <c r="AD192" s="345">
        <v>1</v>
      </c>
      <c r="AE192" s="521"/>
      <c r="AF192" s="345"/>
      <c r="AG192" s="521"/>
      <c r="AH192" s="345"/>
      <c r="AI192" s="521"/>
      <c r="AJ192" s="345"/>
      <c r="AK192" s="521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649" t="s">
        <v>32</v>
      </c>
      <c r="C196" s="663" t="s">
        <v>33</v>
      </c>
      <c r="D196" s="649" t="s">
        <v>34</v>
      </c>
      <c r="E196" s="513" t="s">
        <v>43</v>
      </c>
      <c r="F196" s="349" t="s">
        <v>34</v>
      </c>
      <c r="G196" s="513" t="s">
        <v>43</v>
      </c>
      <c r="H196" s="349" t="s">
        <v>34</v>
      </c>
      <c r="I196" s="672" t="s">
        <v>43</v>
      </c>
      <c r="J196" s="669" t="s">
        <v>34</v>
      </c>
      <c r="K196" s="513" t="s">
        <v>43</v>
      </c>
      <c r="L196" s="647" t="s">
        <v>34</v>
      </c>
      <c r="M196" s="523" t="s">
        <v>245</v>
      </c>
      <c r="N196" s="656" t="s">
        <v>246</v>
      </c>
      <c r="O196" s="1532"/>
    </row>
    <row r="197" spans="1:67" x14ac:dyDescent="0.25">
      <c r="A197" s="1548"/>
      <c r="B197" s="384">
        <f t="shared" ref="B197:B202" si="66">+C197+D197</f>
        <v>10</v>
      </c>
      <c r="C197" s="356">
        <f>+E197+G197+I197+K197</f>
        <v>6</v>
      </c>
      <c r="D197" s="385">
        <f>+F197+H197+J197+L197</f>
        <v>4</v>
      </c>
      <c r="E197" s="524">
        <f t="shared" ref="E197:O197" si="67">SUM(E198:E202)</f>
        <v>2</v>
      </c>
      <c r="F197" s="126">
        <f t="shared" si="67"/>
        <v>0</v>
      </c>
      <c r="G197" s="524">
        <f t="shared" si="67"/>
        <v>1</v>
      </c>
      <c r="H197" s="126">
        <f t="shared" si="67"/>
        <v>0</v>
      </c>
      <c r="I197" s="524">
        <f t="shared" si="67"/>
        <v>1</v>
      </c>
      <c r="J197" s="525">
        <f t="shared" si="67"/>
        <v>0</v>
      </c>
      <c r="K197" s="519">
        <f t="shared" si="67"/>
        <v>2</v>
      </c>
      <c r="L197" s="360">
        <f t="shared" si="67"/>
        <v>4</v>
      </c>
      <c r="M197" s="128">
        <f t="shared" si="67"/>
        <v>8</v>
      </c>
      <c r="N197" s="126">
        <f t="shared" si="67"/>
        <v>2</v>
      </c>
      <c r="O197" s="526">
        <f t="shared" si="67"/>
        <v>2</v>
      </c>
    </row>
    <row r="198" spans="1:67" x14ac:dyDescent="0.25">
      <c r="A198" s="725" t="s">
        <v>247</v>
      </c>
      <c r="B198" s="736">
        <f t="shared" si="66"/>
        <v>8</v>
      </c>
      <c r="C198" s="736">
        <f>+E198+G198+I198+K198</f>
        <v>5</v>
      </c>
      <c r="D198" s="737">
        <f>+F198+H198+J198+L198</f>
        <v>3</v>
      </c>
      <c r="E198" s="196">
        <v>1</v>
      </c>
      <c r="F198" s="200"/>
      <c r="G198" s="196">
        <v>1</v>
      </c>
      <c r="H198" s="200"/>
      <c r="I198" s="196">
        <v>1</v>
      </c>
      <c r="J198" s="197"/>
      <c r="K198" s="196">
        <v>2</v>
      </c>
      <c r="L198" s="363">
        <v>3</v>
      </c>
      <c r="M198" s="198">
        <v>7</v>
      </c>
      <c r="N198" s="200">
        <v>1</v>
      </c>
      <c r="O198" s="364">
        <v>1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664" t="s">
        <v>248</v>
      </c>
      <c r="B199" s="365">
        <f t="shared" si="66"/>
        <v>2</v>
      </c>
      <c r="C199" s="365">
        <f t="shared" ref="C199:D202" si="68">+E199+G199+I199+K199</f>
        <v>1</v>
      </c>
      <c r="D199" s="366">
        <f t="shared" si="68"/>
        <v>1</v>
      </c>
      <c r="E199" s="201">
        <v>1</v>
      </c>
      <c r="F199" s="205"/>
      <c r="G199" s="201"/>
      <c r="H199" s="205"/>
      <c r="I199" s="201"/>
      <c r="J199" s="202"/>
      <c r="K199" s="201"/>
      <c r="L199" s="367">
        <v>1</v>
      </c>
      <c r="M199" s="203">
        <v>1</v>
      </c>
      <c r="N199" s="205">
        <v>1</v>
      </c>
      <c r="O199" s="368">
        <v>1</v>
      </c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664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664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667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15647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pane xSplit="4" ySplit="12" topLeftCell="H55" activePane="bottomRight" state="frozen"/>
      <selection pane="topRight" activeCell="E1" sqref="E1"/>
      <selection pane="bottomLeft" activeCell="A13" sqref="A13"/>
      <selection pane="bottomRight" activeCell="E65" sqref="E65:J65"/>
    </sheetView>
  </sheetViews>
  <sheetFormatPr baseColWidth="10" defaultRowHeight="15" x14ac:dyDescent="0.25"/>
  <cols>
    <col min="1" max="1" width="32.28515625" customWidth="1"/>
    <col min="2" max="2" width="8.85546875" customWidth="1"/>
    <col min="3" max="3" width="9.42578125" customWidth="1"/>
    <col min="4" max="4" width="7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",[6]NOMBRE!B2," - ","( ",[6]NOMBRE!C2,[6]NOMBRE!D2,[6]NOMBRE!E2,[6]NOMBRE!F2,[6]NOMBRE!G2," )")</f>
        <v>COMUNA: LINARES - ( 07401 )</v>
      </c>
    </row>
    <row r="3" spans="1:7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71" x14ac:dyDescent="0.25">
      <c r="A4" s="1" t="str">
        <f>CONCATENATE("MES: ",[6]NOMBRE!B6," - ","( ",[6]NOMBRE!C6,[6]NOMBRE!D6," )")</f>
        <v>MES: MAYO - ( 05 )</v>
      </c>
    </row>
    <row r="5" spans="1:71" x14ac:dyDescent="0.25">
      <c r="A5" s="1" t="str">
        <f>CONCATENATE("AÑO: ",[6]NOMBRE!B7)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766"/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6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ht="21" x14ac:dyDescent="0.25">
      <c r="A12" s="1543"/>
      <c r="B12" s="1117" t="s">
        <v>32</v>
      </c>
      <c r="C12" s="10" t="s">
        <v>33</v>
      </c>
      <c r="D12" s="750" t="s">
        <v>34</v>
      </c>
      <c r="E12" s="764" t="s">
        <v>33</v>
      </c>
      <c r="F12" s="746" t="s">
        <v>34</v>
      </c>
      <c r="G12" s="764" t="s">
        <v>33</v>
      </c>
      <c r="H12" s="746" t="s">
        <v>34</v>
      </c>
      <c r="I12" s="764" t="s">
        <v>33</v>
      </c>
      <c r="J12" s="746" t="s">
        <v>34</v>
      </c>
      <c r="K12" s="764" t="s">
        <v>33</v>
      </c>
      <c r="L12" s="746" t="s">
        <v>34</v>
      </c>
      <c r="M12" s="764" t="s">
        <v>33</v>
      </c>
      <c r="N12" s="746" t="s">
        <v>34</v>
      </c>
      <c r="O12" s="764" t="s">
        <v>33</v>
      </c>
      <c r="P12" s="746" t="s">
        <v>34</v>
      </c>
      <c r="Q12" s="764" t="s">
        <v>33</v>
      </c>
      <c r="R12" s="746" t="s">
        <v>34</v>
      </c>
      <c r="S12" s="764" t="s">
        <v>33</v>
      </c>
      <c r="T12" s="746" t="s">
        <v>34</v>
      </c>
      <c r="U12" s="764" t="s">
        <v>33</v>
      </c>
      <c r="V12" s="746" t="s">
        <v>34</v>
      </c>
      <c r="W12" s="764" t="s">
        <v>33</v>
      </c>
      <c r="X12" s="746" t="s">
        <v>34</v>
      </c>
      <c r="Y12" s="764" t="s">
        <v>33</v>
      </c>
      <c r="Z12" s="746" t="s">
        <v>34</v>
      </c>
      <c r="AA12" s="764" t="s">
        <v>33</v>
      </c>
      <c r="AB12" s="746" t="s">
        <v>34</v>
      </c>
      <c r="AC12" s="764" t="s">
        <v>33</v>
      </c>
      <c r="AD12" s="746" t="s">
        <v>34</v>
      </c>
      <c r="AE12" s="764" t="s">
        <v>33</v>
      </c>
      <c r="AF12" s="746" t="s">
        <v>34</v>
      </c>
      <c r="AG12" s="14" t="s">
        <v>33</v>
      </c>
      <c r="AH12" s="745" t="s">
        <v>34</v>
      </c>
      <c r="AI12" s="764" t="s">
        <v>33</v>
      </c>
      <c r="AJ12" s="746" t="s">
        <v>34</v>
      </c>
      <c r="AK12" s="14" t="s">
        <v>33</v>
      </c>
      <c r="AL12" s="746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768" t="s">
        <v>35</v>
      </c>
      <c r="B13" s="769">
        <f>SUM(C13+D13)</f>
        <v>3987</v>
      </c>
      <c r="C13" s="727">
        <f t="shared" ref="C13:D16" si="0">SUM(E13+G13+I13+K13+M13+O13+Q13+S13+U13+W13+Y13+AA13+AC13+AE13+AG13+AI13+AK13)</f>
        <v>2034</v>
      </c>
      <c r="D13" s="770">
        <f t="shared" si="0"/>
        <v>1953</v>
      </c>
      <c r="E13" s="771">
        <v>366</v>
      </c>
      <c r="F13" s="772">
        <v>351</v>
      </c>
      <c r="G13" s="771">
        <v>260</v>
      </c>
      <c r="H13" s="772">
        <v>212</v>
      </c>
      <c r="I13" s="771">
        <v>245</v>
      </c>
      <c r="J13" s="772">
        <v>221</v>
      </c>
      <c r="K13" s="773">
        <v>81</v>
      </c>
      <c r="L13" s="772">
        <v>95</v>
      </c>
      <c r="M13" s="771">
        <v>75</v>
      </c>
      <c r="N13" s="772">
        <v>62</v>
      </c>
      <c r="O13" s="773">
        <v>59</v>
      </c>
      <c r="P13" s="772">
        <v>82</v>
      </c>
      <c r="Q13" s="771">
        <v>76</v>
      </c>
      <c r="R13" s="772">
        <v>73</v>
      </c>
      <c r="S13" s="773">
        <v>86</v>
      </c>
      <c r="T13" s="774">
        <v>74</v>
      </c>
      <c r="U13" s="773">
        <v>79</v>
      </c>
      <c r="V13" s="774">
        <v>83</v>
      </c>
      <c r="W13" s="773">
        <v>61</v>
      </c>
      <c r="X13" s="774">
        <v>73</v>
      </c>
      <c r="Y13" s="773">
        <v>87</v>
      </c>
      <c r="Z13" s="774">
        <v>72</v>
      </c>
      <c r="AA13" s="773">
        <v>101</v>
      </c>
      <c r="AB13" s="772">
        <v>84</v>
      </c>
      <c r="AC13" s="773">
        <v>93</v>
      </c>
      <c r="AD13" s="772">
        <v>73</v>
      </c>
      <c r="AE13" s="773">
        <v>107</v>
      </c>
      <c r="AF13" s="772">
        <v>72</v>
      </c>
      <c r="AG13" s="773">
        <v>95</v>
      </c>
      <c r="AH13" s="774">
        <v>89</v>
      </c>
      <c r="AI13" s="773">
        <v>73</v>
      </c>
      <c r="AJ13" s="774">
        <v>66</v>
      </c>
      <c r="AK13" s="773">
        <v>90</v>
      </c>
      <c r="AL13" s="774">
        <v>171</v>
      </c>
      <c r="AM13" s="775">
        <v>3864</v>
      </c>
      <c r="AN13" s="773">
        <v>97</v>
      </c>
      <c r="AO13" s="771">
        <v>1</v>
      </c>
      <c r="AP13" s="771">
        <v>208</v>
      </c>
      <c r="AQ13" s="774">
        <v>62</v>
      </c>
      <c r="AR13" s="774">
        <v>410</v>
      </c>
      <c r="AS13" s="774">
        <v>4678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311</v>
      </c>
      <c r="C14" s="29">
        <f t="shared" si="0"/>
        <v>0</v>
      </c>
      <c r="D14" s="30">
        <f t="shared" si="0"/>
        <v>311</v>
      </c>
      <c r="E14" s="31"/>
      <c r="F14" s="32"/>
      <c r="G14" s="31"/>
      <c r="H14" s="32"/>
      <c r="I14" s="31"/>
      <c r="J14" s="32">
        <v>3</v>
      </c>
      <c r="K14" s="31"/>
      <c r="L14" s="32">
        <v>18</v>
      </c>
      <c r="M14" s="33"/>
      <c r="N14" s="34">
        <v>56</v>
      </c>
      <c r="O14" s="33"/>
      <c r="P14" s="34">
        <v>71</v>
      </c>
      <c r="Q14" s="33"/>
      <c r="R14" s="34">
        <v>78</v>
      </c>
      <c r="S14" s="33"/>
      <c r="T14" s="34">
        <v>40</v>
      </c>
      <c r="U14" s="33"/>
      <c r="V14" s="34">
        <v>18</v>
      </c>
      <c r="W14" s="33"/>
      <c r="X14" s="34">
        <v>11</v>
      </c>
      <c r="Y14" s="33"/>
      <c r="Z14" s="34">
        <v>4</v>
      </c>
      <c r="AA14" s="33"/>
      <c r="AB14" s="34">
        <v>4</v>
      </c>
      <c r="AC14" s="33"/>
      <c r="AD14" s="34">
        <v>1</v>
      </c>
      <c r="AE14" s="33"/>
      <c r="AF14" s="34">
        <v>3</v>
      </c>
      <c r="AG14" s="33"/>
      <c r="AH14" s="34">
        <v>1</v>
      </c>
      <c r="AI14" s="33"/>
      <c r="AJ14" s="34">
        <v>1</v>
      </c>
      <c r="AK14" s="33"/>
      <c r="AL14" s="34">
        <v>2</v>
      </c>
      <c r="AM14" s="34">
        <v>305</v>
      </c>
      <c r="AN14" s="33">
        <v>3</v>
      </c>
      <c r="AO14" s="31">
        <v>0</v>
      </c>
      <c r="AP14" s="31">
        <v>1</v>
      </c>
      <c r="AQ14" s="34">
        <v>4</v>
      </c>
      <c r="AR14" s="34">
        <v>28</v>
      </c>
      <c r="AS14" s="34">
        <v>531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166</v>
      </c>
      <c r="C15" s="37">
        <f t="shared" si="0"/>
        <v>1</v>
      </c>
      <c r="D15" s="38">
        <f t="shared" si="0"/>
        <v>165</v>
      </c>
      <c r="E15" s="33"/>
      <c r="F15" s="34"/>
      <c r="G15" s="33"/>
      <c r="H15" s="34"/>
      <c r="I15" s="33"/>
      <c r="J15" s="34"/>
      <c r="K15" s="33"/>
      <c r="L15" s="34">
        <v>10</v>
      </c>
      <c r="M15" s="33"/>
      <c r="N15" s="34">
        <v>36</v>
      </c>
      <c r="O15" s="33"/>
      <c r="P15" s="34">
        <v>34</v>
      </c>
      <c r="Q15" s="33"/>
      <c r="R15" s="34">
        <v>30</v>
      </c>
      <c r="S15" s="33"/>
      <c r="T15" s="34">
        <v>32</v>
      </c>
      <c r="U15" s="33"/>
      <c r="V15" s="34">
        <v>13</v>
      </c>
      <c r="W15" s="33"/>
      <c r="X15" s="34">
        <v>2</v>
      </c>
      <c r="Y15" s="33"/>
      <c r="Z15" s="34">
        <v>3</v>
      </c>
      <c r="AA15" s="33"/>
      <c r="AB15" s="34">
        <v>1</v>
      </c>
      <c r="AC15" s="33"/>
      <c r="AD15" s="34">
        <v>1</v>
      </c>
      <c r="AE15" s="33"/>
      <c r="AF15" s="34">
        <v>2</v>
      </c>
      <c r="AG15" s="33"/>
      <c r="AH15" s="34">
        <v>1</v>
      </c>
      <c r="AI15" s="33"/>
      <c r="AJ15" s="34"/>
      <c r="AK15" s="33">
        <v>1</v>
      </c>
      <c r="AL15" s="34"/>
      <c r="AM15" s="34">
        <v>164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511" t="s">
        <v>32</v>
      </c>
      <c r="C20" s="776" t="s">
        <v>43</v>
      </c>
      <c r="D20" s="739" t="s">
        <v>34</v>
      </c>
      <c r="E20" s="513" t="s">
        <v>43</v>
      </c>
      <c r="F20" s="739" t="s">
        <v>34</v>
      </c>
      <c r="G20" s="513" t="s">
        <v>43</v>
      </c>
      <c r="H20" s="739" t="s">
        <v>34</v>
      </c>
      <c r="I20" s="513" t="s">
        <v>43</v>
      </c>
      <c r="J20" s="739" t="s">
        <v>34</v>
      </c>
      <c r="K20" s="513" t="s">
        <v>43</v>
      </c>
      <c r="L20" s="739" t="s">
        <v>34</v>
      </c>
      <c r="M20" s="513" t="s">
        <v>43</v>
      </c>
      <c r="N20" s="739" t="s">
        <v>34</v>
      </c>
      <c r="O20" s="513" t="s">
        <v>43</v>
      </c>
      <c r="P20" s="739" t="s">
        <v>34</v>
      </c>
      <c r="Q20" s="513" t="s">
        <v>43</v>
      </c>
      <c r="R20" s="739" t="s">
        <v>34</v>
      </c>
      <c r="S20" s="513" t="s">
        <v>43</v>
      </c>
      <c r="T20" s="739" t="s">
        <v>34</v>
      </c>
      <c r="U20" s="513" t="s">
        <v>43</v>
      </c>
      <c r="V20" s="739" t="s">
        <v>34</v>
      </c>
      <c r="W20" s="513" t="s">
        <v>43</v>
      </c>
      <c r="X20" s="739" t="s">
        <v>34</v>
      </c>
      <c r="Y20" s="513" t="s">
        <v>43</v>
      </c>
      <c r="Z20" s="739" t="s">
        <v>34</v>
      </c>
      <c r="AA20" s="513" t="s">
        <v>43</v>
      </c>
      <c r="AB20" s="739" t="s">
        <v>34</v>
      </c>
      <c r="AC20" s="513" t="s">
        <v>43</v>
      </c>
      <c r="AD20" s="739" t="s">
        <v>34</v>
      </c>
      <c r="AE20" s="513" t="s">
        <v>43</v>
      </c>
      <c r="AF20" s="739" t="s">
        <v>34</v>
      </c>
      <c r="AG20" s="513" t="s">
        <v>43</v>
      </c>
      <c r="AH20" s="739" t="s">
        <v>34</v>
      </c>
      <c r="AI20" s="513" t="s">
        <v>43</v>
      </c>
      <c r="AJ20" s="739" t="s">
        <v>34</v>
      </c>
      <c r="AK20" s="513" t="s">
        <v>43</v>
      </c>
      <c r="AL20" s="739" t="s">
        <v>34</v>
      </c>
      <c r="AM20" s="1532"/>
      <c r="AN20" s="1554"/>
      <c r="AO20" s="1554"/>
      <c r="AP20" s="1554"/>
    </row>
    <row r="21" spans="1:69" x14ac:dyDescent="0.25">
      <c r="A21" s="725" t="s">
        <v>44</v>
      </c>
      <c r="B21" s="726">
        <f t="shared" ref="B21:B26" si="3">SUM(C21+D21)</f>
        <v>0</v>
      </c>
      <c r="C21" s="777">
        <f t="shared" ref="C21:D26" si="4">SUM(E21+G21+I21+K21+M21+O21+Q21+S21+U21+W21+Y21+AA21+AC21+AE21+AG21+AI21+AK21)</f>
        <v>0</v>
      </c>
      <c r="D21" s="778">
        <f t="shared" si="4"/>
        <v>0</v>
      </c>
      <c r="E21" s="773"/>
      <c r="F21" s="774"/>
      <c r="G21" s="773"/>
      <c r="H21" s="774"/>
      <c r="I21" s="773"/>
      <c r="J21" s="772"/>
      <c r="K21" s="773"/>
      <c r="L21" s="772"/>
      <c r="M21" s="773"/>
      <c r="N21" s="772"/>
      <c r="O21" s="779"/>
      <c r="P21" s="772"/>
      <c r="Q21" s="779"/>
      <c r="R21" s="772"/>
      <c r="S21" s="779"/>
      <c r="T21" s="772"/>
      <c r="U21" s="779"/>
      <c r="V21" s="772"/>
      <c r="W21" s="779"/>
      <c r="X21" s="772"/>
      <c r="Y21" s="779"/>
      <c r="Z21" s="772"/>
      <c r="AA21" s="779"/>
      <c r="AB21" s="772"/>
      <c r="AC21" s="779"/>
      <c r="AD21" s="772"/>
      <c r="AE21" s="779"/>
      <c r="AF21" s="772"/>
      <c r="AG21" s="779"/>
      <c r="AH21" s="772"/>
      <c r="AI21" s="779"/>
      <c r="AJ21" s="772"/>
      <c r="AK21" s="779"/>
      <c r="AL21" s="772"/>
      <c r="AM21" s="774"/>
      <c r="AN21" s="775"/>
      <c r="AO21" s="775"/>
      <c r="AP21" s="775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757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758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758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511" t="s">
        <v>32</v>
      </c>
      <c r="C30" s="10" t="s">
        <v>43</v>
      </c>
      <c r="D30" s="750" t="s">
        <v>34</v>
      </c>
      <c r="E30" s="744" t="s">
        <v>43</v>
      </c>
      <c r="F30" s="746" t="s">
        <v>34</v>
      </c>
      <c r="G30" s="744" t="s">
        <v>43</v>
      </c>
      <c r="H30" s="746" t="s">
        <v>34</v>
      </c>
      <c r="I30" s="744" t="s">
        <v>43</v>
      </c>
      <c r="J30" s="746" t="s">
        <v>34</v>
      </c>
      <c r="K30" s="744" t="s">
        <v>43</v>
      </c>
      <c r="L30" s="746" t="s">
        <v>34</v>
      </c>
      <c r="M30" s="744" t="s">
        <v>43</v>
      </c>
      <c r="N30" s="746" t="s">
        <v>34</v>
      </c>
      <c r="O30" s="744" t="s">
        <v>43</v>
      </c>
      <c r="P30" s="746" t="s">
        <v>34</v>
      </c>
      <c r="Q30" s="744" t="s">
        <v>43</v>
      </c>
      <c r="R30" s="746" t="s">
        <v>34</v>
      </c>
      <c r="S30" s="744" t="s">
        <v>43</v>
      </c>
      <c r="T30" s="746" t="s">
        <v>34</v>
      </c>
      <c r="U30" s="744" t="s">
        <v>43</v>
      </c>
      <c r="V30" s="746" t="s">
        <v>34</v>
      </c>
      <c r="W30" s="744" t="s">
        <v>43</v>
      </c>
      <c r="X30" s="746" t="s">
        <v>34</v>
      </c>
      <c r="Y30" s="744" t="s">
        <v>43</v>
      </c>
      <c r="Z30" s="746" t="s">
        <v>34</v>
      </c>
      <c r="AA30" s="744" t="s">
        <v>43</v>
      </c>
      <c r="AB30" s="746" t="s">
        <v>34</v>
      </c>
      <c r="AC30" s="744" t="s">
        <v>43</v>
      </c>
      <c r="AD30" s="746" t="s">
        <v>34</v>
      </c>
      <c r="AE30" s="744" t="s">
        <v>43</v>
      </c>
      <c r="AF30" s="746" t="s">
        <v>34</v>
      </c>
      <c r="AG30" s="744" t="s">
        <v>43</v>
      </c>
      <c r="AH30" s="746" t="s">
        <v>34</v>
      </c>
      <c r="AI30" s="744" t="s">
        <v>43</v>
      </c>
      <c r="AJ30" s="746" t="s">
        <v>34</v>
      </c>
      <c r="AK30" s="744" t="s">
        <v>43</v>
      </c>
      <c r="AL30" s="746" t="s">
        <v>34</v>
      </c>
      <c r="AM30" s="1554"/>
      <c r="AN30" s="1554"/>
    </row>
    <row r="31" spans="1:69" x14ac:dyDescent="0.25">
      <c r="A31" s="725" t="s">
        <v>52</v>
      </c>
      <c r="B31" s="726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778">
        <f t="shared" si="14"/>
        <v>0</v>
      </c>
      <c r="E31" s="773"/>
      <c r="F31" s="774"/>
      <c r="G31" s="773"/>
      <c r="H31" s="774"/>
      <c r="I31" s="773"/>
      <c r="J31" s="772"/>
      <c r="K31" s="773"/>
      <c r="L31" s="772"/>
      <c r="M31" s="773"/>
      <c r="N31" s="772"/>
      <c r="O31" s="779"/>
      <c r="P31" s="772"/>
      <c r="Q31" s="779"/>
      <c r="R31" s="772"/>
      <c r="S31" s="779"/>
      <c r="T31" s="772"/>
      <c r="U31" s="779"/>
      <c r="V31" s="772"/>
      <c r="W31" s="779"/>
      <c r="X31" s="772"/>
      <c r="Y31" s="779"/>
      <c r="Z31" s="772"/>
      <c r="AA31" s="779"/>
      <c r="AB31" s="772"/>
      <c r="AC31" s="779"/>
      <c r="AD31" s="772"/>
      <c r="AE31" s="779"/>
      <c r="AF31" s="772"/>
      <c r="AG31" s="779"/>
      <c r="AH31" s="772"/>
      <c r="AI31" s="779"/>
      <c r="AJ31" s="772"/>
      <c r="AK31" s="779"/>
      <c r="AL31" s="772"/>
      <c r="AM31" s="775"/>
      <c r="AN31" s="775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757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757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757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757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758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511" t="s">
        <v>32</v>
      </c>
      <c r="C40" s="10" t="s">
        <v>43</v>
      </c>
      <c r="D40" s="750" t="s">
        <v>34</v>
      </c>
      <c r="E40" s="738" t="s">
        <v>43</v>
      </c>
      <c r="F40" s="739" t="s">
        <v>34</v>
      </c>
      <c r="G40" s="738" t="s">
        <v>43</v>
      </c>
      <c r="H40" s="739" t="s">
        <v>34</v>
      </c>
      <c r="I40" s="738" t="s">
        <v>43</v>
      </c>
      <c r="J40" s="739" t="s">
        <v>34</v>
      </c>
      <c r="K40" s="738" t="s">
        <v>43</v>
      </c>
      <c r="L40" s="739" t="s">
        <v>34</v>
      </c>
      <c r="M40" s="738" t="s">
        <v>43</v>
      </c>
      <c r="N40" s="739" t="s">
        <v>34</v>
      </c>
      <c r="O40" s="738" t="s">
        <v>43</v>
      </c>
      <c r="P40" s="739" t="s">
        <v>34</v>
      </c>
      <c r="Q40" s="738" t="s">
        <v>43</v>
      </c>
      <c r="R40" s="739" t="s">
        <v>34</v>
      </c>
      <c r="S40" s="738" t="s">
        <v>43</v>
      </c>
      <c r="T40" s="739" t="s">
        <v>34</v>
      </c>
      <c r="U40" s="738" t="s">
        <v>43</v>
      </c>
      <c r="V40" s="739" t="s">
        <v>34</v>
      </c>
      <c r="W40" s="738" t="s">
        <v>43</v>
      </c>
      <c r="X40" s="739" t="s">
        <v>34</v>
      </c>
      <c r="Y40" s="738" t="s">
        <v>43</v>
      </c>
      <c r="Z40" s="739" t="s">
        <v>34</v>
      </c>
      <c r="AA40" s="738" t="s">
        <v>43</v>
      </c>
      <c r="AB40" s="739" t="s">
        <v>34</v>
      </c>
      <c r="AC40" s="738" t="s">
        <v>43</v>
      </c>
      <c r="AD40" s="739" t="s">
        <v>34</v>
      </c>
      <c r="AE40" s="738" t="s">
        <v>43</v>
      </c>
      <c r="AF40" s="739" t="s">
        <v>34</v>
      </c>
      <c r="AG40" s="738" t="s">
        <v>43</v>
      </c>
      <c r="AH40" s="739" t="s">
        <v>34</v>
      </c>
      <c r="AI40" s="738" t="s">
        <v>43</v>
      </c>
      <c r="AJ40" s="739" t="s">
        <v>34</v>
      </c>
      <c r="AK40" s="738" t="s">
        <v>43</v>
      </c>
      <c r="AL40" s="739" t="s">
        <v>34</v>
      </c>
      <c r="AM40" s="1554"/>
      <c r="AN40" s="1554"/>
    </row>
    <row r="41" spans="1:68" x14ac:dyDescent="0.25">
      <c r="A41" s="725" t="s">
        <v>52</v>
      </c>
      <c r="B41" s="726">
        <f t="shared" ref="B41:B46" si="18">SUM(C41+D41)</f>
        <v>0</v>
      </c>
      <c r="C41" s="95">
        <f>SUM(E41+G41+I41+K41+M41+O41+Q41+S41+U41+W41+Y41+AA41+AC41+AE41+AG41+AI41+AK41)</f>
        <v>0</v>
      </c>
      <c r="D41" s="778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775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757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757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757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757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758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511" t="s">
        <v>32</v>
      </c>
      <c r="C50" s="10" t="s">
        <v>43</v>
      </c>
      <c r="D50" s="750" t="s">
        <v>34</v>
      </c>
      <c r="E50" s="744" t="s">
        <v>43</v>
      </c>
      <c r="F50" s="746" t="s">
        <v>34</v>
      </c>
      <c r="G50" s="744" t="s">
        <v>43</v>
      </c>
      <c r="H50" s="746" t="s">
        <v>34</v>
      </c>
      <c r="I50" s="744" t="s">
        <v>43</v>
      </c>
      <c r="J50" s="746" t="s">
        <v>34</v>
      </c>
      <c r="K50" s="744" t="s">
        <v>43</v>
      </c>
      <c r="L50" s="746" t="s">
        <v>34</v>
      </c>
      <c r="M50" s="744" t="s">
        <v>43</v>
      </c>
      <c r="N50" s="746" t="s">
        <v>34</v>
      </c>
      <c r="O50" s="744" t="s">
        <v>43</v>
      </c>
      <c r="P50" s="746" t="s">
        <v>34</v>
      </c>
      <c r="Q50" s="744" t="s">
        <v>43</v>
      </c>
      <c r="R50" s="746" t="s">
        <v>34</v>
      </c>
      <c r="S50" s="744" t="s">
        <v>43</v>
      </c>
      <c r="T50" s="746" t="s">
        <v>34</v>
      </c>
      <c r="U50" s="744" t="s">
        <v>43</v>
      </c>
      <c r="V50" s="746" t="s">
        <v>34</v>
      </c>
      <c r="W50" s="744" t="s">
        <v>43</v>
      </c>
      <c r="X50" s="746" t="s">
        <v>34</v>
      </c>
      <c r="Y50" s="744" t="s">
        <v>43</v>
      </c>
      <c r="Z50" s="746" t="s">
        <v>34</v>
      </c>
      <c r="AA50" s="744" t="s">
        <v>43</v>
      </c>
      <c r="AB50" s="746" t="s">
        <v>34</v>
      </c>
      <c r="AC50" s="744" t="s">
        <v>43</v>
      </c>
      <c r="AD50" s="746" t="s">
        <v>34</v>
      </c>
      <c r="AE50" s="744" t="s">
        <v>43</v>
      </c>
      <c r="AF50" s="746" t="s">
        <v>34</v>
      </c>
      <c r="AG50" s="744" t="s">
        <v>43</v>
      </c>
      <c r="AH50" s="746" t="s">
        <v>34</v>
      </c>
      <c r="AI50" s="744" t="s">
        <v>43</v>
      </c>
      <c r="AJ50" s="746" t="s">
        <v>34</v>
      </c>
      <c r="AK50" s="744" t="s">
        <v>43</v>
      </c>
      <c r="AL50" s="746" t="s">
        <v>34</v>
      </c>
      <c r="AM50" s="1554"/>
      <c r="AN50" s="1554"/>
    </row>
    <row r="51" spans="1:68" x14ac:dyDescent="0.25">
      <c r="A51" s="725" t="s">
        <v>52</v>
      </c>
      <c r="B51" s="726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778">
        <f t="shared" si="26"/>
        <v>0</v>
      </c>
      <c r="E51" s="773"/>
      <c r="F51" s="774"/>
      <c r="G51" s="773"/>
      <c r="H51" s="774"/>
      <c r="I51" s="773"/>
      <c r="J51" s="772"/>
      <c r="K51" s="773"/>
      <c r="L51" s="772"/>
      <c r="M51" s="773"/>
      <c r="N51" s="772"/>
      <c r="O51" s="779"/>
      <c r="P51" s="772"/>
      <c r="Q51" s="779"/>
      <c r="R51" s="772"/>
      <c r="S51" s="779"/>
      <c r="T51" s="772"/>
      <c r="U51" s="779"/>
      <c r="V51" s="772"/>
      <c r="W51" s="779"/>
      <c r="X51" s="772"/>
      <c r="Y51" s="779"/>
      <c r="Z51" s="772"/>
      <c r="AA51" s="779"/>
      <c r="AB51" s="772"/>
      <c r="AC51" s="779"/>
      <c r="AD51" s="772"/>
      <c r="AE51" s="779"/>
      <c r="AF51" s="772"/>
      <c r="AG51" s="779"/>
      <c r="AH51" s="772"/>
      <c r="AI51" s="779"/>
      <c r="AJ51" s="772"/>
      <c r="AK51" s="779"/>
      <c r="AL51" s="772"/>
      <c r="AM51" s="775"/>
      <c r="AN51" s="775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757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757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757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757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758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764" t="s">
        <v>32</v>
      </c>
      <c r="C60" s="761" t="s">
        <v>33</v>
      </c>
      <c r="D60" s="739" t="s">
        <v>34</v>
      </c>
      <c r="E60" s="513" t="s">
        <v>33</v>
      </c>
      <c r="F60" s="739" t="s">
        <v>34</v>
      </c>
      <c r="G60" s="513" t="s">
        <v>33</v>
      </c>
      <c r="H60" s="739" t="s">
        <v>34</v>
      </c>
      <c r="I60" s="513" t="s">
        <v>33</v>
      </c>
      <c r="J60" s="739" t="s">
        <v>34</v>
      </c>
      <c r="K60" s="513" t="s">
        <v>33</v>
      </c>
      <c r="L60" s="739" t="s">
        <v>34</v>
      </c>
      <c r="M60" s="513" t="s">
        <v>33</v>
      </c>
      <c r="N60" s="739" t="s">
        <v>34</v>
      </c>
      <c r="O60" s="513" t="s">
        <v>33</v>
      </c>
      <c r="P60" s="739" t="s">
        <v>34</v>
      </c>
      <c r="Q60" s="513" t="s">
        <v>33</v>
      </c>
      <c r="R60" s="739" t="s">
        <v>34</v>
      </c>
      <c r="S60" s="513" t="s">
        <v>33</v>
      </c>
      <c r="T60" s="739" t="s">
        <v>34</v>
      </c>
      <c r="U60" s="513" t="s">
        <v>33</v>
      </c>
      <c r="V60" s="763" t="s">
        <v>34</v>
      </c>
      <c r="W60" s="513" t="s">
        <v>33</v>
      </c>
      <c r="X60" s="739" t="s">
        <v>34</v>
      </c>
      <c r="Y60" s="513" t="s">
        <v>33</v>
      </c>
      <c r="Z60" s="739" t="s">
        <v>34</v>
      </c>
      <c r="AA60" s="513" t="s">
        <v>33</v>
      </c>
      <c r="AB60" s="739" t="s">
        <v>34</v>
      </c>
      <c r="AC60" s="513" t="s">
        <v>33</v>
      </c>
      <c r="AD60" s="739" t="s">
        <v>34</v>
      </c>
      <c r="AE60" s="513" t="s">
        <v>33</v>
      </c>
      <c r="AF60" s="739" t="s">
        <v>34</v>
      </c>
      <c r="AG60" s="513" t="s">
        <v>33</v>
      </c>
      <c r="AH60" s="739" t="s">
        <v>34</v>
      </c>
      <c r="AI60" s="513" t="s">
        <v>33</v>
      </c>
      <c r="AJ60" s="739" t="s">
        <v>34</v>
      </c>
      <c r="AK60" s="513" t="s">
        <v>33</v>
      </c>
      <c r="AL60" s="739" t="s">
        <v>34</v>
      </c>
      <c r="AM60" s="106" t="s">
        <v>64</v>
      </c>
      <c r="AN60" s="739" t="s">
        <v>65</v>
      </c>
    </row>
    <row r="61" spans="1:68" x14ac:dyDescent="0.25">
      <c r="A61" s="780" t="s">
        <v>66</v>
      </c>
      <c r="B61" s="726">
        <f t="shared" ref="B61:B66" si="32">SUM(C61+D61)</f>
        <v>46</v>
      </c>
      <c r="C61" s="95">
        <f>SUM(E61+G61+I61+K61+M61+O61+Q61+S61+U61+W61+Y61+AA61+AC61+AE61+AG61+AI61+AK61)</f>
        <v>30</v>
      </c>
      <c r="D61" s="778">
        <f>SUM(F61+H61+J61+L61+N61+P61+R61+T61+V61+X61+Z61+AB61+AD61+AF61+AH61+AJ61+AL61)</f>
        <v>16</v>
      </c>
      <c r="E61" s="773"/>
      <c r="F61" s="774">
        <v>2</v>
      </c>
      <c r="G61" s="773">
        <v>2</v>
      </c>
      <c r="H61" s="772"/>
      <c r="I61" s="773"/>
      <c r="J61" s="772">
        <v>1</v>
      </c>
      <c r="K61" s="773"/>
      <c r="L61" s="772">
        <v>1</v>
      </c>
      <c r="M61" s="773">
        <v>2</v>
      </c>
      <c r="N61" s="772">
        <v>1</v>
      </c>
      <c r="O61" s="773">
        <v>1</v>
      </c>
      <c r="P61" s="772">
        <v>1</v>
      </c>
      <c r="Q61" s="773">
        <v>1</v>
      </c>
      <c r="R61" s="772"/>
      <c r="S61" s="773">
        <v>1</v>
      </c>
      <c r="T61" s="772"/>
      <c r="U61" s="773">
        <v>2</v>
      </c>
      <c r="V61" s="781">
        <v>1</v>
      </c>
      <c r="W61" s="773">
        <v>1</v>
      </c>
      <c r="X61" s="772">
        <v>1</v>
      </c>
      <c r="Y61" s="773">
        <v>2</v>
      </c>
      <c r="Z61" s="772">
        <v>1</v>
      </c>
      <c r="AA61" s="773">
        <v>2</v>
      </c>
      <c r="AB61" s="772">
        <v>1</v>
      </c>
      <c r="AC61" s="773">
        <v>3</v>
      </c>
      <c r="AD61" s="772"/>
      <c r="AE61" s="773">
        <v>3</v>
      </c>
      <c r="AF61" s="772">
        <v>2</v>
      </c>
      <c r="AG61" s="773">
        <v>4</v>
      </c>
      <c r="AH61" s="772">
        <v>1</v>
      </c>
      <c r="AI61" s="773">
        <v>3</v>
      </c>
      <c r="AJ61" s="772">
        <v>1</v>
      </c>
      <c r="AK61" s="779">
        <v>3</v>
      </c>
      <c r="AL61" s="772">
        <v>2</v>
      </c>
      <c r="AM61" s="779"/>
      <c r="AN61" s="772">
        <v>46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1052</v>
      </c>
      <c r="C62" s="96">
        <f t="shared" ref="C62:D66" si="33">SUM(E62+G62+I62+K62+M62+O62+Q62+S62+U62+W62+Y62+AA62+AC62+AE62+AG62+AI62+AK62)</f>
        <v>544</v>
      </c>
      <c r="D62" s="70">
        <f t="shared" si="33"/>
        <v>508</v>
      </c>
      <c r="E62" s="33">
        <v>79</v>
      </c>
      <c r="F62" s="34">
        <v>95</v>
      </c>
      <c r="G62" s="33">
        <v>40</v>
      </c>
      <c r="H62" s="32">
        <v>40</v>
      </c>
      <c r="I62" s="33">
        <v>28</v>
      </c>
      <c r="J62" s="32">
        <v>38</v>
      </c>
      <c r="K62" s="33">
        <v>25</v>
      </c>
      <c r="L62" s="32">
        <v>19</v>
      </c>
      <c r="M62" s="33">
        <v>25</v>
      </c>
      <c r="N62" s="32">
        <v>14</v>
      </c>
      <c r="O62" s="33">
        <v>15</v>
      </c>
      <c r="P62" s="32">
        <v>26</v>
      </c>
      <c r="Q62" s="33">
        <v>19</v>
      </c>
      <c r="R62" s="32">
        <v>13</v>
      </c>
      <c r="S62" s="33">
        <v>24</v>
      </c>
      <c r="T62" s="32">
        <v>15</v>
      </c>
      <c r="U62" s="33">
        <v>28</v>
      </c>
      <c r="V62" s="109">
        <v>8</v>
      </c>
      <c r="W62" s="33">
        <v>21</v>
      </c>
      <c r="X62" s="32">
        <v>28</v>
      </c>
      <c r="Y62" s="33">
        <v>27</v>
      </c>
      <c r="Z62" s="32">
        <v>18</v>
      </c>
      <c r="AA62" s="33">
        <v>38</v>
      </c>
      <c r="AB62" s="32">
        <v>22</v>
      </c>
      <c r="AC62" s="33">
        <v>38</v>
      </c>
      <c r="AD62" s="32">
        <v>19</v>
      </c>
      <c r="AE62" s="33">
        <v>32</v>
      </c>
      <c r="AF62" s="32">
        <v>22</v>
      </c>
      <c r="AG62" s="33">
        <v>37</v>
      </c>
      <c r="AH62" s="32">
        <v>25</v>
      </c>
      <c r="AI62" s="33">
        <v>32</v>
      </c>
      <c r="AJ62" s="32">
        <v>24</v>
      </c>
      <c r="AK62" s="71">
        <v>36</v>
      </c>
      <c r="AL62" s="32">
        <v>82</v>
      </c>
      <c r="AM62" s="71"/>
      <c r="AN62" s="32">
        <v>1052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2278</v>
      </c>
      <c r="C63" s="96">
        <f t="shared" si="33"/>
        <v>1160</v>
      </c>
      <c r="D63" s="70">
        <f t="shared" si="33"/>
        <v>1118</v>
      </c>
      <c r="E63" s="33">
        <v>218</v>
      </c>
      <c r="F63" s="34">
        <v>193</v>
      </c>
      <c r="G63" s="33">
        <v>152</v>
      </c>
      <c r="H63" s="32">
        <v>108</v>
      </c>
      <c r="I63" s="33">
        <v>121</v>
      </c>
      <c r="J63" s="32">
        <v>89</v>
      </c>
      <c r="K63" s="33">
        <v>42</v>
      </c>
      <c r="L63" s="32">
        <v>55</v>
      </c>
      <c r="M63" s="33">
        <v>42</v>
      </c>
      <c r="N63" s="32">
        <v>32</v>
      </c>
      <c r="O63" s="33">
        <v>39</v>
      </c>
      <c r="P63" s="32">
        <v>48</v>
      </c>
      <c r="Q63" s="33">
        <v>49</v>
      </c>
      <c r="R63" s="32">
        <v>52</v>
      </c>
      <c r="S63" s="33">
        <v>50</v>
      </c>
      <c r="T63" s="32">
        <v>53</v>
      </c>
      <c r="U63" s="33">
        <v>46</v>
      </c>
      <c r="V63" s="109">
        <v>62</v>
      </c>
      <c r="W63" s="33">
        <v>33</v>
      </c>
      <c r="X63" s="32">
        <v>41</v>
      </c>
      <c r="Y63" s="33">
        <v>54</v>
      </c>
      <c r="Z63" s="32">
        <v>46</v>
      </c>
      <c r="AA63" s="33">
        <v>56</v>
      </c>
      <c r="AB63" s="32">
        <v>57</v>
      </c>
      <c r="AC63" s="33">
        <v>50</v>
      </c>
      <c r="AD63" s="32">
        <v>52</v>
      </c>
      <c r="AE63" s="33">
        <v>71</v>
      </c>
      <c r="AF63" s="32">
        <v>46</v>
      </c>
      <c r="AG63" s="33">
        <v>50</v>
      </c>
      <c r="AH63" s="32">
        <v>61</v>
      </c>
      <c r="AI63" s="33">
        <v>36</v>
      </c>
      <c r="AJ63" s="32">
        <v>39</v>
      </c>
      <c r="AK63" s="71">
        <v>51</v>
      </c>
      <c r="AL63" s="32">
        <v>84</v>
      </c>
      <c r="AM63" s="71"/>
      <c r="AN63" s="32">
        <v>2278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598</v>
      </c>
      <c r="C64" s="96">
        <f t="shared" si="33"/>
        <v>295</v>
      </c>
      <c r="D64" s="70">
        <f t="shared" si="33"/>
        <v>303</v>
      </c>
      <c r="E64" s="33">
        <v>65</v>
      </c>
      <c r="F64" s="34">
        <v>60</v>
      </c>
      <c r="G64" s="33">
        <v>65</v>
      </c>
      <c r="H64" s="32">
        <v>62</v>
      </c>
      <c r="I64" s="33">
        <v>96</v>
      </c>
      <c r="J64" s="32">
        <v>93</v>
      </c>
      <c r="K64" s="33">
        <v>14</v>
      </c>
      <c r="L64" s="32">
        <v>20</v>
      </c>
      <c r="M64" s="33">
        <v>6</v>
      </c>
      <c r="N64" s="32">
        <v>14</v>
      </c>
      <c r="O64" s="33">
        <v>4</v>
      </c>
      <c r="P64" s="32">
        <v>6</v>
      </c>
      <c r="Q64" s="33">
        <v>7</v>
      </c>
      <c r="R64" s="32">
        <v>7</v>
      </c>
      <c r="S64" s="33">
        <v>11</v>
      </c>
      <c r="T64" s="32">
        <v>6</v>
      </c>
      <c r="U64" s="33">
        <v>3</v>
      </c>
      <c r="V64" s="109">
        <v>11</v>
      </c>
      <c r="W64" s="33">
        <v>6</v>
      </c>
      <c r="X64" s="32">
        <v>3</v>
      </c>
      <c r="Y64" s="33">
        <v>4</v>
      </c>
      <c r="Z64" s="32">
        <v>6</v>
      </c>
      <c r="AA64" s="33">
        <v>5</v>
      </c>
      <c r="AB64" s="32">
        <v>4</v>
      </c>
      <c r="AC64" s="33">
        <v>2</v>
      </c>
      <c r="AD64" s="32">
        <v>2</v>
      </c>
      <c r="AE64" s="33">
        <v>1</v>
      </c>
      <c r="AF64" s="32">
        <v>2</v>
      </c>
      <c r="AG64" s="33">
        <v>4</v>
      </c>
      <c r="AH64" s="32">
        <v>2</v>
      </c>
      <c r="AI64" s="33">
        <v>2</v>
      </c>
      <c r="AJ64" s="32">
        <v>2</v>
      </c>
      <c r="AK64" s="71"/>
      <c r="AL64" s="32">
        <v>3</v>
      </c>
      <c r="AM64" s="71"/>
      <c r="AN64" s="32">
        <v>598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13</v>
      </c>
      <c r="C65" s="112">
        <f t="shared" si="33"/>
        <v>5</v>
      </c>
      <c r="D65" s="113">
        <f t="shared" si="33"/>
        <v>8</v>
      </c>
      <c r="E65" s="114">
        <v>4</v>
      </c>
      <c r="F65" s="115">
        <v>1</v>
      </c>
      <c r="G65" s="114">
        <v>1</v>
      </c>
      <c r="H65" s="116">
        <v>2</v>
      </c>
      <c r="I65" s="114"/>
      <c r="J65" s="116"/>
      <c r="K65" s="114"/>
      <c r="L65" s="116"/>
      <c r="M65" s="114"/>
      <c r="N65" s="116">
        <v>1</v>
      </c>
      <c r="O65" s="114"/>
      <c r="P65" s="116">
        <v>1</v>
      </c>
      <c r="Q65" s="114"/>
      <c r="R65" s="116">
        <v>1</v>
      </c>
      <c r="S65" s="114"/>
      <c r="T65" s="116"/>
      <c r="U65" s="114"/>
      <c r="V65" s="117">
        <v>1</v>
      </c>
      <c r="W65" s="114"/>
      <c r="X65" s="116"/>
      <c r="Y65" s="114"/>
      <c r="Z65" s="116">
        <v>1</v>
      </c>
      <c r="AA65" s="114"/>
      <c r="AB65" s="116"/>
      <c r="AC65" s="114"/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13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738" t="s">
        <v>62</v>
      </c>
      <c r="B67" s="527">
        <f t="shared" ref="B67:AL67" si="37">SUM(B61:B66)</f>
        <v>3987</v>
      </c>
      <c r="C67" s="782">
        <f t="shared" si="37"/>
        <v>2034</v>
      </c>
      <c r="D67" s="124">
        <f t="shared" si="37"/>
        <v>1953</v>
      </c>
      <c r="E67" s="524">
        <f t="shared" si="37"/>
        <v>366</v>
      </c>
      <c r="F67" s="126">
        <f t="shared" si="37"/>
        <v>351</v>
      </c>
      <c r="G67" s="524">
        <f t="shared" si="37"/>
        <v>260</v>
      </c>
      <c r="H67" s="525">
        <f t="shared" si="37"/>
        <v>212</v>
      </c>
      <c r="I67" s="524">
        <f t="shared" si="37"/>
        <v>245</v>
      </c>
      <c r="J67" s="525">
        <f t="shared" si="37"/>
        <v>221</v>
      </c>
      <c r="K67" s="524">
        <f t="shared" si="37"/>
        <v>81</v>
      </c>
      <c r="L67" s="525">
        <f t="shared" si="37"/>
        <v>95</v>
      </c>
      <c r="M67" s="524">
        <f t="shared" si="37"/>
        <v>75</v>
      </c>
      <c r="N67" s="525">
        <f t="shared" si="37"/>
        <v>62</v>
      </c>
      <c r="O67" s="524">
        <f t="shared" si="37"/>
        <v>59</v>
      </c>
      <c r="P67" s="525">
        <f t="shared" si="37"/>
        <v>82</v>
      </c>
      <c r="Q67" s="524">
        <f t="shared" si="37"/>
        <v>76</v>
      </c>
      <c r="R67" s="525">
        <f t="shared" si="37"/>
        <v>73</v>
      </c>
      <c r="S67" s="524">
        <f t="shared" si="37"/>
        <v>86</v>
      </c>
      <c r="T67" s="525">
        <f t="shared" si="37"/>
        <v>74</v>
      </c>
      <c r="U67" s="128">
        <f t="shared" si="37"/>
        <v>79</v>
      </c>
      <c r="V67" s="406">
        <f t="shared" si="37"/>
        <v>83</v>
      </c>
      <c r="W67" s="524">
        <f t="shared" si="37"/>
        <v>61</v>
      </c>
      <c r="X67" s="525">
        <f t="shared" si="37"/>
        <v>73</v>
      </c>
      <c r="Y67" s="524">
        <f t="shared" si="37"/>
        <v>87</v>
      </c>
      <c r="Z67" s="525">
        <f t="shared" si="37"/>
        <v>72</v>
      </c>
      <c r="AA67" s="524">
        <f t="shared" si="37"/>
        <v>101</v>
      </c>
      <c r="AB67" s="525">
        <f t="shared" si="37"/>
        <v>84</v>
      </c>
      <c r="AC67" s="524">
        <f t="shared" si="37"/>
        <v>93</v>
      </c>
      <c r="AD67" s="525">
        <f t="shared" si="37"/>
        <v>73</v>
      </c>
      <c r="AE67" s="524">
        <f t="shared" si="37"/>
        <v>107</v>
      </c>
      <c r="AF67" s="525">
        <f t="shared" si="37"/>
        <v>72</v>
      </c>
      <c r="AG67" s="524">
        <f t="shared" si="37"/>
        <v>95</v>
      </c>
      <c r="AH67" s="525">
        <f t="shared" si="37"/>
        <v>89</v>
      </c>
      <c r="AI67" s="524">
        <f t="shared" si="37"/>
        <v>73</v>
      </c>
      <c r="AJ67" s="525">
        <f t="shared" si="37"/>
        <v>66</v>
      </c>
      <c r="AK67" s="130">
        <f t="shared" si="37"/>
        <v>90</v>
      </c>
      <c r="AL67" s="525">
        <f t="shared" si="37"/>
        <v>171</v>
      </c>
      <c r="AM67" s="130">
        <f>SUM(AM61:AM65)</f>
        <v>0</v>
      </c>
      <c r="AN67" s="525">
        <f>SUM(AN61:AN65)</f>
        <v>3987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31.5" x14ac:dyDescent="0.25">
      <c r="A69" s="744" t="s">
        <v>73</v>
      </c>
      <c r="B69" s="755" t="s">
        <v>5</v>
      </c>
      <c r="C69" s="755" t="s">
        <v>74</v>
      </c>
      <c r="D69" s="755" t="s">
        <v>75</v>
      </c>
      <c r="E69" s="755" t="s">
        <v>76</v>
      </c>
    </row>
    <row r="70" spans="1:68" x14ac:dyDescent="0.25">
      <c r="A70" s="783" t="s">
        <v>77</v>
      </c>
      <c r="B70" s="784">
        <f>SUM(C70:E70)</f>
        <v>0</v>
      </c>
      <c r="C70" s="775"/>
      <c r="D70" s="775"/>
      <c r="E70" s="775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226</v>
      </c>
      <c r="C73" s="72">
        <v>226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118</v>
      </c>
      <c r="C76" s="72">
        <v>118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0</v>
      </c>
      <c r="C82" s="72"/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738" t="s">
        <v>62</v>
      </c>
      <c r="B90" s="137">
        <f>SUM(B70:B89)</f>
        <v>344</v>
      </c>
      <c r="C90" s="137">
        <f>SUM(C70:C89)</f>
        <v>344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ht="21" x14ac:dyDescent="0.25">
      <c r="A94" s="1530"/>
      <c r="B94" s="1531"/>
      <c r="C94" s="513" t="s">
        <v>32</v>
      </c>
      <c r="D94" s="785" t="s">
        <v>43</v>
      </c>
      <c r="E94" s="739" t="s">
        <v>34</v>
      </c>
      <c r="F94" s="513" t="s">
        <v>43</v>
      </c>
      <c r="G94" s="739" t="s">
        <v>34</v>
      </c>
      <c r="H94" s="513" t="s">
        <v>43</v>
      </c>
      <c r="I94" s="739" t="s">
        <v>34</v>
      </c>
      <c r="J94" s="513" t="s">
        <v>43</v>
      </c>
      <c r="K94" s="739" t="s">
        <v>34</v>
      </c>
      <c r="L94" s="513" t="s">
        <v>43</v>
      </c>
      <c r="M94" s="739" t="s">
        <v>34</v>
      </c>
      <c r="N94" s="513" t="s">
        <v>43</v>
      </c>
      <c r="O94" s="739" t="s">
        <v>34</v>
      </c>
      <c r="P94" s="513" t="s">
        <v>43</v>
      </c>
      <c r="Q94" s="739" t="s">
        <v>34</v>
      </c>
      <c r="R94" s="513" t="s">
        <v>43</v>
      </c>
      <c r="S94" s="739" t="s">
        <v>34</v>
      </c>
      <c r="T94" s="513" t="s">
        <v>43</v>
      </c>
      <c r="U94" s="739" t="s">
        <v>34</v>
      </c>
      <c r="V94" s="513" t="s">
        <v>43</v>
      </c>
      <c r="W94" s="739" t="s">
        <v>34</v>
      </c>
      <c r="X94" s="513" t="s">
        <v>43</v>
      </c>
      <c r="Y94" s="739" t="s">
        <v>34</v>
      </c>
      <c r="Z94" s="513" t="s">
        <v>43</v>
      </c>
      <c r="AA94" s="739" t="s">
        <v>34</v>
      </c>
      <c r="AB94" s="513" t="s">
        <v>43</v>
      </c>
      <c r="AC94" s="739" t="s">
        <v>34</v>
      </c>
      <c r="AD94" s="513" t="s">
        <v>43</v>
      </c>
      <c r="AE94" s="739" t="s">
        <v>34</v>
      </c>
      <c r="AF94" s="513" t="s">
        <v>43</v>
      </c>
      <c r="AG94" s="739" t="s">
        <v>34</v>
      </c>
      <c r="AH94" s="513" t="s">
        <v>43</v>
      </c>
      <c r="AI94" s="739" t="s">
        <v>34</v>
      </c>
      <c r="AJ94" s="513" t="s">
        <v>43</v>
      </c>
      <c r="AK94" s="739" t="s">
        <v>34</v>
      </c>
      <c r="AL94" s="513" t="s">
        <v>43</v>
      </c>
      <c r="AM94" s="739" t="s">
        <v>34</v>
      </c>
      <c r="AN94" s="1554"/>
      <c r="AO94" s="1554"/>
    </row>
    <row r="95" spans="1:69" x14ac:dyDescent="0.25">
      <c r="A95" s="1606" t="s">
        <v>100</v>
      </c>
      <c r="B95" s="1607"/>
      <c r="C95" s="726">
        <f>SUM(C96:C102)</f>
        <v>644</v>
      </c>
      <c r="D95" s="18">
        <f>SUM(D96:D102)</f>
        <v>332</v>
      </c>
      <c r="E95" s="778">
        <f>SUM(E96:E102)</f>
        <v>312</v>
      </c>
      <c r="F95" s="527">
        <f t="shared" ref="F95:AN95" si="40">SUM(F96:F102)</f>
        <v>9</v>
      </c>
      <c r="G95" s="786">
        <f t="shared" si="40"/>
        <v>10</v>
      </c>
      <c r="H95" s="527">
        <f t="shared" si="40"/>
        <v>8</v>
      </c>
      <c r="I95" s="786">
        <f t="shared" si="40"/>
        <v>5</v>
      </c>
      <c r="J95" s="527">
        <f t="shared" si="40"/>
        <v>10</v>
      </c>
      <c r="K95" s="786">
        <f t="shared" si="40"/>
        <v>6</v>
      </c>
      <c r="L95" s="527">
        <f t="shared" si="40"/>
        <v>13</v>
      </c>
      <c r="M95" s="786">
        <f t="shared" si="40"/>
        <v>16</v>
      </c>
      <c r="N95" s="527">
        <f t="shared" si="40"/>
        <v>17</v>
      </c>
      <c r="O95" s="786">
        <f t="shared" si="40"/>
        <v>11</v>
      </c>
      <c r="P95" s="527">
        <f t="shared" si="40"/>
        <v>11</v>
      </c>
      <c r="Q95" s="786">
        <f t="shared" si="40"/>
        <v>18</v>
      </c>
      <c r="R95" s="527">
        <f t="shared" si="40"/>
        <v>13</v>
      </c>
      <c r="S95" s="786">
        <f t="shared" si="40"/>
        <v>21</v>
      </c>
      <c r="T95" s="527">
        <f t="shared" si="40"/>
        <v>10</v>
      </c>
      <c r="U95" s="786">
        <f t="shared" si="40"/>
        <v>18</v>
      </c>
      <c r="V95" s="527">
        <f t="shared" si="40"/>
        <v>17</v>
      </c>
      <c r="W95" s="786">
        <f t="shared" si="40"/>
        <v>14</v>
      </c>
      <c r="X95" s="527">
        <f t="shared" si="40"/>
        <v>12</v>
      </c>
      <c r="Y95" s="786">
        <f t="shared" si="40"/>
        <v>14</v>
      </c>
      <c r="Z95" s="527">
        <f t="shared" si="40"/>
        <v>15</v>
      </c>
      <c r="AA95" s="786">
        <f t="shared" si="40"/>
        <v>11</v>
      </c>
      <c r="AB95" s="527">
        <f t="shared" si="40"/>
        <v>31</v>
      </c>
      <c r="AC95" s="786">
        <f t="shared" si="40"/>
        <v>26</v>
      </c>
      <c r="AD95" s="527">
        <f t="shared" si="40"/>
        <v>31</v>
      </c>
      <c r="AE95" s="786">
        <f t="shared" si="40"/>
        <v>18</v>
      </c>
      <c r="AF95" s="527">
        <f t="shared" si="40"/>
        <v>24</v>
      </c>
      <c r="AG95" s="786">
        <f t="shared" si="40"/>
        <v>17</v>
      </c>
      <c r="AH95" s="527">
        <f t="shared" si="40"/>
        <v>37</v>
      </c>
      <c r="AI95" s="786">
        <f t="shared" si="40"/>
        <v>25</v>
      </c>
      <c r="AJ95" s="527">
        <f t="shared" si="40"/>
        <v>27</v>
      </c>
      <c r="AK95" s="786">
        <f t="shared" si="40"/>
        <v>20</v>
      </c>
      <c r="AL95" s="527">
        <f t="shared" si="40"/>
        <v>47</v>
      </c>
      <c r="AM95" s="786">
        <f t="shared" si="40"/>
        <v>62</v>
      </c>
      <c r="AN95" s="787">
        <f t="shared" si="40"/>
        <v>623</v>
      </c>
      <c r="AO95" s="787">
        <f>SUM(AO96:AO98)</f>
        <v>0</v>
      </c>
    </row>
    <row r="96" spans="1:69" ht="15" customHeight="1" x14ac:dyDescent="0.25">
      <c r="A96" s="1567" t="s">
        <v>101</v>
      </c>
      <c r="B96" s="753" t="s">
        <v>102</v>
      </c>
      <c r="C96" s="726">
        <f t="shared" ref="C96:C102" si="41">SUM(D96+E96)</f>
        <v>270</v>
      </c>
      <c r="D96" s="18">
        <f t="shared" ref="D96:E102" si="42">SUM(F96+H96+J96+L96+N96+P96+R96+T96+V96+X96+Z96+AB96+AD96+AF96+AH96+AJ96+AL96)</f>
        <v>124</v>
      </c>
      <c r="E96" s="778">
        <f t="shared" si="42"/>
        <v>146</v>
      </c>
      <c r="F96" s="729">
        <v>9</v>
      </c>
      <c r="G96" s="733">
        <v>8</v>
      </c>
      <c r="H96" s="788">
        <v>5</v>
      </c>
      <c r="I96" s="789">
        <v>5</v>
      </c>
      <c r="J96" s="788">
        <v>5</v>
      </c>
      <c r="K96" s="789">
        <v>5</v>
      </c>
      <c r="L96" s="729">
        <v>4</v>
      </c>
      <c r="M96" s="733">
        <v>9</v>
      </c>
      <c r="N96" s="788">
        <v>5</v>
      </c>
      <c r="O96" s="789">
        <v>5</v>
      </c>
      <c r="P96" s="788">
        <v>1</v>
      </c>
      <c r="Q96" s="789">
        <v>13</v>
      </c>
      <c r="R96" s="788">
        <v>5</v>
      </c>
      <c r="S96" s="789">
        <v>18</v>
      </c>
      <c r="T96" s="788">
        <v>3</v>
      </c>
      <c r="U96" s="789">
        <v>13</v>
      </c>
      <c r="V96" s="788">
        <v>6</v>
      </c>
      <c r="W96" s="789">
        <v>9</v>
      </c>
      <c r="X96" s="788">
        <v>4</v>
      </c>
      <c r="Y96" s="789">
        <v>4</v>
      </c>
      <c r="Z96" s="788">
        <v>9</v>
      </c>
      <c r="AA96" s="789">
        <v>6</v>
      </c>
      <c r="AB96" s="788">
        <v>7</v>
      </c>
      <c r="AC96" s="789">
        <v>9</v>
      </c>
      <c r="AD96" s="788">
        <v>10</v>
      </c>
      <c r="AE96" s="789">
        <v>6</v>
      </c>
      <c r="AF96" s="788">
        <v>10</v>
      </c>
      <c r="AG96" s="789">
        <v>6</v>
      </c>
      <c r="AH96" s="788">
        <v>16</v>
      </c>
      <c r="AI96" s="789">
        <v>7</v>
      </c>
      <c r="AJ96" s="788">
        <v>12</v>
      </c>
      <c r="AK96" s="789">
        <v>5</v>
      </c>
      <c r="AL96" s="788">
        <v>13</v>
      </c>
      <c r="AM96" s="789">
        <v>18</v>
      </c>
      <c r="AN96" s="732">
        <v>260</v>
      </c>
      <c r="AO96" s="732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ht="21" x14ac:dyDescent="0.25">
      <c r="A97" s="1623"/>
      <c r="B97" s="144" t="s">
        <v>103</v>
      </c>
      <c r="C97" s="111">
        <f t="shared" si="41"/>
        <v>108</v>
      </c>
      <c r="D97" s="29">
        <f t="shared" si="42"/>
        <v>57</v>
      </c>
      <c r="E97" s="145">
        <f t="shared" si="42"/>
        <v>51</v>
      </c>
      <c r="F97" s="146">
        <v>0</v>
      </c>
      <c r="G97" s="147">
        <v>1</v>
      </c>
      <c r="H97" s="148">
        <v>0</v>
      </c>
      <c r="I97" s="149">
        <v>0</v>
      </c>
      <c r="J97" s="146">
        <v>3</v>
      </c>
      <c r="K97" s="150">
        <v>0</v>
      </c>
      <c r="L97" s="148">
        <v>3</v>
      </c>
      <c r="M97" s="151">
        <v>1</v>
      </c>
      <c r="N97" s="146">
        <v>1</v>
      </c>
      <c r="O97" s="150">
        <v>2</v>
      </c>
      <c r="P97" s="149">
        <v>4</v>
      </c>
      <c r="Q97" s="151">
        <v>1</v>
      </c>
      <c r="R97" s="152">
        <v>4</v>
      </c>
      <c r="S97" s="150">
        <v>0</v>
      </c>
      <c r="T97" s="149">
        <v>3</v>
      </c>
      <c r="U97" s="151">
        <v>2</v>
      </c>
      <c r="V97" s="152">
        <v>1</v>
      </c>
      <c r="W97" s="150">
        <v>3</v>
      </c>
      <c r="X97" s="149">
        <v>2</v>
      </c>
      <c r="Y97" s="150">
        <v>5</v>
      </c>
      <c r="Z97" s="152">
        <v>2</v>
      </c>
      <c r="AA97" s="151">
        <v>2</v>
      </c>
      <c r="AB97" s="152">
        <v>6</v>
      </c>
      <c r="AC97" s="150">
        <v>7</v>
      </c>
      <c r="AD97" s="149">
        <v>7</v>
      </c>
      <c r="AE97" s="151">
        <v>2</v>
      </c>
      <c r="AF97" s="152">
        <v>2</v>
      </c>
      <c r="AG97" s="150">
        <v>2</v>
      </c>
      <c r="AH97" s="149">
        <v>6</v>
      </c>
      <c r="AI97" s="151">
        <v>5</v>
      </c>
      <c r="AJ97" s="152">
        <v>4</v>
      </c>
      <c r="AK97" s="150">
        <v>3</v>
      </c>
      <c r="AL97" s="149">
        <v>9</v>
      </c>
      <c r="AM97" s="150">
        <v>15</v>
      </c>
      <c r="AN97" s="153">
        <v>107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ht="21" x14ac:dyDescent="0.25">
      <c r="A98" s="1630"/>
      <c r="B98" s="747" t="s">
        <v>104</v>
      </c>
      <c r="C98" s="75">
        <f t="shared" si="41"/>
        <v>119</v>
      </c>
      <c r="D98" s="98">
        <f t="shared" si="42"/>
        <v>64</v>
      </c>
      <c r="E98" s="76">
        <f t="shared" si="42"/>
        <v>55</v>
      </c>
      <c r="F98" s="155"/>
      <c r="G98" s="387"/>
      <c r="H98" s="156"/>
      <c r="I98" s="157"/>
      <c r="J98" s="155"/>
      <c r="K98" s="158"/>
      <c r="L98" s="156">
        <v>2</v>
      </c>
      <c r="M98" s="159">
        <v>2</v>
      </c>
      <c r="N98" s="155">
        <v>4</v>
      </c>
      <c r="O98" s="158">
        <v>0</v>
      </c>
      <c r="P98" s="157">
        <v>2</v>
      </c>
      <c r="Q98" s="159">
        <v>1</v>
      </c>
      <c r="R98" s="160">
        <v>2</v>
      </c>
      <c r="S98" s="158">
        <v>0</v>
      </c>
      <c r="T98" s="157">
        <v>1</v>
      </c>
      <c r="U98" s="159">
        <v>2</v>
      </c>
      <c r="V98" s="160">
        <v>4</v>
      </c>
      <c r="W98" s="158">
        <v>1</v>
      </c>
      <c r="X98" s="157">
        <v>1</v>
      </c>
      <c r="Y98" s="158">
        <v>2</v>
      </c>
      <c r="Z98" s="160">
        <v>1</v>
      </c>
      <c r="AA98" s="159">
        <v>1</v>
      </c>
      <c r="AB98" s="160">
        <v>6</v>
      </c>
      <c r="AC98" s="158">
        <v>4</v>
      </c>
      <c r="AD98" s="157">
        <v>9</v>
      </c>
      <c r="AE98" s="159">
        <v>5</v>
      </c>
      <c r="AF98" s="160">
        <v>5</v>
      </c>
      <c r="AG98" s="158">
        <v>3</v>
      </c>
      <c r="AH98" s="157">
        <v>8</v>
      </c>
      <c r="AI98" s="159">
        <v>5</v>
      </c>
      <c r="AJ98" s="160">
        <v>7</v>
      </c>
      <c r="AK98" s="158">
        <v>8</v>
      </c>
      <c r="AL98" s="157">
        <v>12</v>
      </c>
      <c r="AM98" s="158">
        <v>21</v>
      </c>
      <c r="AN98" s="161">
        <v>116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14</v>
      </c>
      <c r="D99" s="162">
        <f t="shared" si="42"/>
        <v>9</v>
      </c>
      <c r="E99" s="163">
        <f t="shared" si="42"/>
        <v>5</v>
      </c>
      <c r="F99" s="164"/>
      <c r="G99" s="165"/>
      <c r="H99" s="166"/>
      <c r="I99" s="167"/>
      <c r="J99" s="168"/>
      <c r="K99" s="165"/>
      <c r="L99" s="166"/>
      <c r="M99" s="169"/>
      <c r="N99" s="168">
        <v>3</v>
      </c>
      <c r="O99" s="165">
        <v>1</v>
      </c>
      <c r="P99" s="167"/>
      <c r="Q99" s="169">
        <v>1</v>
      </c>
      <c r="R99" s="170"/>
      <c r="S99" s="165"/>
      <c r="T99" s="167"/>
      <c r="U99" s="169"/>
      <c r="V99" s="170">
        <v>1</v>
      </c>
      <c r="W99" s="165"/>
      <c r="X99" s="167"/>
      <c r="Y99" s="165"/>
      <c r="Z99" s="170"/>
      <c r="AA99" s="169"/>
      <c r="AB99" s="170"/>
      <c r="AC99" s="165">
        <v>2</v>
      </c>
      <c r="AD99" s="167">
        <v>1</v>
      </c>
      <c r="AE99" s="169">
        <v>1</v>
      </c>
      <c r="AF99" s="170"/>
      <c r="AG99" s="165"/>
      <c r="AH99" s="167">
        <v>2</v>
      </c>
      <c r="AI99" s="169"/>
      <c r="AJ99" s="170"/>
      <c r="AK99" s="165"/>
      <c r="AL99" s="167">
        <v>2</v>
      </c>
      <c r="AM99" s="165"/>
      <c r="AN99" s="171">
        <v>12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39</v>
      </c>
      <c r="D100" s="96">
        <f t="shared" si="42"/>
        <v>25</v>
      </c>
      <c r="E100" s="382">
        <f t="shared" si="42"/>
        <v>14</v>
      </c>
      <c r="F100" s="174"/>
      <c r="G100" s="383">
        <v>1</v>
      </c>
      <c r="H100" s="175">
        <v>1</v>
      </c>
      <c r="I100" s="176"/>
      <c r="J100" s="164"/>
      <c r="K100" s="177"/>
      <c r="L100" s="175">
        <v>1</v>
      </c>
      <c r="M100" s="178"/>
      <c r="N100" s="164">
        <v>1</v>
      </c>
      <c r="O100" s="177"/>
      <c r="P100" s="176">
        <v>2</v>
      </c>
      <c r="Q100" s="178"/>
      <c r="R100" s="401"/>
      <c r="S100" s="177"/>
      <c r="T100" s="176">
        <v>1</v>
      </c>
      <c r="U100" s="178"/>
      <c r="V100" s="401">
        <v>1</v>
      </c>
      <c r="W100" s="177"/>
      <c r="X100" s="176"/>
      <c r="Y100" s="177">
        <v>1</v>
      </c>
      <c r="Z100" s="401">
        <v>1</v>
      </c>
      <c r="AA100" s="178"/>
      <c r="AB100" s="401">
        <v>6</v>
      </c>
      <c r="AC100" s="177">
        <v>2</v>
      </c>
      <c r="AD100" s="176">
        <v>2</v>
      </c>
      <c r="AE100" s="178">
        <v>1</v>
      </c>
      <c r="AF100" s="401">
        <v>4</v>
      </c>
      <c r="AG100" s="177">
        <v>2</v>
      </c>
      <c r="AH100" s="176">
        <v>1</v>
      </c>
      <c r="AI100" s="178">
        <v>3</v>
      </c>
      <c r="AJ100" s="401">
        <v>2</v>
      </c>
      <c r="AK100" s="177">
        <v>3</v>
      </c>
      <c r="AL100" s="176">
        <v>2</v>
      </c>
      <c r="AM100" s="177">
        <v>1</v>
      </c>
      <c r="AN100" s="395">
        <v>38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91</v>
      </c>
      <c r="D101" s="29">
        <f t="shared" si="42"/>
        <v>51</v>
      </c>
      <c r="E101" s="182">
        <f t="shared" si="42"/>
        <v>40</v>
      </c>
      <c r="F101" s="146"/>
      <c r="G101" s="147"/>
      <c r="H101" s="148">
        <v>2</v>
      </c>
      <c r="I101" s="149"/>
      <c r="J101" s="146">
        <v>2</v>
      </c>
      <c r="K101" s="150">
        <v>1</v>
      </c>
      <c r="L101" s="148">
        <v>3</v>
      </c>
      <c r="M101" s="151">
        <v>4</v>
      </c>
      <c r="N101" s="146">
        <v>2</v>
      </c>
      <c r="O101" s="150">
        <v>3</v>
      </c>
      <c r="P101" s="149">
        <v>2</v>
      </c>
      <c r="Q101" s="151">
        <v>2</v>
      </c>
      <c r="R101" s="152">
        <v>2</v>
      </c>
      <c r="S101" s="150">
        <v>3</v>
      </c>
      <c r="T101" s="149">
        <v>2</v>
      </c>
      <c r="U101" s="151"/>
      <c r="V101" s="152">
        <v>4</v>
      </c>
      <c r="W101" s="150">
        <v>1</v>
      </c>
      <c r="X101" s="149">
        <v>4</v>
      </c>
      <c r="Y101" s="150">
        <v>2</v>
      </c>
      <c r="Z101" s="152">
        <v>2</v>
      </c>
      <c r="AA101" s="151">
        <v>2</v>
      </c>
      <c r="AB101" s="152">
        <v>6</v>
      </c>
      <c r="AC101" s="150">
        <v>2</v>
      </c>
      <c r="AD101" s="149">
        <v>2</v>
      </c>
      <c r="AE101" s="151">
        <v>3</v>
      </c>
      <c r="AF101" s="152">
        <v>3</v>
      </c>
      <c r="AG101" s="150">
        <v>4</v>
      </c>
      <c r="AH101" s="149">
        <v>4</v>
      </c>
      <c r="AI101" s="151">
        <v>5</v>
      </c>
      <c r="AJ101" s="152">
        <v>2</v>
      </c>
      <c r="AK101" s="150">
        <v>1</v>
      </c>
      <c r="AL101" s="149">
        <v>9</v>
      </c>
      <c r="AM101" s="150">
        <v>7</v>
      </c>
      <c r="AN101" s="153">
        <v>87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3</v>
      </c>
      <c r="D102" s="98">
        <f t="shared" si="42"/>
        <v>2</v>
      </c>
      <c r="E102" s="184">
        <f t="shared" si="42"/>
        <v>1</v>
      </c>
      <c r="F102" s="155"/>
      <c r="G102" s="387"/>
      <c r="H102" s="156"/>
      <c r="I102" s="157"/>
      <c r="J102" s="155"/>
      <c r="K102" s="158"/>
      <c r="L102" s="156"/>
      <c r="M102" s="159"/>
      <c r="N102" s="155">
        <v>1</v>
      </c>
      <c r="O102" s="158"/>
      <c r="P102" s="157"/>
      <c r="Q102" s="159"/>
      <c r="R102" s="160"/>
      <c r="S102" s="158"/>
      <c r="T102" s="157"/>
      <c r="U102" s="159">
        <v>1</v>
      </c>
      <c r="V102" s="160"/>
      <c r="W102" s="158"/>
      <c r="X102" s="157">
        <v>1</v>
      </c>
      <c r="Y102" s="158"/>
      <c r="Z102" s="160"/>
      <c r="AA102" s="159"/>
      <c r="AB102" s="160"/>
      <c r="AC102" s="158"/>
      <c r="AD102" s="157"/>
      <c r="AE102" s="159"/>
      <c r="AF102" s="160"/>
      <c r="AG102" s="158"/>
      <c r="AH102" s="157"/>
      <c r="AI102" s="159"/>
      <c r="AJ102" s="160"/>
      <c r="AK102" s="158"/>
      <c r="AL102" s="157"/>
      <c r="AM102" s="158"/>
      <c r="AN102" s="161">
        <v>3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755" t="s">
        <v>62</v>
      </c>
    </row>
    <row r="105" spans="1:69" ht="21" x14ac:dyDescent="0.25">
      <c r="A105" s="1597" t="s">
        <v>111</v>
      </c>
      <c r="B105" s="1598"/>
      <c r="C105" s="790" t="s">
        <v>112</v>
      </c>
      <c r="D105" s="791"/>
    </row>
    <row r="106" spans="1:69" ht="21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511" t="s">
        <v>32</v>
      </c>
      <c r="D111" s="776" t="s">
        <v>43</v>
      </c>
      <c r="E111" s="739" t="s">
        <v>34</v>
      </c>
      <c r="F111" s="513" t="s">
        <v>43</v>
      </c>
      <c r="G111" s="514" t="s">
        <v>34</v>
      </c>
      <c r="H111" s="513" t="s">
        <v>43</v>
      </c>
      <c r="I111" s="514" t="s">
        <v>34</v>
      </c>
      <c r="J111" s="513" t="s">
        <v>43</v>
      </c>
      <c r="K111" s="514" t="s">
        <v>34</v>
      </c>
      <c r="L111" s="513" t="s">
        <v>43</v>
      </c>
      <c r="M111" s="514" t="s">
        <v>34</v>
      </c>
      <c r="N111" s="513" t="s">
        <v>43</v>
      </c>
      <c r="O111" s="514" t="s">
        <v>34</v>
      </c>
      <c r="P111" s="513" t="s">
        <v>43</v>
      </c>
      <c r="Q111" s="514" t="s">
        <v>34</v>
      </c>
      <c r="R111" s="513" t="s">
        <v>43</v>
      </c>
      <c r="S111" s="514" t="s">
        <v>34</v>
      </c>
      <c r="T111" s="513" t="s">
        <v>43</v>
      </c>
      <c r="U111" s="514" t="s">
        <v>34</v>
      </c>
      <c r="V111" s="513" t="s">
        <v>43</v>
      </c>
      <c r="W111" s="514" t="s">
        <v>34</v>
      </c>
      <c r="X111" s="513" t="s">
        <v>43</v>
      </c>
      <c r="Y111" s="514" t="s">
        <v>34</v>
      </c>
      <c r="Z111" s="513" t="s">
        <v>43</v>
      </c>
      <c r="AA111" s="514" t="s">
        <v>34</v>
      </c>
      <c r="AB111" s="513" t="s">
        <v>43</v>
      </c>
      <c r="AC111" s="514" t="s">
        <v>34</v>
      </c>
      <c r="AD111" s="513" t="s">
        <v>43</v>
      </c>
      <c r="AE111" s="514" t="s">
        <v>34</v>
      </c>
      <c r="AF111" s="513" t="s">
        <v>43</v>
      </c>
      <c r="AG111" s="514" t="s">
        <v>34</v>
      </c>
      <c r="AH111" s="513" t="s">
        <v>43</v>
      </c>
      <c r="AI111" s="514" t="s">
        <v>34</v>
      </c>
      <c r="AJ111" s="513" t="s">
        <v>43</v>
      </c>
      <c r="AK111" s="514" t="s">
        <v>34</v>
      </c>
      <c r="AL111" s="513" t="s">
        <v>43</v>
      </c>
      <c r="AM111" s="514" t="s">
        <v>34</v>
      </c>
      <c r="AN111" s="1554"/>
    </row>
    <row r="112" spans="1:69" x14ac:dyDescent="0.25">
      <c r="A112" s="1641" t="s">
        <v>116</v>
      </c>
      <c r="B112" s="1642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10</v>
      </c>
      <c r="D113" s="96">
        <f t="shared" si="52"/>
        <v>8</v>
      </c>
      <c r="E113" s="70">
        <f t="shared" si="52"/>
        <v>2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>
        <v>1</v>
      </c>
      <c r="Y113" s="202"/>
      <c r="Z113" s="201">
        <v>1</v>
      </c>
      <c r="AA113" s="202"/>
      <c r="AB113" s="201">
        <v>1</v>
      </c>
      <c r="AC113" s="202"/>
      <c r="AD113" s="203">
        <v>2</v>
      </c>
      <c r="AE113" s="204"/>
      <c r="AF113" s="201">
        <v>2</v>
      </c>
      <c r="AG113" s="202"/>
      <c r="AH113" s="203">
        <v>1</v>
      </c>
      <c r="AI113" s="204"/>
      <c r="AJ113" s="201"/>
      <c r="AK113" s="202"/>
      <c r="AL113" s="203"/>
      <c r="AM113" s="202">
        <v>2</v>
      </c>
      <c r="AN113" s="205">
        <v>10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8</v>
      </c>
      <c r="D114" s="98">
        <f t="shared" si="52"/>
        <v>3</v>
      </c>
      <c r="E114" s="77">
        <f t="shared" si="52"/>
        <v>5</v>
      </c>
      <c r="F114" s="206"/>
      <c r="G114" s="207"/>
      <c r="H114" s="206"/>
      <c r="I114" s="207"/>
      <c r="J114" s="206"/>
      <c r="K114" s="207"/>
      <c r="L114" s="206"/>
      <c r="M114" s="207">
        <v>1</v>
      </c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>
        <v>1</v>
      </c>
      <c r="AB114" s="206"/>
      <c r="AC114" s="207">
        <v>1</v>
      </c>
      <c r="AD114" s="208">
        <v>1</v>
      </c>
      <c r="AE114" s="209"/>
      <c r="AF114" s="206"/>
      <c r="AG114" s="207"/>
      <c r="AH114" s="208"/>
      <c r="AI114" s="209"/>
      <c r="AJ114" s="206"/>
      <c r="AK114" s="207">
        <v>1</v>
      </c>
      <c r="AL114" s="208">
        <v>2</v>
      </c>
      <c r="AM114" s="207">
        <v>1</v>
      </c>
      <c r="AN114" s="210">
        <v>6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511" t="s">
        <v>32</v>
      </c>
      <c r="D117" s="776" t="s">
        <v>33</v>
      </c>
      <c r="E117" s="742" t="s">
        <v>34</v>
      </c>
      <c r="F117" s="513" t="s">
        <v>43</v>
      </c>
      <c r="G117" s="514" t="s">
        <v>34</v>
      </c>
      <c r="H117" s="513" t="s">
        <v>43</v>
      </c>
      <c r="I117" s="514" t="s">
        <v>34</v>
      </c>
      <c r="J117" s="513" t="s">
        <v>43</v>
      </c>
      <c r="K117" s="514" t="s">
        <v>34</v>
      </c>
      <c r="L117" s="513" t="s">
        <v>43</v>
      </c>
      <c r="M117" s="514" t="s">
        <v>34</v>
      </c>
      <c r="N117" s="513" t="s">
        <v>43</v>
      </c>
      <c r="O117" s="514" t="s">
        <v>34</v>
      </c>
      <c r="P117" s="513" t="s">
        <v>43</v>
      </c>
      <c r="Q117" s="514" t="s">
        <v>34</v>
      </c>
      <c r="R117" s="513" t="s">
        <v>43</v>
      </c>
      <c r="S117" s="514" t="s">
        <v>34</v>
      </c>
      <c r="T117" s="513" t="s">
        <v>43</v>
      </c>
      <c r="U117" s="514" t="s">
        <v>34</v>
      </c>
      <c r="V117" s="513" t="s">
        <v>43</v>
      </c>
      <c r="W117" s="410" t="s">
        <v>34</v>
      </c>
      <c r="X117" s="513" t="s">
        <v>43</v>
      </c>
      <c r="Y117" s="514" t="s">
        <v>34</v>
      </c>
    </row>
    <row r="118" spans="1:74" x14ac:dyDescent="0.25">
      <c r="A118" s="1641" t="s">
        <v>130</v>
      </c>
      <c r="B118" s="1642"/>
      <c r="C118" s="792">
        <f>SUM(D118+E118)</f>
        <v>0</v>
      </c>
      <c r="D118" s="726">
        <f>SUM(F118+H118+J118+L118+N118+P118+R118+T118+V118+X118)</f>
        <v>0</v>
      </c>
      <c r="E118" s="770">
        <f>SUM(G118+I118+K118+M118+O118+Q118+S118+U118+W118+Y118)</f>
        <v>0</v>
      </c>
      <c r="F118" s="733"/>
      <c r="G118" s="793"/>
      <c r="H118" s="729"/>
      <c r="I118" s="789"/>
      <c r="J118" s="729"/>
      <c r="K118" s="789"/>
      <c r="L118" s="733"/>
      <c r="M118" s="793"/>
      <c r="N118" s="729"/>
      <c r="O118" s="789"/>
      <c r="P118" s="733"/>
      <c r="Q118" s="793"/>
      <c r="R118" s="729"/>
      <c r="S118" s="789"/>
      <c r="T118" s="733"/>
      <c r="U118" s="793"/>
      <c r="V118" s="729"/>
      <c r="W118" s="789"/>
      <c r="X118" s="729"/>
      <c r="Y118" s="734"/>
    </row>
    <row r="119" spans="1:74" x14ac:dyDescent="0.25">
      <c r="A119" s="1587" t="s">
        <v>131</v>
      </c>
      <c r="B119" s="1588"/>
      <c r="C119" s="214">
        <f>SUM(D119+E119)</f>
        <v>35</v>
      </c>
      <c r="D119" s="75">
        <f>SUM(F119+H119+J119+L119+N119+P119+R119+T119+V119+X119)</f>
        <v>27</v>
      </c>
      <c r="E119" s="44">
        <f>SUM(G119+I119+K119+M119+O119+Q119+S119+U119+W119+Y119)</f>
        <v>8</v>
      </c>
      <c r="F119" s="215">
        <v>5</v>
      </c>
      <c r="G119" s="216">
        <v>3</v>
      </c>
      <c r="H119" s="217">
        <v>4</v>
      </c>
      <c r="I119" s="218">
        <v>3</v>
      </c>
      <c r="J119" s="217">
        <v>3</v>
      </c>
      <c r="K119" s="218"/>
      <c r="L119" s="215">
        <v>6</v>
      </c>
      <c r="M119" s="216"/>
      <c r="N119" s="217">
        <v>3</v>
      </c>
      <c r="O119" s="218">
        <v>2</v>
      </c>
      <c r="P119" s="215">
        <v>3</v>
      </c>
      <c r="Q119" s="216"/>
      <c r="R119" s="217">
        <v>2</v>
      </c>
      <c r="S119" s="218"/>
      <c r="T119" s="215">
        <v>1</v>
      </c>
      <c r="U119" s="216"/>
      <c r="V119" s="217"/>
      <c r="W119" s="218"/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2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794" t="s">
        <v>140</v>
      </c>
      <c r="C122" s="794" t="s">
        <v>141</v>
      </c>
      <c r="D122" s="755" t="s">
        <v>142</v>
      </c>
      <c r="E122" s="739" t="s">
        <v>143</v>
      </c>
      <c r="F122" s="741" t="s">
        <v>144</v>
      </c>
      <c r="G122" s="222" t="s">
        <v>145</v>
      </c>
      <c r="H122" s="530" t="s">
        <v>146</v>
      </c>
      <c r="I122" s="755" t="s">
        <v>147</v>
      </c>
      <c r="J122" s="754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795" t="s">
        <v>130</v>
      </c>
      <c r="B123" s="732"/>
      <c r="C123" s="734"/>
      <c r="D123" s="796"/>
      <c r="E123" s="797"/>
      <c r="F123" s="798"/>
      <c r="G123" s="799"/>
      <c r="H123" s="800"/>
      <c r="I123" s="732"/>
      <c r="J123" s="732"/>
      <c r="K123" s="799"/>
      <c r="L123" s="734"/>
      <c r="M123" s="732"/>
      <c r="N123" s="734"/>
      <c r="O123" s="732"/>
      <c r="P123" s="732"/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17</v>
      </c>
      <c r="E124" s="219">
        <v>18</v>
      </c>
      <c r="F124" s="233">
        <v>27</v>
      </c>
      <c r="G124" s="234">
        <v>8</v>
      </c>
      <c r="H124" s="235">
        <v>6</v>
      </c>
      <c r="I124" s="232">
        <v>1</v>
      </c>
      <c r="J124" s="232">
        <v>10</v>
      </c>
      <c r="K124" s="234">
        <v>11</v>
      </c>
      <c r="L124" s="219">
        <v>7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ht="21" x14ac:dyDescent="0.25">
      <c r="A127" s="1546"/>
      <c r="B127" s="1548"/>
      <c r="C127" s="1543"/>
      <c r="D127" s="513" t="s">
        <v>13</v>
      </c>
      <c r="E127" s="785" t="s">
        <v>14</v>
      </c>
      <c r="F127" s="785" t="s">
        <v>15</v>
      </c>
      <c r="G127" s="785" t="s">
        <v>152</v>
      </c>
      <c r="H127" s="785" t="s">
        <v>153</v>
      </c>
      <c r="I127" s="801" t="s">
        <v>154</v>
      </c>
      <c r="J127" s="1532"/>
    </row>
    <row r="128" spans="1:74" ht="54" x14ac:dyDescent="0.25">
      <c r="A128" s="1567" t="s">
        <v>155</v>
      </c>
      <c r="B128" s="802" t="s">
        <v>156</v>
      </c>
      <c r="C128" s="803">
        <f>SUM(D128:I128)</f>
        <v>0</v>
      </c>
      <c r="D128" s="773"/>
      <c r="E128" s="239"/>
      <c r="F128" s="239"/>
      <c r="G128" s="239"/>
      <c r="H128" s="239"/>
      <c r="I128" s="804"/>
      <c r="J128" s="774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54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754" t="s">
        <v>159</v>
      </c>
      <c r="B131" s="754" t="s">
        <v>160</v>
      </c>
    </row>
    <row r="132" spans="1:67" x14ac:dyDescent="0.25">
      <c r="A132" s="805" t="s">
        <v>161</v>
      </c>
      <c r="B132" s="775">
        <v>1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7</v>
      </c>
    </row>
    <row r="135" spans="1:67" ht="22.5" x14ac:dyDescent="0.25">
      <c r="A135" s="245" t="s">
        <v>164</v>
      </c>
      <c r="B135" s="68">
        <v>54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0</v>
      </c>
    </row>
    <row r="141" spans="1:67" x14ac:dyDescent="0.25">
      <c r="A141" s="247" t="s">
        <v>170</v>
      </c>
      <c r="B141" s="248">
        <v>6</v>
      </c>
    </row>
    <row r="142" spans="1:67" x14ac:dyDescent="0.25">
      <c r="A142" s="249" t="s">
        <v>171</v>
      </c>
      <c r="B142" s="248">
        <v>42</v>
      </c>
    </row>
    <row r="143" spans="1:67" x14ac:dyDescent="0.25">
      <c r="A143" s="249" t="s">
        <v>172</v>
      </c>
      <c r="B143" s="248">
        <v>22</v>
      </c>
    </row>
    <row r="144" spans="1:67" x14ac:dyDescent="0.25">
      <c r="A144" s="250" t="s">
        <v>62</v>
      </c>
      <c r="B144" s="137">
        <f>SUM(B132:B143)</f>
        <v>132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31.5" x14ac:dyDescent="0.25">
      <c r="A146" s="1518" t="s">
        <v>174</v>
      </c>
      <c r="B146" s="1519"/>
      <c r="C146" s="755" t="s">
        <v>175</v>
      </c>
      <c r="D146" s="755" t="s">
        <v>176</v>
      </c>
    </row>
    <row r="147" spans="1:68" ht="42" x14ac:dyDescent="0.25">
      <c r="A147" s="751" t="s">
        <v>177</v>
      </c>
      <c r="B147" s="738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752" t="s">
        <v>62</v>
      </c>
      <c r="D150" s="764" t="s">
        <v>183</v>
      </c>
      <c r="E150" s="746" t="s">
        <v>184</v>
      </c>
      <c r="F150" s="1554"/>
      <c r="G150" s="764" t="s">
        <v>185</v>
      </c>
      <c r="H150" s="14" t="s">
        <v>186</v>
      </c>
      <c r="I150" s="746" t="s">
        <v>187</v>
      </c>
      <c r="J150" s="764" t="s">
        <v>185</v>
      </c>
      <c r="K150" s="14" t="s">
        <v>186</v>
      </c>
      <c r="L150" s="746" t="s">
        <v>187</v>
      </c>
    </row>
    <row r="151" spans="1:68" x14ac:dyDescent="0.25">
      <c r="A151" s="1567" t="s">
        <v>188</v>
      </c>
      <c r="B151" s="806" t="s">
        <v>189</v>
      </c>
      <c r="C151" s="803">
        <f>SUM(D151+E151)</f>
        <v>0</v>
      </c>
      <c r="D151" s="773"/>
      <c r="E151" s="774"/>
      <c r="F151" s="775"/>
      <c r="G151" s="773"/>
      <c r="H151" s="771"/>
      <c r="I151" s="774"/>
      <c r="J151" s="773"/>
      <c r="K151" s="771"/>
      <c r="L151" s="774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752" t="s">
        <v>62</v>
      </c>
      <c r="D154" s="513" t="s">
        <v>7</v>
      </c>
      <c r="E154" s="106" t="s">
        <v>193</v>
      </c>
      <c r="F154" s="739" t="s">
        <v>76</v>
      </c>
    </row>
    <row r="155" spans="1:68" x14ac:dyDescent="0.25">
      <c r="A155" s="1567" t="s">
        <v>194</v>
      </c>
      <c r="B155" s="759" t="s">
        <v>195</v>
      </c>
      <c r="C155" s="775"/>
      <c r="D155" s="260"/>
      <c r="E155" s="261"/>
      <c r="F155" s="807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ht="21" x14ac:dyDescent="0.25">
      <c r="A156" s="1569"/>
      <c r="B156" s="758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767" t="s">
        <v>197</v>
      </c>
      <c r="B157" s="767" t="s">
        <v>195</v>
      </c>
      <c r="C157" s="252"/>
      <c r="D157" s="53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759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757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758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752" t="s">
        <v>204</v>
      </c>
      <c r="D163" s="513" t="s">
        <v>194</v>
      </c>
      <c r="E163" s="748" t="s">
        <v>205</v>
      </c>
      <c r="F163" s="1579"/>
      <c r="G163" s="1581"/>
      <c r="H163" s="1583"/>
    </row>
    <row r="164" spans="1:68" x14ac:dyDescent="0.25">
      <c r="A164" s="1640" t="s">
        <v>206</v>
      </c>
      <c r="B164" s="808" t="s">
        <v>201</v>
      </c>
      <c r="C164" s="803">
        <f t="shared" ref="C164:C169" si="61">SUM(D164:E164)</f>
        <v>0</v>
      </c>
      <c r="D164" s="773"/>
      <c r="E164" s="804"/>
      <c r="F164" s="771"/>
      <c r="G164" s="239"/>
      <c r="H164" s="774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266</v>
      </c>
      <c r="D165" s="33">
        <v>266</v>
      </c>
      <c r="E165" s="274"/>
      <c r="F165" s="31">
        <v>266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808" t="s">
        <v>201</v>
      </c>
      <c r="C167" s="803">
        <f t="shared" si="61"/>
        <v>0</v>
      </c>
      <c r="D167" s="773"/>
      <c r="E167" s="804"/>
      <c r="F167" s="771"/>
      <c r="G167" s="239"/>
      <c r="H167" s="774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127</v>
      </c>
      <c r="D168" s="33">
        <v>127</v>
      </c>
      <c r="E168" s="274"/>
      <c r="F168" s="31">
        <v>127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ht="21" x14ac:dyDescent="0.25">
      <c r="A173" s="1554"/>
      <c r="B173" s="755" t="s">
        <v>32</v>
      </c>
      <c r="C173" s="278" t="s">
        <v>33</v>
      </c>
      <c r="D173" s="279" t="s">
        <v>34</v>
      </c>
      <c r="E173" s="513" t="s">
        <v>43</v>
      </c>
      <c r="F173" s="739" t="s">
        <v>34</v>
      </c>
      <c r="G173" s="513" t="s">
        <v>43</v>
      </c>
      <c r="H173" s="739" t="s">
        <v>34</v>
      </c>
      <c r="I173" s="513" t="s">
        <v>43</v>
      </c>
      <c r="J173" s="739" t="s">
        <v>34</v>
      </c>
      <c r="K173" s="513" t="s">
        <v>43</v>
      </c>
      <c r="L173" s="763" t="s">
        <v>34</v>
      </c>
      <c r="M173" s="513" t="s">
        <v>43</v>
      </c>
      <c r="N173" s="739" t="s">
        <v>34</v>
      </c>
      <c r="O173" s="513" t="s">
        <v>43</v>
      </c>
      <c r="P173" s="763" t="s">
        <v>34</v>
      </c>
      <c r="Q173" s="513" t="s">
        <v>43</v>
      </c>
      <c r="R173" s="739" t="s">
        <v>34</v>
      </c>
      <c r="S173" s="513" t="s">
        <v>43</v>
      </c>
      <c r="T173" s="763" t="s">
        <v>34</v>
      </c>
      <c r="U173" s="513" t="s">
        <v>43</v>
      </c>
      <c r="V173" s="739" t="s">
        <v>34</v>
      </c>
      <c r="W173" s="513" t="s">
        <v>43</v>
      </c>
      <c r="X173" s="763" t="s">
        <v>34</v>
      </c>
      <c r="Y173" s="513" t="s">
        <v>43</v>
      </c>
      <c r="Z173" s="739" t="s">
        <v>34</v>
      </c>
      <c r="AA173" s="513" t="s">
        <v>43</v>
      </c>
      <c r="AB173" s="739" t="s">
        <v>34</v>
      </c>
      <c r="AC173" s="513" t="s">
        <v>43</v>
      </c>
      <c r="AD173" s="739" t="s">
        <v>34</v>
      </c>
      <c r="AE173" s="513" t="s">
        <v>43</v>
      </c>
      <c r="AF173" s="739" t="s">
        <v>34</v>
      </c>
      <c r="AG173" s="513" t="s">
        <v>43</v>
      </c>
      <c r="AH173" s="739" t="s">
        <v>34</v>
      </c>
      <c r="AI173" s="513" t="s">
        <v>43</v>
      </c>
      <c r="AJ173" s="739" t="s">
        <v>34</v>
      </c>
      <c r="AK173" s="513" t="s">
        <v>43</v>
      </c>
      <c r="AL173" s="739" t="s">
        <v>34</v>
      </c>
    </row>
    <row r="174" spans="1:68" x14ac:dyDescent="0.25">
      <c r="A174" s="809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810">
        <f>SUM(P174+R174+T174+V174+X174+Z174+AB174+AD174+AF174+AH174+AJ174+AL174)</f>
        <v>0</v>
      </c>
      <c r="E174" s="811"/>
      <c r="F174" s="285"/>
      <c r="G174" s="286"/>
      <c r="H174" s="812"/>
      <c r="I174" s="811"/>
      <c r="J174" s="285"/>
      <c r="K174" s="286"/>
      <c r="L174" s="812"/>
      <c r="M174" s="286"/>
      <c r="N174" s="812"/>
      <c r="O174" s="813"/>
      <c r="P174" s="814"/>
      <c r="Q174" s="815"/>
      <c r="R174" s="816"/>
      <c r="S174" s="813"/>
      <c r="T174" s="814"/>
      <c r="U174" s="815"/>
      <c r="V174" s="816"/>
      <c r="W174" s="813"/>
      <c r="X174" s="814"/>
      <c r="Y174" s="815"/>
      <c r="Z174" s="816"/>
      <c r="AA174" s="815"/>
      <c r="AB174" s="816"/>
      <c r="AC174" s="815"/>
      <c r="AD174" s="816"/>
      <c r="AE174" s="815"/>
      <c r="AF174" s="816"/>
      <c r="AG174" s="815"/>
      <c r="AH174" s="816"/>
      <c r="AI174" s="815"/>
      <c r="AJ174" s="816"/>
      <c r="AK174" s="815"/>
      <c r="AL174" s="816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817"/>
      <c r="F175" s="818"/>
      <c r="G175" s="817"/>
      <c r="H175" s="818"/>
      <c r="I175" s="817"/>
      <c r="J175" s="818"/>
      <c r="K175" s="819"/>
      <c r="L175" s="820"/>
      <c r="M175" s="817"/>
      <c r="N175" s="818"/>
      <c r="O175" s="819"/>
      <c r="P175" s="820"/>
      <c r="Q175" s="817"/>
      <c r="R175" s="818"/>
      <c r="S175" s="819"/>
      <c r="T175" s="820"/>
      <c r="U175" s="817"/>
      <c r="V175" s="818"/>
      <c r="W175" s="819"/>
      <c r="X175" s="820"/>
      <c r="Y175" s="817"/>
      <c r="Z175" s="818"/>
      <c r="AA175" s="817"/>
      <c r="AB175" s="818"/>
      <c r="AC175" s="817"/>
      <c r="AD175" s="818"/>
      <c r="AE175" s="817"/>
      <c r="AF175" s="818"/>
      <c r="AG175" s="817"/>
      <c r="AH175" s="818"/>
      <c r="AI175" s="817"/>
      <c r="AJ175" s="818"/>
      <c r="AK175" s="817"/>
      <c r="AL175" s="818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817"/>
      <c r="F176" s="818"/>
      <c r="G176" s="817"/>
      <c r="H176" s="818"/>
      <c r="I176" s="817"/>
      <c r="J176" s="818"/>
      <c r="K176" s="819"/>
      <c r="L176" s="820"/>
      <c r="M176" s="817"/>
      <c r="N176" s="818"/>
      <c r="O176" s="819"/>
      <c r="P176" s="820"/>
      <c r="Q176" s="817"/>
      <c r="R176" s="818"/>
      <c r="S176" s="819"/>
      <c r="T176" s="820"/>
      <c r="U176" s="817"/>
      <c r="V176" s="818"/>
      <c r="W176" s="819"/>
      <c r="X176" s="820"/>
      <c r="Y176" s="817"/>
      <c r="Z176" s="818"/>
      <c r="AA176" s="817"/>
      <c r="AB176" s="818"/>
      <c r="AC176" s="817"/>
      <c r="AD176" s="818"/>
      <c r="AE176" s="817"/>
      <c r="AF176" s="818"/>
      <c r="AG176" s="817"/>
      <c r="AH176" s="818"/>
      <c r="AI176" s="817"/>
      <c r="AJ176" s="818"/>
      <c r="AK176" s="817"/>
      <c r="AL176" s="818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821"/>
      <c r="F177" s="822"/>
      <c r="G177" s="821"/>
      <c r="H177" s="822"/>
      <c r="I177" s="821"/>
      <c r="J177" s="822"/>
      <c r="K177" s="823"/>
      <c r="L177" s="824"/>
      <c r="M177" s="821"/>
      <c r="N177" s="822"/>
      <c r="O177" s="823"/>
      <c r="P177" s="824"/>
      <c r="Q177" s="821"/>
      <c r="R177" s="822"/>
      <c r="S177" s="823"/>
      <c r="T177" s="824"/>
      <c r="U177" s="821"/>
      <c r="V177" s="822"/>
      <c r="W177" s="823"/>
      <c r="X177" s="824"/>
      <c r="Y177" s="821"/>
      <c r="Z177" s="822"/>
      <c r="AA177" s="821"/>
      <c r="AB177" s="822"/>
      <c r="AC177" s="821"/>
      <c r="AD177" s="822"/>
      <c r="AE177" s="821"/>
      <c r="AF177" s="822"/>
      <c r="AG177" s="821"/>
      <c r="AH177" s="822"/>
      <c r="AI177" s="821"/>
      <c r="AJ177" s="822"/>
      <c r="AK177" s="821"/>
      <c r="AL177" s="822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511" t="s">
        <v>32</v>
      </c>
      <c r="D181" s="776" t="s">
        <v>43</v>
      </c>
      <c r="E181" s="742" t="s">
        <v>34</v>
      </c>
      <c r="F181" s="513" t="s">
        <v>43</v>
      </c>
      <c r="G181" s="514" t="s">
        <v>34</v>
      </c>
      <c r="H181" s="513" t="s">
        <v>43</v>
      </c>
      <c r="I181" s="514" t="s">
        <v>34</v>
      </c>
      <c r="J181" s="513" t="s">
        <v>43</v>
      </c>
      <c r="K181" s="514" t="s">
        <v>34</v>
      </c>
      <c r="L181" s="513" t="s">
        <v>43</v>
      </c>
      <c r="M181" s="514" t="s">
        <v>34</v>
      </c>
      <c r="N181" s="513" t="s">
        <v>43</v>
      </c>
      <c r="O181" s="514" t="s">
        <v>34</v>
      </c>
      <c r="P181" s="513" t="s">
        <v>43</v>
      </c>
      <c r="Q181" s="514" t="s">
        <v>34</v>
      </c>
      <c r="R181" s="513" t="s">
        <v>43</v>
      </c>
      <c r="S181" s="514" t="s">
        <v>34</v>
      </c>
      <c r="T181" s="106" t="s">
        <v>43</v>
      </c>
      <c r="U181" s="801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ht="21" x14ac:dyDescent="0.25">
      <c r="A182" s="1540" t="s">
        <v>227</v>
      </c>
      <c r="B182" s="825" t="s">
        <v>228</v>
      </c>
      <c r="C182" s="826">
        <f>SUM(D182:E182)</f>
        <v>2</v>
      </c>
      <c r="D182" s="827">
        <f>SUM(F182+H182+J182+L182+N182+P182+R182+T182)</f>
        <v>1</v>
      </c>
      <c r="E182" s="828">
        <f>G182+I182+K182+M182+O182+Q182+S182+U182</f>
        <v>1</v>
      </c>
      <c r="F182" s="829"/>
      <c r="G182" s="830">
        <v>1</v>
      </c>
      <c r="H182" s="829">
        <v>1</v>
      </c>
      <c r="I182" s="830"/>
      <c r="J182" s="829"/>
      <c r="K182" s="830"/>
      <c r="L182" s="829"/>
      <c r="M182" s="830"/>
      <c r="N182" s="829"/>
      <c r="O182" s="830"/>
      <c r="P182" s="829"/>
      <c r="Q182" s="830"/>
      <c r="R182" s="829"/>
      <c r="S182" s="830"/>
      <c r="T182" s="829"/>
      <c r="U182" s="831"/>
      <c r="V182" s="798">
        <v>0</v>
      </c>
      <c r="W182" s="832"/>
      <c r="X182" s="832">
        <v>1</v>
      </c>
      <c r="Y182" s="832"/>
      <c r="Z182" s="832">
        <v>1</v>
      </c>
      <c r="AA182" s="833"/>
      <c r="AB182" s="832"/>
      <c r="AC182" s="832"/>
      <c r="AD182" s="832">
        <v>2</v>
      </c>
      <c r="AE182" s="834"/>
      <c r="AF182" s="832">
        <v>2</v>
      </c>
      <c r="AG182" s="835"/>
      <c r="AH182" s="834">
        <v>0</v>
      </c>
      <c r="AI182" s="832">
        <v>0</v>
      </c>
      <c r="AJ182" s="832">
        <v>0</v>
      </c>
      <c r="AK182" s="832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ht="31.5" x14ac:dyDescent="0.25">
      <c r="A183" s="1540"/>
      <c r="B183" s="758" t="s">
        <v>229</v>
      </c>
      <c r="C183" s="322">
        <f>SUM(D183:E183)</f>
        <v>2</v>
      </c>
      <c r="D183" s="43">
        <f>SUM(F183+H183+J183+L183+N183+P183+R183+T183)</f>
        <v>0</v>
      </c>
      <c r="E183" s="323">
        <f>G183+I183+K183+M183+O183+Q183+S183+U183</f>
        <v>2</v>
      </c>
      <c r="F183" s="206"/>
      <c r="G183" s="324">
        <v>2</v>
      </c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>
        <v>0</v>
      </c>
      <c r="W183" s="327"/>
      <c r="X183" s="327">
        <v>2</v>
      </c>
      <c r="Y183" s="327"/>
      <c r="Z183" s="327"/>
      <c r="AA183" s="208"/>
      <c r="AB183" s="327"/>
      <c r="AC183" s="327">
        <v>1</v>
      </c>
      <c r="AD183" s="327"/>
      <c r="AE183" s="210">
        <v>1</v>
      </c>
      <c r="AF183" s="327">
        <v>2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ht="31.5" x14ac:dyDescent="0.25">
      <c r="A185" s="752" t="s">
        <v>4</v>
      </c>
      <c r="B185" s="752" t="s">
        <v>62</v>
      </c>
      <c r="C185" s="754" t="s">
        <v>231</v>
      </c>
      <c r="D185" s="746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825" t="s">
        <v>233</v>
      </c>
      <c r="B186" s="836">
        <f>SUM(C186:D186)</f>
        <v>4</v>
      </c>
      <c r="C186" s="832"/>
      <c r="D186" s="330">
        <v>4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758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743" t="s">
        <v>34</v>
      </c>
      <c r="E191" s="513" t="s">
        <v>43</v>
      </c>
      <c r="F191" s="514" t="s">
        <v>34</v>
      </c>
      <c r="G191" s="513" t="s">
        <v>43</v>
      </c>
      <c r="H191" s="514" t="s">
        <v>34</v>
      </c>
      <c r="I191" s="513" t="s">
        <v>43</v>
      </c>
      <c r="J191" s="514" t="s">
        <v>34</v>
      </c>
      <c r="K191" s="513" t="s">
        <v>43</v>
      </c>
      <c r="L191" s="514" t="s">
        <v>34</v>
      </c>
      <c r="M191" s="513" t="s">
        <v>43</v>
      </c>
      <c r="N191" s="514" t="s">
        <v>34</v>
      </c>
      <c r="O191" s="513" t="s">
        <v>43</v>
      </c>
      <c r="P191" s="739" t="s">
        <v>34</v>
      </c>
      <c r="Q191" s="513" t="s">
        <v>43</v>
      </c>
      <c r="R191" s="739" t="s">
        <v>34</v>
      </c>
      <c r="S191" s="513" t="s">
        <v>43</v>
      </c>
      <c r="T191" s="739" t="s">
        <v>34</v>
      </c>
      <c r="U191" s="513" t="s">
        <v>43</v>
      </c>
      <c r="V191" s="514" t="s">
        <v>34</v>
      </c>
      <c r="W191" s="513" t="s">
        <v>43</v>
      </c>
      <c r="X191" s="514" t="s">
        <v>34</v>
      </c>
      <c r="Y191" s="106" t="s">
        <v>43</v>
      </c>
      <c r="Z191" s="514" t="s">
        <v>34</v>
      </c>
      <c r="AA191" s="106" t="s">
        <v>43</v>
      </c>
      <c r="AB191" s="514" t="s">
        <v>34</v>
      </c>
      <c r="AC191" s="106" t="s">
        <v>43</v>
      </c>
      <c r="AD191" s="514" t="s">
        <v>34</v>
      </c>
      <c r="AE191" s="106" t="s">
        <v>43</v>
      </c>
      <c r="AF191" s="514" t="s">
        <v>34</v>
      </c>
      <c r="AG191" s="106" t="s">
        <v>43</v>
      </c>
      <c r="AH191" s="514" t="s">
        <v>34</v>
      </c>
      <c r="AI191" s="106" t="s">
        <v>43</v>
      </c>
      <c r="AJ191" s="514" t="s">
        <v>34</v>
      </c>
      <c r="AK191" s="106" t="s">
        <v>43</v>
      </c>
      <c r="AL191" s="801" t="s">
        <v>34</v>
      </c>
      <c r="AM191" s="340" t="s">
        <v>237</v>
      </c>
      <c r="AN191" s="341" t="s">
        <v>238</v>
      </c>
    </row>
    <row r="192" spans="1:69" x14ac:dyDescent="0.25">
      <c r="A192" s="756" t="s">
        <v>239</v>
      </c>
      <c r="B192" s="519">
        <f>SUM(C192+D192)</f>
        <v>27</v>
      </c>
      <c r="C192" s="837">
        <f>+E192+G192+I192+K192+M192+O192+Q192+S192+U192+W192+Y192+AA192+AC192+AE192+AG192+AI192+AK192</f>
        <v>10</v>
      </c>
      <c r="D192" s="124">
        <f>+F192+H192+J192+L192+N192+P192+R192+T192+V192+X192+Z192+AB192+AD192+AF192+AH192+AJ192+AL192</f>
        <v>17</v>
      </c>
      <c r="E192" s="521"/>
      <c r="F192" s="522"/>
      <c r="G192" s="521"/>
      <c r="H192" s="522"/>
      <c r="I192" s="521">
        <v>0</v>
      </c>
      <c r="J192" s="522">
        <v>1</v>
      </c>
      <c r="K192" s="521">
        <v>3</v>
      </c>
      <c r="L192" s="522">
        <v>4</v>
      </c>
      <c r="M192" s="521">
        <v>3</v>
      </c>
      <c r="N192" s="522">
        <v>3</v>
      </c>
      <c r="O192" s="521">
        <v>2</v>
      </c>
      <c r="P192" s="345">
        <v>4</v>
      </c>
      <c r="Q192" s="521">
        <v>1</v>
      </c>
      <c r="R192" s="345">
        <v>1</v>
      </c>
      <c r="S192" s="521">
        <v>0</v>
      </c>
      <c r="T192" s="345">
        <v>1</v>
      </c>
      <c r="U192" s="521"/>
      <c r="V192" s="522"/>
      <c r="W192" s="521">
        <v>0</v>
      </c>
      <c r="X192" s="522">
        <v>2</v>
      </c>
      <c r="Y192" s="521">
        <v>1</v>
      </c>
      <c r="Z192" s="345">
        <v>0</v>
      </c>
      <c r="AA192" s="521"/>
      <c r="AB192" s="345"/>
      <c r="AC192" s="521"/>
      <c r="AD192" s="345"/>
      <c r="AE192" s="521"/>
      <c r="AF192" s="345"/>
      <c r="AG192" s="521">
        <v>0</v>
      </c>
      <c r="AH192" s="345">
        <v>1</v>
      </c>
      <c r="AI192" s="521"/>
      <c r="AJ192" s="345"/>
      <c r="AK192" s="521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742" t="s">
        <v>32</v>
      </c>
      <c r="C196" s="756" t="s">
        <v>33</v>
      </c>
      <c r="D196" s="742" t="s">
        <v>34</v>
      </c>
      <c r="E196" s="513" t="s">
        <v>43</v>
      </c>
      <c r="F196" s="349" t="s">
        <v>34</v>
      </c>
      <c r="G196" s="513" t="s">
        <v>43</v>
      </c>
      <c r="H196" s="349" t="s">
        <v>34</v>
      </c>
      <c r="I196" s="765" t="s">
        <v>43</v>
      </c>
      <c r="J196" s="762" t="s">
        <v>34</v>
      </c>
      <c r="K196" s="513" t="s">
        <v>43</v>
      </c>
      <c r="L196" s="740" t="s">
        <v>34</v>
      </c>
      <c r="M196" s="523" t="s">
        <v>245</v>
      </c>
      <c r="N196" s="749" t="s">
        <v>246</v>
      </c>
      <c r="O196" s="1532"/>
    </row>
    <row r="197" spans="1:67" x14ac:dyDescent="0.25">
      <c r="A197" s="1548"/>
      <c r="B197" s="384">
        <f t="shared" ref="B197:B202" si="66">+C197+D197</f>
        <v>4</v>
      </c>
      <c r="C197" s="356">
        <f>+E197+G197+I197+K197</f>
        <v>2</v>
      </c>
      <c r="D197" s="385">
        <f>+F197+H197+J197+L197</f>
        <v>2</v>
      </c>
      <c r="E197" s="524">
        <f t="shared" ref="E197:O197" si="67">SUM(E198:E202)</f>
        <v>0</v>
      </c>
      <c r="F197" s="126">
        <f t="shared" si="67"/>
        <v>0</v>
      </c>
      <c r="G197" s="524">
        <f t="shared" si="67"/>
        <v>0</v>
      </c>
      <c r="H197" s="126">
        <f t="shared" si="67"/>
        <v>0</v>
      </c>
      <c r="I197" s="524">
        <f t="shared" si="67"/>
        <v>0</v>
      </c>
      <c r="J197" s="525">
        <f t="shared" si="67"/>
        <v>0</v>
      </c>
      <c r="K197" s="519">
        <f t="shared" si="67"/>
        <v>2</v>
      </c>
      <c r="L197" s="360">
        <f t="shared" si="67"/>
        <v>2</v>
      </c>
      <c r="M197" s="128">
        <f t="shared" si="67"/>
        <v>4</v>
      </c>
      <c r="N197" s="126">
        <f t="shared" si="67"/>
        <v>0</v>
      </c>
      <c r="O197" s="526">
        <f t="shared" si="67"/>
        <v>1</v>
      </c>
    </row>
    <row r="198" spans="1:67" x14ac:dyDescent="0.25">
      <c r="A198" s="825" t="s">
        <v>247</v>
      </c>
      <c r="B198" s="836">
        <f t="shared" si="66"/>
        <v>4</v>
      </c>
      <c r="C198" s="836">
        <f>+E198+G198+I198+K198</f>
        <v>2</v>
      </c>
      <c r="D198" s="838">
        <f>+F198+H198+J198+L198</f>
        <v>2</v>
      </c>
      <c r="E198" s="196"/>
      <c r="F198" s="200"/>
      <c r="G198" s="196"/>
      <c r="H198" s="200"/>
      <c r="I198" s="196"/>
      <c r="J198" s="197"/>
      <c r="K198" s="196">
        <v>2</v>
      </c>
      <c r="L198" s="363">
        <v>2</v>
      </c>
      <c r="M198" s="198">
        <v>4</v>
      </c>
      <c r="N198" s="200"/>
      <c r="O198" s="364">
        <v>1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757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757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757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760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15140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pane xSplit="4" ySplit="12" topLeftCell="E58" activePane="bottomRight" state="frozen"/>
      <selection pane="topRight" activeCell="E1" sqref="E1"/>
      <selection pane="bottomLeft" activeCell="A13" sqref="A13"/>
      <selection pane="bottomRight" activeCell="C65" sqref="C65"/>
    </sheetView>
  </sheetViews>
  <sheetFormatPr baseColWidth="10" defaultRowHeight="15" x14ac:dyDescent="0.25"/>
  <cols>
    <col min="1" max="1" width="31.5703125" customWidth="1"/>
    <col min="2" max="3" width="10.28515625" customWidth="1"/>
    <col min="4" max="4" width="8.5703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",[7]NOMBRE!B2," - ","( ",[7]NOMBRE!C2,[7]NOMBRE!D2,[7]NOMBRE!E2,[7]NOMBRE!F2,[7]NOMBRE!G2," )")</f>
        <v>COMUNA: LINARES - ( 07401 )</v>
      </c>
    </row>
    <row r="3" spans="1:7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71" x14ac:dyDescent="0.25">
      <c r="A4" s="1" t="str">
        <f>CONCATENATE("MES: ",[7]NOMBRE!B6," - ","( ",[7]NOMBRE!C6,[7]NOMBRE!D6," )")</f>
        <v>MES: JUNIO - ( 06 )</v>
      </c>
    </row>
    <row r="5" spans="1:71" x14ac:dyDescent="0.25">
      <c r="A5" s="1" t="str">
        <f>CONCATENATE("AÑO: ",[7]NOMBRE!B7)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867"/>
      <c r="B7" s="867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ht="21" x14ac:dyDescent="0.25">
      <c r="A12" s="1543"/>
      <c r="B12" s="1117" t="s">
        <v>32</v>
      </c>
      <c r="C12" s="10" t="s">
        <v>33</v>
      </c>
      <c r="D12" s="851" t="s">
        <v>34</v>
      </c>
      <c r="E12" s="865" t="s">
        <v>33</v>
      </c>
      <c r="F12" s="847" t="s">
        <v>34</v>
      </c>
      <c r="G12" s="865" t="s">
        <v>33</v>
      </c>
      <c r="H12" s="847" t="s">
        <v>34</v>
      </c>
      <c r="I12" s="865" t="s">
        <v>33</v>
      </c>
      <c r="J12" s="847" t="s">
        <v>34</v>
      </c>
      <c r="K12" s="865" t="s">
        <v>33</v>
      </c>
      <c r="L12" s="847" t="s">
        <v>34</v>
      </c>
      <c r="M12" s="865" t="s">
        <v>33</v>
      </c>
      <c r="N12" s="847" t="s">
        <v>34</v>
      </c>
      <c r="O12" s="865" t="s">
        <v>33</v>
      </c>
      <c r="P12" s="847" t="s">
        <v>34</v>
      </c>
      <c r="Q12" s="865" t="s">
        <v>33</v>
      </c>
      <c r="R12" s="847" t="s">
        <v>34</v>
      </c>
      <c r="S12" s="865" t="s">
        <v>33</v>
      </c>
      <c r="T12" s="847" t="s">
        <v>34</v>
      </c>
      <c r="U12" s="865" t="s">
        <v>33</v>
      </c>
      <c r="V12" s="847" t="s">
        <v>34</v>
      </c>
      <c r="W12" s="865" t="s">
        <v>33</v>
      </c>
      <c r="X12" s="847" t="s">
        <v>34</v>
      </c>
      <c r="Y12" s="865" t="s">
        <v>33</v>
      </c>
      <c r="Z12" s="847" t="s">
        <v>34</v>
      </c>
      <c r="AA12" s="865" t="s">
        <v>33</v>
      </c>
      <c r="AB12" s="847" t="s">
        <v>34</v>
      </c>
      <c r="AC12" s="865" t="s">
        <v>33</v>
      </c>
      <c r="AD12" s="847" t="s">
        <v>34</v>
      </c>
      <c r="AE12" s="865" t="s">
        <v>33</v>
      </c>
      <c r="AF12" s="847" t="s">
        <v>34</v>
      </c>
      <c r="AG12" s="14" t="s">
        <v>33</v>
      </c>
      <c r="AH12" s="846" t="s">
        <v>34</v>
      </c>
      <c r="AI12" s="865" t="s">
        <v>33</v>
      </c>
      <c r="AJ12" s="847" t="s">
        <v>34</v>
      </c>
      <c r="AK12" s="14" t="s">
        <v>33</v>
      </c>
      <c r="AL12" s="847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911" t="s">
        <v>35</v>
      </c>
      <c r="B13" s="912">
        <f>SUM(C13+D13)</f>
        <v>3360</v>
      </c>
      <c r="C13" s="18">
        <f t="shared" ref="C13:D16" si="0">SUM(E13+G13+I13+K13+M13+O13+Q13+S13+U13+W13+Y13+AA13+AC13+AE13+AG13+AI13+AK13)</f>
        <v>1731</v>
      </c>
      <c r="D13" s="913">
        <f t="shared" si="0"/>
        <v>1629</v>
      </c>
      <c r="E13" s="914">
        <v>352</v>
      </c>
      <c r="F13" s="915">
        <v>260</v>
      </c>
      <c r="G13" s="914">
        <v>187</v>
      </c>
      <c r="H13" s="915">
        <v>147</v>
      </c>
      <c r="I13" s="914">
        <v>139</v>
      </c>
      <c r="J13" s="915">
        <v>112</v>
      </c>
      <c r="K13" s="916">
        <v>65</v>
      </c>
      <c r="L13" s="915">
        <v>67</v>
      </c>
      <c r="M13" s="914">
        <v>47</v>
      </c>
      <c r="N13" s="915">
        <v>57</v>
      </c>
      <c r="O13" s="916">
        <v>56</v>
      </c>
      <c r="P13" s="915">
        <v>74</v>
      </c>
      <c r="Q13" s="914">
        <v>74</v>
      </c>
      <c r="R13" s="915">
        <v>80</v>
      </c>
      <c r="S13" s="916">
        <v>57</v>
      </c>
      <c r="T13" s="917">
        <v>64</v>
      </c>
      <c r="U13" s="916">
        <v>82</v>
      </c>
      <c r="V13" s="917">
        <v>94</v>
      </c>
      <c r="W13" s="916">
        <v>72</v>
      </c>
      <c r="X13" s="917">
        <v>70</v>
      </c>
      <c r="Y13" s="916">
        <v>64</v>
      </c>
      <c r="Z13" s="917">
        <v>90</v>
      </c>
      <c r="AA13" s="916">
        <v>98</v>
      </c>
      <c r="AB13" s="915">
        <v>92</v>
      </c>
      <c r="AC13" s="916">
        <v>101</v>
      </c>
      <c r="AD13" s="915">
        <v>82</v>
      </c>
      <c r="AE13" s="916">
        <v>85</v>
      </c>
      <c r="AF13" s="915">
        <v>80</v>
      </c>
      <c r="AG13" s="916">
        <v>80</v>
      </c>
      <c r="AH13" s="917">
        <v>53</v>
      </c>
      <c r="AI13" s="916">
        <v>63</v>
      </c>
      <c r="AJ13" s="917">
        <v>81</v>
      </c>
      <c r="AK13" s="916">
        <v>109</v>
      </c>
      <c r="AL13" s="917">
        <v>126</v>
      </c>
      <c r="AM13" s="918">
        <v>3267</v>
      </c>
      <c r="AN13" s="916">
        <v>107</v>
      </c>
      <c r="AO13" s="914">
        <v>0</v>
      </c>
      <c r="AP13" s="914">
        <v>200</v>
      </c>
      <c r="AQ13" s="917">
        <v>53</v>
      </c>
      <c r="AR13" s="917">
        <v>423</v>
      </c>
      <c r="AS13" s="917">
        <v>3843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259</v>
      </c>
      <c r="C14" s="29">
        <f t="shared" si="0"/>
        <v>0</v>
      </c>
      <c r="D14" s="30">
        <f t="shared" si="0"/>
        <v>259</v>
      </c>
      <c r="E14" s="31"/>
      <c r="F14" s="32"/>
      <c r="G14" s="31"/>
      <c r="H14" s="32"/>
      <c r="I14" s="31"/>
      <c r="J14" s="32">
        <v>4</v>
      </c>
      <c r="K14" s="31"/>
      <c r="L14" s="32">
        <v>16</v>
      </c>
      <c r="M14" s="33"/>
      <c r="N14" s="34">
        <v>26</v>
      </c>
      <c r="O14" s="33"/>
      <c r="P14" s="34">
        <v>64</v>
      </c>
      <c r="Q14" s="33"/>
      <c r="R14" s="34">
        <v>60</v>
      </c>
      <c r="S14" s="33"/>
      <c r="T14" s="34">
        <v>45</v>
      </c>
      <c r="U14" s="33"/>
      <c r="V14" s="34">
        <v>19</v>
      </c>
      <c r="W14" s="33"/>
      <c r="X14" s="34">
        <v>9</v>
      </c>
      <c r="Y14" s="33"/>
      <c r="Z14" s="34">
        <v>6</v>
      </c>
      <c r="AA14" s="33"/>
      <c r="AB14" s="34">
        <v>2</v>
      </c>
      <c r="AC14" s="33"/>
      <c r="AD14" s="34">
        <v>5</v>
      </c>
      <c r="AE14" s="33"/>
      <c r="AF14" s="34">
        <v>1</v>
      </c>
      <c r="AG14" s="33"/>
      <c r="AH14" s="34"/>
      <c r="AI14" s="33"/>
      <c r="AJ14" s="34">
        <v>1</v>
      </c>
      <c r="AK14" s="33"/>
      <c r="AL14" s="34">
        <v>1</v>
      </c>
      <c r="AM14" s="34">
        <v>252</v>
      </c>
      <c r="AN14" s="33">
        <v>5</v>
      </c>
      <c r="AO14" s="31">
        <v>0</v>
      </c>
      <c r="AP14" s="31">
        <v>4</v>
      </c>
      <c r="AQ14" s="34">
        <v>2</v>
      </c>
      <c r="AR14" s="34">
        <v>27</v>
      </c>
      <c r="AS14" s="34">
        <v>442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150</v>
      </c>
      <c r="C15" s="37">
        <f t="shared" si="0"/>
        <v>0</v>
      </c>
      <c r="D15" s="38">
        <f t="shared" si="0"/>
        <v>150</v>
      </c>
      <c r="E15" s="33"/>
      <c r="F15" s="34"/>
      <c r="G15" s="33"/>
      <c r="H15" s="34"/>
      <c r="I15" s="33"/>
      <c r="J15" s="34">
        <v>1</v>
      </c>
      <c r="K15" s="33"/>
      <c r="L15" s="34">
        <v>6</v>
      </c>
      <c r="M15" s="33"/>
      <c r="N15" s="34">
        <v>30</v>
      </c>
      <c r="O15" s="33"/>
      <c r="P15" s="34">
        <v>32</v>
      </c>
      <c r="Q15" s="33"/>
      <c r="R15" s="34">
        <v>34</v>
      </c>
      <c r="S15" s="33"/>
      <c r="T15" s="34">
        <v>28</v>
      </c>
      <c r="U15" s="33"/>
      <c r="V15" s="34">
        <v>10</v>
      </c>
      <c r="W15" s="33"/>
      <c r="X15" s="34">
        <v>2</v>
      </c>
      <c r="Y15" s="33"/>
      <c r="Z15" s="34">
        <v>1</v>
      </c>
      <c r="AA15" s="33"/>
      <c r="AB15" s="34">
        <v>1</v>
      </c>
      <c r="AC15" s="33"/>
      <c r="AD15" s="34">
        <v>1</v>
      </c>
      <c r="AE15" s="33"/>
      <c r="AF15" s="34"/>
      <c r="AG15" s="33"/>
      <c r="AH15" s="34">
        <v>1</v>
      </c>
      <c r="AI15" s="33"/>
      <c r="AJ15" s="34">
        <v>2</v>
      </c>
      <c r="AK15" s="33"/>
      <c r="AL15" s="34">
        <v>1</v>
      </c>
      <c r="AM15" s="34">
        <v>147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388" t="s">
        <v>32</v>
      </c>
      <c r="C20" s="870" t="s">
        <v>43</v>
      </c>
      <c r="D20" s="840" t="s">
        <v>34</v>
      </c>
      <c r="E20" s="389" t="s">
        <v>43</v>
      </c>
      <c r="F20" s="840" t="s">
        <v>34</v>
      </c>
      <c r="G20" s="389" t="s">
        <v>43</v>
      </c>
      <c r="H20" s="840" t="s">
        <v>34</v>
      </c>
      <c r="I20" s="389" t="s">
        <v>43</v>
      </c>
      <c r="J20" s="840" t="s">
        <v>34</v>
      </c>
      <c r="K20" s="389" t="s">
        <v>43</v>
      </c>
      <c r="L20" s="840" t="s">
        <v>34</v>
      </c>
      <c r="M20" s="389" t="s">
        <v>43</v>
      </c>
      <c r="N20" s="840" t="s">
        <v>34</v>
      </c>
      <c r="O20" s="389" t="s">
        <v>43</v>
      </c>
      <c r="P20" s="840" t="s">
        <v>34</v>
      </c>
      <c r="Q20" s="389" t="s">
        <v>43</v>
      </c>
      <c r="R20" s="840" t="s">
        <v>34</v>
      </c>
      <c r="S20" s="389" t="s">
        <v>43</v>
      </c>
      <c r="T20" s="840" t="s">
        <v>34</v>
      </c>
      <c r="U20" s="389" t="s">
        <v>43</v>
      </c>
      <c r="V20" s="840" t="s">
        <v>34</v>
      </c>
      <c r="W20" s="389" t="s">
        <v>43</v>
      </c>
      <c r="X20" s="840" t="s">
        <v>34</v>
      </c>
      <c r="Y20" s="389" t="s">
        <v>43</v>
      </c>
      <c r="Z20" s="840" t="s">
        <v>34</v>
      </c>
      <c r="AA20" s="389" t="s">
        <v>43</v>
      </c>
      <c r="AB20" s="840" t="s">
        <v>34</v>
      </c>
      <c r="AC20" s="389" t="s">
        <v>43</v>
      </c>
      <c r="AD20" s="840" t="s">
        <v>34</v>
      </c>
      <c r="AE20" s="389" t="s">
        <v>43</v>
      </c>
      <c r="AF20" s="840" t="s">
        <v>34</v>
      </c>
      <c r="AG20" s="389" t="s">
        <v>43</v>
      </c>
      <c r="AH20" s="840" t="s">
        <v>34</v>
      </c>
      <c r="AI20" s="389" t="s">
        <v>43</v>
      </c>
      <c r="AJ20" s="840" t="s">
        <v>34</v>
      </c>
      <c r="AK20" s="389" t="s">
        <v>43</v>
      </c>
      <c r="AL20" s="840" t="s">
        <v>34</v>
      </c>
      <c r="AM20" s="1532"/>
      <c r="AN20" s="1554"/>
      <c r="AO20" s="1554"/>
      <c r="AP20" s="1554"/>
    </row>
    <row r="21" spans="1:69" x14ac:dyDescent="0.25">
      <c r="A21" s="873" t="s">
        <v>44</v>
      </c>
      <c r="B21" s="874">
        <f t="shared" ref="B21:B26" si="3">SUM(C21+D21)</f>
        <v>0</v>
      </c>
      <c r="C21" s="919">
        <f t="shared" ref="C21:D26" si="4">SUM(E21+G21+I21+K21+M21+O21+Q21+S21+U21+W21+Y21+AA21+AC21+AE21+AG21+AI21+AK21)</f>
        <v>0</v>
      </c>
      <c r="D21" s="920">
        <f t="shared" si="4"/>
        <v>0</v>
      </c>
      <c r="E21" s="916"/>
      <c r="F21" s="917"/>
      <c r="G21" s="916"/>
      <c r="H21" s="917"/>
      <c r="I21" s="916"/>
      <c r="J21" s="915"/>
      <c r="K21" s="916"/>
      <c r="L21" s="915"/>
      <c r="M21" s="916"/>
      <c r="N21" s="915"/>
      <c r="O21" s="921"/>
      <c r="P21" s="915"/>
      <c r="Q21" s="921"/>
      <c r="R21" s="915"/>
      <c r="S21" s="921"/>
      <c r="T21" s="915"/>
      <c r="U21" s="921"/>
      <c r="V21" s="915"/>
      <c r="W21" s="921"/>
      <c r="X21" s="915"/>
      <c r="Y21" s="921"/>
      <c r="Z21" s="915"/>
      <c r="AA21" s="921"/>
      <c r="AB21" s="915"/>
      <c r="AC21" s="921"/>
      <c r="AD21" s="915"/>
      <c r="AE21" s="921"/>
      <c r="AF21" s="915"/>
      <c r="AG21" s="921"/>
      <c r="AH21" s="915"/>
      <c r="AI21" s="921"/>
      <c r="AJ21" s="915"/>
      <c r="AK21" s="921"/>
      <c r="AL21" s="915"/>
      <c r="AM21" s="917"/>
      <c r="AN21" s="918"/>
      <c r="AO21" s="918"/>
      <c r="AP21" s="918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858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859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859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388" t="s">
        <v>32</v>
      </c>
      <c r="C30" s="10" t="s">
        <v>43</v>
      </c>
      <c r="D30" s="851" t="s">
        <v>34</v>
      </c>
      <c r="E30" s="845" t="s">
        <v>43</v>
      </c>
      <c r="F30" s="847" t="s">
        <v>34</v>
      </c>
      <c r="G30" s="845" t="s">
        <v>43</v>
      </c>
      <c r="H30" s="847" t="s">
        <v>34</v>
      </c>
      <c r="I30" s="845" t="s">
        <v>43</v>
      </c>
      <c r="J30" s="847" t="s">
        <v>34</v>
      </c>
      <c r="K30" s="845" t="s">
        <v>43</v>
      </c>
      <c r="L30" s="847" t="s">
        <v>34</v>
      </c>
      <c r="M30" s="845" t="s">
        <v>43</v>
      </c>
      <c r="N30" s="847" t="s">
        <v>34</v>
      </c>
      <c r="O30" s="845" t="s">
        <v>43</v>
      </c>
      <c r="P30" s="847" t="s">
        <v>34</v>
      </c>
      <c r="Q30" s="845" t="s">
        <v>43</v>
      </c>
      <c r="R30" s="847" t="s">
        <v>34</v>
      </c>
      <c r="S30" s="845" t="s">
        <v>43</v>
      </c>
      <c r="T30" s="847" t="s">
        <v>34</v>
      </c>
      <c r="U30" s="845" t="s">
        <v>43</v>
      </c>
      <c r="V30" s="847" t="s">
        <v>34</v>
      </c>
      <c r="W30" s="845" t="s">
        <v>43</v>
      </c>
      <c r="X30" s="847" t="s">
        <v>34</v>
      </c>
      <c r="Y30" s="845" t="s">
        <v>43</v>
      </c>
      <c r="Z30" s="847" t="s">
        <v>34</v>
      </c>
      <c r="AA30" s="845" t="s">
        <v>43</v>
      </c>
      <c r="AB30" s="847" t="s">
        <v>34</v>
      </c>
      <c r="AC30" s="845" t="s">
        <v>43</v>
      </c>
      <c r="AD30" s="847" t="s">
        <v>34</v>
      </c>
      <c r="AE30" s="845" t="s">
        <v>43</v>
      </c>
      <c r="AF30" s="847" t="s">
        <v>34</v>
      </c>
      <c r="AG30" s="845" t="s">
        <v>43</v>
      </c>
      <c r="AH30" s="847" t="s">
        <v>34</v>
      </c>
      <c r="AI30" s="845" t="s">
        <v>43</v>
      </c>
      <c r="AJ30" s="847" t="s">
        <v>34</v>
      </c>
      <c r="AK30" s="845" t="s">
        <v>43</v>
      </c>
      <c r="AL30" s="847" t="s">
        <v>34</v>
      </c>
      <c r="AM30" s="1554"/>
      <c r="AN30" s="1554"/>
    </row>
    <row r="31" spans="1:69" x14ac:dyDescent="0.25">
      <c r="A31" s="873" t="s">
        <v>52</v>
      </c>
      <c r="B31" s="874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920">
        <f t="shared" si="14"/>
        <v>0</v>
      </c>
      <c r="E31" s="916"/>
      <c r="F31" s="917"/>
      <c r="G31" s="916"/>
      <c r="H31" s="917"/>
      <c r="I31" s="916"/>
      <c r="J31" s="915"/>
      <c r="K31" s="916"/>
      <c r="L31" s="915"/>
      <c r="M31" s="916"/>
      <c r="N31" s="915"/>
      <c r="O31" s="921"/>
      <c r="P31" s="915"/>
      <c r="Q31" s="921"/>
      <c r="R31" s="915"/>
      <c r="S31" s="921"/>
      <c r="T31" s="915"/>
      <c r="U31" s="921"/>
      <c r="V31" s="915"/>
      <c r="W31" s="921"/>
      <c r="X31" s="915"/>
      <c r="Y31" s="921"/>
      <c r="Z31" s="915"/>
      <c r="AA31" s="921"/>
      <c r="AB31" s="915"/>
      <c r="AC31" s="921"/>
      <c r="AD31" s="915"/>
      <c r="AE31" s="921"/>
      <c r="AF31" s="915"/>
      <c r="AG31" s="921"/>
      <c r="AH31" s="915"/>
      <c r="AI31" s="921"/>
      <c r="AJ31" s="915"/>
      <c r="AK31" s="921"/>
      <c r="AL31" s="915"/>
      <c r="AM31" s="918"/>
      <c r="AN31" s="918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858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858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858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858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859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388" t="s">
        <v>32</v>
      </c>
      <c r="C40" s="10" t="s">
        <v>43</v>
      </c>
      <c r="D40" s="851" t="s">
        <v>34</v>
      </c>
      <c r="E40" s="839" t="s">
        <v>43</v>
      </c>
      <c r="F40" s="840" t="s">
        <v>34</v>
      </c>
      <c r="G40" s="839" t="s">
        <v>43</v>
      </c>
      <c r="H40" s="840" t="s">
        <v>34</v>
      </c>
      <c r="I40" s="839" t="s">
        <v>43</v>
      </c>
      <c r="J40" s="840" t="s">
        <v>34</v>
      </c>
      <c r="K40" s="839" t="s">
        <v>43</v>
      </c>
      <c r="L40" s="840" t="s">
        <v>34</v>
      </c>
      <c r="M40" s="839" t="s">
        <v>43</v>
      </c>
      <c r="N40" s="840" t="s">
        <v>34</v>
      </c>
      <c r="O40" s="839" t="s">
        <v>43</v>
      </c>
      <c r="P40" s="840" t="s">
        <v>34</v>
      </c>
      <c r="Q40" s="839" t="s">
        <v>43</v>
      </c>
      <c r="R40" s="840" t="s">
        <v>34</v>
      </c>
      <c r="S40" s="839" t="s">
        <v>43</v>
      </c>
      <c r="T40" s="840" t="s">
        <v>34</v>
      </c>
      <c r="U40" s="839" t="s">
        <v>43</v>
      </c>
      <c r="V40" s="840" t="s">
        <v>34</v>
      </c>
      <c r="W40" s="839" t="s">
        <v>43</v>
      </c>
      <c r="X40" s="840" t="s">
        <v>34</v>
      </c>
      <c r="Y40" s="839" t="s">
        <v>43</v>
      </c>
      <c r="Z40" s="840" t="s">
        <v>34</v>
      </c>
      <c r="AA40" s="839" t="s">
        <v>43</v>
      </c>
      <c r="AB40" s="840" t="s">
        <v>34</v>
      </c>
      <c r="AC40" s="839" t="s">
        <v>43</v>
      </c>
      <c r="AD40" s="840" t="s">
        <v>34</v>
      </c>
      <c r="AE40" s="839" t="s">
        <v>43</v>
      </c>
      <c r="AF40" s="840" t="s">
        <v>34</v>
      </c>
      <c r="AG40" s="839" t="s">
        <v>43</v>
      </c>
      <c r="AH40" s="840" t="s">
        <v>34</v>
      </c>
      <c r="AI40" s="839" t="s">
        <v>43</v>
      </c>
      <c r="AJ40" s="840" t="s">
        <v>34</v>
      </c>
      <c r="AK40" s="839" t="s">
        <v>43</v>
      </c>
      <c r="AL40" s="840" t="s">
        <v>34</v>
      </c>
      <c r="AM40" s="1554"/>
      <c r="AN40" s="1554"/>
    </row>
    <row r="41" spans="1:68" x14ac:dyDescent="0.25">
      <c r="A41" s="873" t="s">
        <v>52</v>
      </c>
      <c r="B41" s="874">
        <f t="shared" ref="B41:B46" si="18">SUM(C41+D41)</f>
        <v>0</v>
      </c>
      <c r="C41" s="95">
        <f>SUM(E41+G41+I41+K41+M41+O41+Q41+S41+U41+W41+Y41+AA41+AC41+AE41+AG41+AI41+AK41)</f>
        <v>0</v>
      </c>
      <c r="D41" s="920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918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858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858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858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858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859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388" t="s">
        <v>32</v>
      </c>
      <c r="C50" s="10" t="s">
        <v>43</v>
      </c>
      <c r="D50" s="851" t="s">
        <v>34</v>
      </c>
      <c r="E50" s="845" t="s">
        <v>43</v>
      </c>
      <c r="F50" s="847" t="s">
        <v>34</v>
      </c>
      <c r="G50" s="845" t="s">
        <v>43</v>
      </c>
      <c r="H50" s="847" t="s">
        <v>34</v>
      </c>
      <c r="I50" s="845" t="s">
        <v>43</v>
      </c>
      <c r="J50" s="847" t="s">
        <v>34</v>
      </c>
      <c r="K50" s="845" t="s">
        <v>43</v>
      </c>
      <c r="L50" s="847" t="s">
        <v>34</v>
      </c>
      <c r="M50" s="845" t="s">
        <v>43</v>
      </c>
      <c r="N50" s="847" t="s">
        <v>34</v>
      </c>
      <c r="O50" s="845" t="s">
        <v>43</v>
      </c>
      <c r="P50" s="847" t="s">
        <v>34</v>
      </c>
      <c r="Q50" s="845" t="s">
        <v>43</v>
      </c>
      <c r="R50" s="847" t="s">
        <v>34</v>
      </c>
      <c r="S50" s="845" t="s">
        <v>43</v>
      </c>
      <c r="T50" s="847" t="s">
        <v>34</v>
      </c>
      <c r="U50" s="845" t="s">
        <v>43</v>
      </c>
      <c r="V50" s="847" t="s">
        <v>34</v>
      </c>
      <c r="W50" s="845" t="s">
        <v>43</v>
      </c>
      <c r="X50" s="847" t="s">
        <v>34</v>
      </c>
      <c r="Y50" s="845" t="s">
        <v>43</v>
      </c>
      <c r="Z50" s="847" t="s">
        <v>34</v>
      </c>
      <c r="AA50" s="845" t="s">
        <v>43</v>
      </c>
      <c r="AB50" s="847" t="s">
        <v>34</v>
      </c>
      <c r="AC50" s="845" t="s">
        <v>43</v>
      </c>
      <c r="AD50" s="847" t="s">
        <v>34</v>
      </c>
      <c r="AE50" s="845" t="s">
        <v>43</v>
      </c>
      <c r="AF50" s="847" t="s">
        <v>34</v>
      </c>
      <c r="AG50" s="845" t="s">
        <v>43</v>
      </c>
      <c r="AH50" s="847" t="s">
        <v>34</v>
      </c>
      <c r="AI50" s="845" t="s">
        <v>43</v>
      </c>
      <c r="AJ50" s="847" t="s">
        <v>34</v>
      </c>
      <c r="AK50" s="845" t="s">
        <v>43</v>
      </c>
      <c r="AL50" s="847" t="s">
        <v>34</v>
      </c>
      <c r="AM50" s="1554"/>
      <c r="AN50" s="1554"/>
    </row>
    <row r="51" spans="1:68" x14ac:dyDescent="0.25">
      <c r="A51" s="873" t="s">
        <v>52</v>
      </c>
      <c r="B51" s="874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920">
        <f t="shared" si="26"/>
        <v>0</v>
      </c>
      <c r="E51" s="916"/>
      <c r="F51" s="917"/>
      <c r="G51" s="916"/>
      <c r="H51" s="917"/>
      <c r="I51" s="916"/>
      <c r="J51" s="915"/>
      <c r="K51" s="916"/>
      <c r="L51" s="915"/>
      <c r="M51" s="916"/>
      <c r="N51" s="915"/>
      <c r="O51" s="921"/>
      <c r="P51" s="915"/>
      <c r="Q51" s="921"/>
      <c r="R51" s="915"/>
      <c r="S51" s="921"/>
      <c r="T51" s="915"/>
      <c r="U51" s="921"/>
      <c r="V51" s="915"/>
      <c r="W51" s="921"/>
      <c r="X51" s="915"/>
      <c r="Y51" s="921"/>
      <c r="Z51" s="915"/>
      <c r="AA51" s="921"/>
      <c r="AB51" s="915"/>
      <c r="AC51" s="921"/>
      <c r="AD51" s="915"/>
      <c r="AE51" s="921"/>
      <c r="AF51" s="915"/>
      <c r="AG51" s="921"/>
      <c r="AH51" s="915"/>
      <c r="AI51" s="921"/>
      <c r="AJ51" s="915"/>
      <c r="AK51" s="921"/>
      <c r="AL51" s="915"/>
      <c r="AM51" s="918"/>
      <c r="AN51" s="918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858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858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858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858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859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865" t="s">
        <v>32</v>
      </c>
      <c r="C60" s="862" t="s">
        <v>33</v>
      </c>
      <c r="D60" s="840" t="s">
        <v>34</v>
      </c>
      <c r="E60" s="389" t="s">
        <v>33</v>
      </c>
      <c r="F60" s="840" t="s">
        <v>34</v>
      </c>
      <c r="G60" s="389" t="s">
        <v>33</v>
      </c>
      <c r="H60" s="840" t="s">
        <v>34</v>
      </c>
      <c r="I60" s="389" t="s">
        <v>33</v>
      </c>
      <c r="J60" s="840" t="s">
        <v>34</v>
      </c>
      <c r="K60" s="389" t="s">
        <v>33</v>
      </c>
      <c r="L60" s="840" t="s">
        <v>34</v>
      </c>
      <c r="M60" s="389" t="s">
        <v>33</v>
      </c>
      <c r="N60" s="840" t="s">
        <v>34</v>
      </c>
      <c r="O60" s="389" t="s">
        <v>33</v>
      </c>
      <c r="P60" s="840" t="s">
        <v>34</v>
      </c>
      <c r="Q60" s="389" t="s">
        <v>33</v>
      </c>
      <c r="R60" s="840" t="s">
        <v>34</v>
      </c>
      <c r="S60" s="389" t="s">
        <v>33</v>
      </c>
      <c r="T60" s="840" t="s">
        <v>34</v>
      </c>
      <c r="U60" s="389" t="s">
        <v>33</v>
      </c>
      <c r="V60" s="864" t="s">
        <v>34</v>
      </c>
      <c r="W60" s="389" t="s">
        <v>33</v>
      </c>
      <c r="X60" s="840" t="s">
        <v>34</v>
      </c>
      <c r="Y60" s="389" t="s">
        <v>33</v>
      </c>
      <c r="Z60" s="840" t="s">
        <v>34</v>
      </c>
      <c r="AA60" s="389" t="s">
        <v>33</v>
      </c>
      <c r="AB60" s="840" t="s">
        <v>34</v>
      </c>
      <c r="AC60" s="389" t="s">
        <v>33</v>
      </c>
      <c r="AD60" s="840" t="s">
        <v>34</v>
      </c>
      <c r="AE60" s="389" t="s">
        <v>33</v>
      </c>
      <c r="AF60" s="840" t="s">
        <v>34</v>
      </c>
      <c r="AG60" s="389" t="s">
        <v>33</v>
      </c>
      <c r="AH60" s="840" t="s">
        <v>34</v>
      </c>
      <c r="AI60" s="389" t="s">
        <v>33</v>
      </c>
      <c r="AJ60" s="840" t="s">
        <v>34</v>
      </c>
      <c r="AK60" s="389" t="s">
        <v>33</v>
      </c>
      <c r="AL60" s="840" t="s">
        <v>34</v>
      </c>
      <c r="AM60" s="106" t="s">
        <v>64</v>
      </c>
      <c r="AN60" s="840" t="s">
        <v>65</v>
      </c>
    </row>
    <row r="61" spans="1:68" x14ac:dyDescent="0.25">
      <c r="A61" s="922" t="s">
        <v>66</v>
      </c>
      <c r="B61" s="874">
        <f t="shared" ref="B61:B66" si="32">SUM(C61+D61)</f>
        <v>60</v>
      </c>
      <c r="C61" s="95">
        <f>SUM(E61+G61+I61+K61+M61+O61+Q61+S61+U61+W61+Y61+AA61+AC61+AE61+AG61+AI61+AK61)</f>
        <v>26</v>
      </c>
      <c r="D61" s="920">
        <f>SUM(F61+H61+J61+L61+N61+P61+R61+T61+V61+X61+Z61+AB61+AD61+AF61+AH61+AJ61+AL61)</f>
        <v>34</v>
      </c>
      <c r="E61" s="916"/>
      <c r="F61" s="917">
        <v>1</v>
      </c>
      <c r="G61" s="916">
        <v>1</v>
      </c>
      <c r="H61" s="915"/>
      <c r="I61" s="916"/>
      <c r="J61" s="915"/>
      <c r="K61" s="916">
        <v>1</v>
      </c>
      <c r="L61" s="915">
        <v>1</v>
      </c>
      <c r="M61" s="916">
        <v>1</v>
      </c>
      <c r="N61" s="915"/>
      <c r="O61" s="916"/>
      <c r="P61" s="915"/>
      <c r="Q61" s="916">
        <v>3</v>
      </c>
      <c r="R61" s="915">
        <v>1</v>
      </c>
      <c r="S61" s="916">
        <v>1</v>
      </c>
      <c r="T61" s="915">
        <v>2</v>
      </c>
      <c r="U61" s="916">
        <v>1</v>
      </c>
      <c r="V61" s="923">
        <v>3</v>
      </c>
      <c r="W61" s="916">
        <v>1</v>
      </c>
      <c r="X61" s="915">
        <v>2</v>
      </c>
      <c r="Y61" s="916"/>
      <c r="Z61" s="915">
        <v>3</v>
      </c>
      <c r="AA61" s="916">
        <v>3</v>
      </c>
      <c r="AB61" s="915">
        <v>3</v>
      </c>
      <c r="AC61" s="916">
        <v>4</v>
      </c>
      <c r="AD61" s="915">
        <v>4</v>
      </c>
      <c r="AE61" s="916">
        <v>1</v>
      </c>
      <c r="AF61" s="915">
        <v>4</v>
      </c>
      <c r="AG61" s="916">
        <v>6</v>
      </c>
      <c r="AH61" s="915">
        <v>2</v>
      </c>
      <c r="AI61" s="916">
        <v>1</v>
      </c>
      <c r="AJ61" s="915">
        <v>2</v>
      </c>
      <c r="AK61" s="921">
        <v>2</v>
      </c>
      <c r="AL61" s="915">
        <v>6</v>
      </c>
      <c r="AM61" s="921"/>
      <c r="AN61" s="915">
        <v>60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950</v>
      </c>
      <c r="C62" s="96">
        <f t="shared" ref="C62:D66" si="33">SUM(E62+G62+I62+K62+M62+O62+Q62+S62+U62+W62+Y62+AA62+AC62+AE62+AG62+AI62+AK62)</f>
        <v>511</v>
      </c>
      <c r="D62" s="70">
        <f t="shared" si="33"/>
        <v>439</v>
      </c>
      <c r="E62" s="33">
        <v>97</v>
      </c>
      <c r="F62" s="34">
        <v>57</v>
      </c>
      <c r="G62" s="33">
        <v>22</v>
      </c>
      <c r="H62" s="32">
        <v>32</v>
      </c>
      <c r="I62" s="33">
        <v>24</v>
      </c>
      <c r="J62" s="32">
        <v>26</v>
      </c>
      <c r="K62" s="33">
        <v>14</v>
      </c>
      <c r="L62" s="32">
        <v>20</v>
      </c>
      <c r="M62" s="33">
        <v>15</v>
      </c>
      <c r="N62" s="32">
        <v>18</v>
      </c>
      <c r="O62" s="33">
        <v>13</v>
      </c>
      <c r="P62" s="32">
        <v>16</v>
      </c>
      <c r="Q62" s="33">
        <v>26</v>
      </c>
      <c r="R62" s="32">
        <v>23</v>
      </c>
      <c r="S62" s="33">
        <v>23</v>
      </c>
      <c r="T62" s="32">
        <v>12</v>
      </c>
      <c r="U62" s="33">
        <v>27</v>
      </c>
      <c r="V62" s="109">
        <v>20</v>
      </c>
      <c r="W62" s="33">
        <v>22</v>
      </c>
      <c r="X62" s="32">
        <v>18</v>
      </c>
      <c r="Y62" s="33">
        <v>22</v>
      </c>
      <c r="Z62" s="32">
        <v>22</v>
      </c>
      <c r="AA62" s="33">
        <v>29</v>
      </c>
      <c r="AB62" s="32">
        <v>27</v>
      </c>
      <c r="AC62" s="33">
        <v>35</v>
      </c>
      <c r="AD62" s="32">
        <v>25</v>
      </c>
      <c r="AE62" s="33">
        <v>33</v>
      </c>
      <c r="AF62" s="32">
        <v>17</v>
      </c>
      <c r="AG62" s="33">
        <v>34</v>
      </c>
      <c r="AH62" s="32">
        <v>24</v>
      </c>
      <c r="AI62" s="33">
        <v>25</v>
      </c>
      <c r="AJ62" s="32">
        <v>29</v>
      </c>
      <c r="AK62" s="71">
        <v>50</v>
      </c>
      <c r="AL62" s="32">
        <v>53</v>
      </c>
      <c r="AM62" s="71"/>
      <c r="AN62" s="32">
        <v>950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1981</v>
      </c>
      <c r="C63" s="96">
        <f t="shared" si="33"/>
        <v>1011</v>
      </c>
      <c r="D63" s="70">
        <f t="shared" si="33"/>
        <v>970</v>
      </c>
      <c r="E63" s="33">
        <v>214</v>
      </c>
      <c r="F63" s="34">
        <v>165</v>
      </c>
      <c r="G63" s="33">
        <v>120</v>
      </c>
      <c r="H63" s="32">
        <v>82</v>
      </c>
      <c r="I63" s="33">
        <v>66</v>
      </c>
      <c r="J63" s="32">
        <v>49</v>
      </c>
      <c r="K63" s="33">
        <v>38</v>
      </c>
      <c r="L63" s="32">
        <v>37</v>
      </c>
      <c r="M63" s="33">
        <v>29</v>
      </c>
      <c r="N63" s="32">
        <v>27</v>
      </c>
      <c r="O63" s="33">
        <v>40</v>
      </c>
      <c r="P63" s="32">
        <v>47</v>
      </c>
      <c r="Q63" s="33">
        <v>39</v>
      </c>
      <c r="R63" s="32">
        <v>48</v>
      </c>
      <c r="S63" s="33">
        <v>29</v>
      </c>
      <c r="T63" s="32">
        <v>42</v>
      </c>
      <c r="U63" s="33">
        <v>52</v>
      </c>
      <c r="V63" s="109">
        <v>58</v>
      </c>
      <c r="W63" s="33">
        <v>45</v>
      </c>
      <c r="X63" s="32">
        <v>41</v>
      </c>
      <c r="Y63" s="33">
        <v>34</v>
      </c>
      <c r="Z63" s="32">
        <v>59</v>
      </c>
      <c r="AA63" s="33">
        <v>63</v>
      </c>
      <c r="AB63" s="32">
        <v>61</v>
      </c>
      <c r="AC63" s="33">
        <v>60</v>
      </c>
      <c r="AD63" s="32">
        <v>52</v>
      </c>
      <c r="AE63" s="33">
        <v>51</v>
      </c>
      <c r="AF63" s="32">
        <v>59</v>
      </c>
      <c r="AG63" s="33">
        <v>39</v>
      </c>
      <c r="AH63" s="32">
        <v>26</v>
      </c>
      <c r="AI63" s="33">
        <v>35</v>
      </c>
      <c r="AJ63" s="32">
        <v>50</v>
      </c>
      <c r="AK63" s="71">
        <v>57</v>
      </c>
      <c r="AL63" s="32">
        <v>67</v>
      </c>
      <c r="AM63" s="71"/>
      <c r="AN63" s="32">
        <v>1981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365</v>
      </c>
      <c r="C64" s="96">
        <f t="shared" si="33"/>
        <v>181</v>
      </c>
      <c r="D64" s="70">
        <f t="shared" si="33"/>
        <v>184</v>
      </c>
      <c r="E64" s="33">
        <v>40</v>
      </c>
      <c r="F64" s="34">
        <v>37</v>
      </c>
      <c r="G64" s="33">
        <v>44</v>
      </c>
      <c r="H64" s="32">
        <v>33</v>
      </c>
      <c r="I64" s="33">
        <v>49</v>
      </c>
      <c r="J64" s="32">
        <v>37</v>
      </c>
      <c r="K64" s="33">
        <v>11</v>
      </c>
      <c r="L64" s="32">
        <v>9</v>
      </c>
      <c r="M64" s="33">
        <v>2</v>
      </c>
      <c r="N64" s="32">
        <v>12</v>
      </c>
      <c r="O64" s="33">
        <v>3</v>
      </c>
      <c r="P64" s="32">
        <v>9</v>
      </c>
      <c r="Q64" s="33">
        <v>6</v>
      </c>
      <c r="R64" s="32">
        <v>8</v>
      </c>
      <c r="S64" s="33">
        <v>4</v>
      </c>
      <c r="T64" s="32">
        <v>8</v>
      </c>
      <c r="U64" s="33">
        <v>2</v>
      </c>
      <c r="V64" s="109">
        <v>13</v>
      </c>
      <c r="W64" s="33">
        <v>4</v>
      </c>
      <c r="X64" s="32">
        <v>9</v>
      </c>
      <c r="Y64" s="33">
        <v>8</v>
      </c>
      <c r="Z64" s="32">
        <v>6</v>
      </c>
      <c r="AA64" s="33">
        <v>3</v>
      </c>
      <c r="AB64" s="32">
        <v>1</v>
      </c>
      <c r="AC64" s="33">
        <v>2</v>
      </c>
      <c r="AD64" s="32">
        <v>1</v>
      </c>
      <c r="AE64" s="33"/>
      <c r="AF64" s="32"/>
      <c r="AG64" s="33">
        <v>1</v>
      </c>
      <c r="AH64" s="32">
        <v>1</v>
      </c>
      <c r="AI64" s="33">
        <v>2</v>
      </c>
      <c r="AJ64" s="32"/>
      <c r="AK64" s="71"/>
      <c r="AL64" s="32"/>
      <c r="AM64" s="71"/>
      <c r="AN64" s="32">
        <v>365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4</v>
      </c>
      <c r="C65" s="112">
        <f t="shared" si="33"/>
        <v>2</v>
      </c>
      <c r="D65" s="113">
        <f t="shared" si="33"/>
        <v>2</v>
      </c>
      <c r="E65" s="114">
        <v>1</v>
      </c>
      <c r="F65" s="115"/>
      <c r="G65" s="114"/>
      <c r="H65" s="116"/>
      <c r="I65" s="114"/>
      <c r="J65" s="116"/>
      <c r="K65" s="114">
        <v>1</v>
      </c>
      <c r="L65" s="116"/>
      <c r="M65" s="114"/>
      <c r="N65" s="116"/>
      <c r="O65" s="114"/>
      <c r="P65" s="116">
        <v>2</v>
      </c>
      <c r="Q65" s="114"/>
      <c r="R65" s="116"/>
      <c r="S65" s="114"/>
      <c r="T65" s="116"/>
      <c r="U65" s="114"/>
      <c r="V65" s="117"/>
      <c r="W65" s="114"/>
      <c r="X65" s="116"/>
      <c r="Y65" s="114"/>
      <c r="Z65" s="116"/>
      <c r="AA65" s="114"/>
      <c r="AB65" s="116"/>
      <c r="AC65" s="114"/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4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839" t="s">
        <v>62</v>
      </c>
      <c r="B67" s="390">
        <f t="shared" ref="B67:AL67" si="37">SUM(B61:B66)</f>
        <v>3360</v>
      </c>
      <c r="C67" s="924">
        <f t="shared" si="37"/>
        <v>1731</v>
      </c>
      <c r="D67" s="124">
        <f t="shared" si="37"/>
        <v>1629</v>
      </c>
      <c r="E67" s="391">
        <f t="shared" si="37"/>
        <v>352</v>
      </c>
      <c r="F67" s="126">
        <f t="shared" si="37"/>
        <v>260</v>
      </c>
      <c r="G67" s="391">
        <f t="shared" si="37"/>
        <v>187</v>
      </c>
      <c r="H67" s="880">
        <f t="shared" si="37"/>
        <v>147</v>
      </c>
      <c r="I67" s="391">
        <f t="shared" si="37"/>
        <v>139</v>
      </c>
      <c r="J67" s="880">
        <f t="shared" si="37"/>
        <v>112</v>
      </c>
      <c r="K67" s="391">
        <f t="shared" si="37"/>
        <v>65</v>
      </c>
      <c r="L67" s="880">
        <f t="shared" si="37"/>
        <v>67</v>
      </c>
      <c r="M67" s="391">
        <f t="shared" si="37"/>
        <v>47</v>
      </c>
      <c r="N67" s="880">
        <f t="shared" si="37"/>
        <v>57</v>
      </c>
      <c r="O67" s="391">
        <f t="shared" si="37"/>
        <v>56</v>
      </c>
      <c r="P67" s="880">
        <f t="shared" si="37"/>
        <v>74</v>
      </c>
      <c r="Q67" s="391">
        <f t="shared" si="37"/>
        <v>74</v>
      </c>
      <c r="R67" s="880">
        <f t="shared" si="37"/>
        <v>80</v>
      </c>
      <c r="S67" s="391">
        <f t="shared" si="37"/>
        <v>57</v>
      </c>
      <c r="T67" s="880">
        <f t="shared" si="37"/>
        <v>64</v>
      </c>
      <c r="U67" s="128">
        <f t="shared" si="37"/>
        <v>82</v>
      </c>
      <c r="V67" s="925">
        <f t="shared" si="37"/>
        <v>94</v>
      </c>
      <c r="W67" s="391">
        <f t="shared" si="37"/>
        <v>72</v>
      </c>
      <c r="X67" s="880">
        <f t="shared" si="37"/>
        <v>70</v>
      </c>
      <c r="Y67" s="391">
        <f t="shared" si="37"/>
        <v>64</v>
      </c>
      <c r="Z67" s="880">
        <f t="shared" si="37"/>
        <v>90</v>
      </c>
      <c r="AA67" s="391">
        <f t="shared" si="37"/>
        <v>98</v>
      </c>
      <c r="AB67" s="880">
        <f t="shared" si="37"/>
        <v>92</v>
      </c>
      <c r="AC67" s="391">
        <f t="shared" si="37"/>
        <v>101</v>
      </c>
      <c r="AD67" s="880">
        <f t="shared" si="37"/>
        <v>82</v>
      </c>
      <c r="AE67" s="391">
        <f t="shared" si="37"/>
        <v>85</v>
      </c>
      <c r="AF67" s="880">
        <f t="shared" si="37"/>
        <v>80</v>
      </c>
      <c r="AG67" s="391">
        <f t="shared" si="37"/>
        <v>80</v>
      </c>
      <c r="AH67" s="880">
        <f t="shared" si="37"/>
        <v>53</v>
      </c>
      <c r="AI67" s="391">
        <f t="shared" si="37"/>
        <v>63</v>
      </c>
      <c r="AJ67" s="880">
        <f t="shared" si="37"/>
        <v>81</v>
      </c>
      <c r="AK67" s="130">
        <f t="shared" si="37"/>
        <v>109</v>
      </c>
      <c r="AL67" s="880">
        <f t="shared" si="37"/>
        <v>126</v>
      </c>
      <c r="AM67" s="130">
        <f>SUM(AM61:AM65)</f>
        <v>0</v>
      </c>
      <c r="AN67" s="880">
        <f>SUM(AN61:AN65)</f>
        <v>3360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31.5" x14ac:dyDescent="0.25">
      <c r="A69" s="845" t="s">
        <v>73</v>
      </c>
      <c r="B69" s="856" t="s">
        <v>5</v>
      </c>
      <c r="C69" s="856" t="s">
        <v>74</v>
      </c>
      <c r="D69" s="856" t="s">
        <v>75</v>
      </c>
      <c r="E69" s="856" t="s">
        <v>76</v>
      </c>
    </row>
    <row r="70" spans="1:68" x14ac:dyDescent="0.25">
      <c r="A70" s="926" t="s">
        <v>77</v>
      </c>
      <c r="B70" s="927">
        <f>SUM(C70:E70)</f>
        <v>0</v>
      </c>
      <c r="C70" s="918"/>
      <c r="D70" s="918"/>
      <c r="E70" s="918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164</v>
      </c>
      <c r="C73" s="72">
        <v>164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114</v>
      </c>
      <c r="C76" s="72">
        <v>114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0</v>
      </c>
      <c r="C82" s="72"/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839" t="s">
        <v>62</v>
      </c>
      <c r="B90" s="137">
        <f>SUM(B70:B89)</f>
        <v>278</v>
      </c>
      <c r="C90" s="137">
        <f>SUM(C70:C89)</f>
        <v>278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ht="21" x14ac:dyDescent="0.25">
      <c r="A94" s="1530"/>
      <c r="B94" s="1531"/>
      <c r="C94" s="389" t="s">
        <v>32</v>
      </c>
      <c r="D94" s="928" t="s">
        <v>43</v>
      </c>
      <c r="E94" s="840" t="s">
        <v>34</v>
      </c>
      <c r="F94" s="389" t="s">
        <v>43</v>
      </c>
      <c r="G94" s="840" t="s">
        <v>34</v>
      </c>
      <c r="H94" s="389" t="s">
        <v>43</v>
      </c>
      <c r="I94" s="840" t="s">
        <v>34</v>
      </c>
      <c r="J94" s="389" t="s">
        <v>43</v>
      </c>
      <c r="K94" s="840" t="s">
        <v>34</v>
      </c>
      <c r="L94" s="389" t="s">
        <v>43</v>
      </c>
      <c r="M94" s="840" t="s">
        <v>34</v>
      </c>
      <c r="N94" s="389" t="s">
        <v>43</v>
      </c>
      <c r="O94" s="840" t="s">
        <v>34</v>
      </c>
      <c r="P94" s="389" t="s">
        <v>43</v>
      </c>
      <c r="Q94" s="840" t="s">
        <v>34</v>
      </c>
      <c r="R94" s="389" t="s">
        <v>43</v>
      </c>
      <c r="S94" s="840" t="s">
        <v>34</v>
      </c>
      <c r="T94" s="389" t="s">
        <v>43</v>
      </c>
      <c r="U94" s="840" t="s">
        <v>34</v>
      </c>
      <c r="V94" s="389" t="s">
        <v>43</v>
      </c>
      <c r="W94" s="840" t="s">
        <v>34</v>
      </c>
      <c r="X94" s="389" t="s">
        <v>43</v>
      </c>
      <c r="Y94" s="840" t="s">
        <v>34</v>
      </c>
      <c r="Z94" s="389" t="s">
        <v>43</v>
      </c>
      <c r="AA94" s="840" t="s">
        <v>34</v>
      </c>
      <c r="AB94" s="389" t="s">
        <v>43</v>
      </c>
      <c r="AC94" s="840" t="s">
        <v>34</v>
      </c>
      <c r="AD94" s="389" t="s">
        <v>43</v>
      </c>
      <c r="AE94" s="840" t="s">
        <v>34</v>
      </c>
      <c r="AF94" s="389" t="s">
        <v>43</v>
      </c>
      <c r="AG94" s="840" t="s">
        <v>34</v>
      </c>
      <c r="AH94" s="389" t="s">
        <v>43</v>
      </c>
      <c r="AI94" s="840" t="s">
        <v>34</v>
      </c>
      <c r="AJ94" s="389" t="s">
        <v>43</v>
      </c>
      <c r="AK94" s="840" t="s">
        <v>34</v>
      </c>
      <c r="AL94" s="389" t="s">
        <v>43</v>
      </c>
      <c r="AM94" s="840" t="s">
        <v>34</v>
      </c>
      <c r="AN94" s="1554"/>
      <c r="AO94" s="1554"/>
    </row>
    <row r="95" spans="1:69" x14ac:dyDescent="0.25">
      <c r="A95" s="1606" t="s">
        <v>100</v>
      </c>
      <c r="B95" s="1607"/>
      <c r="C95" s="874">
        <f>SUM(C96:C102)</f>
        <v>613</v>
      </c>
      <c r="D95" s="18">
        <f>SUM(D96:D102)</f>
        <v>286</v>
      </c>
      <c r="E95" s="920">
        <f>SUM(E96:E102)</f>
        <v>327</v>
      </c>
      <c r="F95" s="390">
        <f t="shared" ref="F95:AN95" si="40">SUM(F96:F102)</f>
        <v>17</v>
      </c>
      <c r="G95" s="929">
        <f t="shared" si="40"/>
        <v>12</v>
      </c>
      <c r="H95" s="390">
        <f t="shared" si="40"/>
        <v>4</v>
      </c>
      <c r="I95" s="929">
        <f t="shared" si="40"/>
        <v>6</v>
      </c>
      <c r="J95" s="390">
        <f t="shared" si="40"/>
        <v>13</v>
      </c>
      <c r="K95" s="929">
        <f t="shared" si="40"/>
        <v>9</v>
      </c>
      <c r="L95" s="390">
        <f t="shared" si="40"/>
        <v>7</v>
      </c>
      <c r="M95" s="929">
        <f t="shared" si="40"/>
        <v>13</v>
      </c>
      <c r="N95" s="390">
        <f t="shared" si="40"/>
        <v>8</v>
      </c>
      <c r="O95" s="929">
        <f t="shared" si="40"/>
        <v>12</v>
      </c>
      <c r="P95" s="390">
        <f t="shared" si="40"/>
        <v>11</v>
      </c>
      <c r="Q95" s="929">
        <f t="shared" si="40"/>
        <v>22</v>
      </c>
      <c r="R95" s="390">
        <f t="shared" si="40"/>
        <v>9</v>
      </c>
      <c r="S95" s="929">
        <f t="shared" si="40"/>
        <v>19</v>
      </c>
      <c r="T95" s="390">
        <f t="shared" si="40"/>
        <v>9</v>
      </c>
      <c r="U95" s="929">
        <f t="shared" si="40"/>
        <v>18</v>
      </c>
      <c r="V95" s="390">
        <f t="shared" si="40"/>
        <v>13</v>
      </c>
      <c r="W95" s="929">
        <f t="shared" si="40"/>
        <v>19</v>
      </c>
      <c r="X95" s="390">
        <f t="shared" si="40"/>
        <v>14</v>
      </c>
      <c r="Y95" s="929">
        <f t="shared" si="40"/>
        <v>13</v>
      </c>
      <c r="Z95" s="390">
        <f t="shared" si="40"/>
        <v>8</v>
      </c>
      <c r="AA95" s="929">
        <f t="shared" si="40"/>
        <v>26</v>
      </c>
      <c r="AB95" s="390">
        <f t="shared" si="40"/>
        <v>27</v>
      </c>
      <c r="AC95" s="929">
        <f t="shared" si="40"/>
        <v>28</v>
      </c>
      <c r="AD95" s="390">
        <f t="shared" si="40"/>
        <v>22</v>
      </c>
      <c r="AE95" s="929">
        <f t="shared" si="40"/>
        <v>13</v>
      </c>
      <c r="AF95" s="390">
        <f t="shared" si="40"/>
        <v>28</v>
      </c>
      <c r="AG95" s="929">
        <f t="shared" si="40"/>
        <v>20</v>
      </c>
      <c r="AH95" s="390">
        <f t="shared" si="40"/>
        <v>26</v>
      </c>
      <c r="AI95" s="929">
        <f t="shared" si="40"/>
        <v>14</v>
      </c>
      <c r="AJ95" s="390">
        <f t="shared" si="40"/>
        <v>20</v>
      </c>
      <c r="AK95" s="929">
        <f t="shared" si="40"/>
        <v>28</v>
      </c>
      <c r="AL95" s="390">
        <f t="shared" si="40"/>
        <v>50</v>
      </c>
      <c r="AM95" s="929">
        <f t="shared" si="40"/>
        <v>55</v>
      </c>
      <c r="AN95" s="930">
        <f t="shared" si="40"/>
        <v>591</v>
      </c>
      <c r="AO95" s="930">
        <f>SUM(AO96:AO98)</f>
        <v>0</v>
      </c>
    </row>
    <row r="96" spans="1:69" ht="15" customHeight="1" x14ac:dyDescent="0.25">
      <c r="A96" s="1567" t="s">
        <v>101</v>
      </c>
      <c r="B96" s="854" t="s">
        <v>102</v>
      </c>
      <c r="C96" s="874">
        <f t="shared" ref="C96:C102" si="41">SUM(D96+E96)</f>
        <v>403</v>
      </c>
      <c r="D96" s="18">
        <f t="shared" ref="D96:E102" si="42">SUM(F96+H96+J96+L96+N96+P96+R96+T96+V96+X96+Z96+AB96+AD96+AF96+AH96+AJ96+AL96)</f>
        <v>185</v>
      </c>
      <c r="E96" s="920">
        <f t="shared" si="42"/>
        <v>218</v>
      </c>
      <c r="F96" s="875">
        <v>13</v>
      </c>
      <c r="G96" s="878">
        <v>11</v>
      </c>
      <c r="H96" s="931">
        <v>2</v>
      </c>
      <c r="I96" s="932">
        <v>5</v>
      </c>
      <c r="J96" s="931">
        <v>12</v>
      </c>
      <c r="K96" s="932">
        <v>9</v>
      </c>
      <c r="L96" s="875">
        <v>2</v>
      </c>
      <c r="M96" s="878">
        <v>7</v>
      </c>
      <c r="N96" s="931">
        <v>5</v>
      </c>
      <c r="O96" s="932">
        <v>6</v>
      </c>
      <c r="P96" s="931">
        <v>9</v>
      </c>
      <c r="Q96" s="932">
        <v>18</v>
      </c>
      <c r="R96" s="931">
        <v>5</v>
      </c>
      <c r="S96" s="932">
        <v>17</v>
      </c>
      <c r="T96" s="931">
        <v>8</v>
      </c>
      <c r="U96" s="932">
        <v>13</v>
      </c>
      <c r="V96" s="931">
        <v>6</v>
      </c>
      <c r="W96" s="932">
        <v>12</v>
      </c>
      <c r="X96" s="931">
        <v>12</v>
      </c>
      <c r="Y96" s="932">
        <v>7</v>
      </c>
      <c r="Z96" s="931">
        <v>4</v>
      </c>
      <c r="AA96" s="932">
        <v>17</v>
      </c>
      <c r="AB96" s="931">
        <v>19</v>
      </c>
      <c r="AC96" s="932">
        <v>16</v>
      </c>
      <c r="AD96" s="931">
        <v>13</v>
      </c>
      <c r="AE96" s="932">
        <v>9</v>
      </c>
      <c r="AF96" s="931">
        <v>14</v>
      </c>
      <c r="AG96" s="932">
        <v>13</v>
      </c>
      <c r="AH96" s="931">
        <v>19</v>
      </c>
      <c r="AI96" s="932">
        <v>6</v>
      </c>
      <c r="AJ96" s="931">
        <v>13</v>
      </c>
      <c r="AK96" s="932">
        <v>17</v>
      </c>
      <c r="AL96" s="931">
        <v>29</v>
      </c>
      <c r="AM96" s="932">
        <v>35</v>
      </c>
      <c r="AN96" s="877">
        <v>388</v>
      </c>
      <c r="AO96" s="877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ht="21" x14ac:dyDescent="0.25">
      <c r="A97" s="1623"/>
      <c r="B97" s="144" t="s">
        <v>103</v>
      </c>
      <c r="C97" s="111">
        <f t="shared" si="41"/>
        <v>38</v>
      </c>
      <c r="D97" s="29">
        <f t="shared" si="42"/>
        <v>20</v>
      </c>
      <c r="E97" s="145">
        <f t="shared" si="42"/>
        <v>18</v>
      </c>
      <c r="F97" s="146">
        <v>1</v>
      </c>
      <c r="G97" s="147">
        <v>0</v>
      </c>
      <c r="H97" s="148"/>
      <c r="I97" s="149"/>
      <c r="J97" s="146"/>
      <c r="K97" s="150"/>
      <c r="L97" s="148">
        <v>1</v>
      </c>
      <c r="M97" s="151">
        <v>0</v>
      </c>
      <c r="N97" s="146">
        <v>1</v>
      </c>
      <c r="O97" s="150">
        <v>0</v>
      </c>
      <c r="P97" s="149">
        <v>0</v>
      </c>
      <c r="Q97" s="151">
        <v>2</v>
      </c>
      <c r="R97" s="152">
        <v>1</v>
      </c>
      <c r="S97" s="150">
        <v>0</v>
      </c>
      <c r="T97" s="149">
        <v>0</v>
      </c>
      <c r="U97" s="151">
        <v>1</v>
      </c>
      <c r="V97" s="152">
        <v>3</v>
      </c>
      <c r="W97" s="150">
        <v>1</v>
      </c>
      <c r="X97" s="149">
        <v>0</v>
      </c>
      <c r="Y97" s="150">
        <v>1</v>
      </c>
      <c r="Z97" s="152">
        <v>1</v>
      </c>
      <c r="AA97" s="151">
        <v>3</v>
      </c>
      <c r="AB97" s="152">
        <v>1</v>
      </c>
      <c r="AC97" s="150">
        <v>1</v>
      </c>
      <c r="AD97" s="149">
        <v>2</v>
      </c>
      <c r="AE97" s="151">
        <v>1</v>
      </c>
      <c r="AF97" s="152">
        <v>2</v>
      </c>
      <c r="AG97" s="150">
        <v>1</v>
      </c>
      <c r="AH97" s="149">
        <v>2</v>
      </c>
      <c r="AI97" s="151">
        <v>2</v>
      </c>
      <c r="AJ97" s="152">
        <v>2</v>
      </c>
      <c r="AK97" s="150">
        <v>0</v>
      </c>
      <c r="AL97" s="149">
        <v>3</v>
      </c>
      <c r="AM97" s="150">
        <v>5</v>
      </c>
      <c r="AN97" s="153">
        <v>38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ht="21" x14ac:dyDescent="0.25">
      <c r="A98" s="1630"/>
      <c r="B98" s="848" t="s">
        <v>104</v>
      </c>
      <c r="C98" s="75">
        <f t="shared" si="41"/>
        <v>32</v>
      </c>
      <c r="D98" s="98">
        <f t="shared" si="42"/>
        <v>16</v>
      </c>
      <c r="E98" s="76">
        <f t="shared" si="42"/>
        <v>16</v>
      </c>
      <c r="F98" s="155"/>
      <c r="G98" s="387"/>
      <c r="H98" s="156"/>
      <c r="I98" s="157"/>
      <c r="J98" s="155"/>
      <c r="K98" s="158"/>
      <c r="L98" s="156">
        <v>0</v>
      </c>
      <c r="M98" s="159">
        <v>1</v>
      </c>
      <c r="N98" s="155">
        <v>0</v>
      </c>
      <c r="O98" s="158">
        <v>1</v>
      </c>
      <c r="P98" s="157">
        <v>1</v>
      </c>
      <c r="Q98" s="159">
        <v>1</v>
      </c>
      <c r="R98" s="160">
        <v>0</v>
      </c>
      <c r="S98" s="158">
        <v>1</v>
      </c>
      <c r="T98" s="157">
        <v>0</v>
      </c>
      <c r="U98" s="159">
        <v>2</v>
      </c>
      <c r="V98" s="160">
        <v>1</v>
      </c>
      <c r="W98" s="158">
        <v>0</v>
      </c>
      <c r="X98" s="157">
        <v>0</v>
      </c>
      <c r="Y98" s="158">
        <v>1</v>
      </c>
      <c r="Z98" s="160">
        <v>0</v>
      </c>
      <c r="AA98" s="159">
        <v>2</v>
      </c>
      <c r="AB98" s="160">
        <v>2</v>
      </c>
      <c r="AC98" s="158">
        <v>0</v>
      </c>
      <c r="AD98" s="157">
        <v>1</v>
      </c>
      <c r="AE98" s="159">
        <v>0</v>
      </c>
      <c r="AF98" s="160">
        <v>4</v>
      </c>
      <c r="AG98" s="158">
        <v>1</v>
      </c>
      <c r="AH98" s="157">
        <v>2</v>
      </c>
      <c r="AI98" s="159">
        <v>1</v>
      </c>
      <c r="AJ98" s="160">
        <v>3</v>
      </c>
      <c r="AK98" s="158">
        <v>2</v>
      </c>
      <c r="AL98" s="157">
        <v>2</v>
      </c>
      <c r="AM98" s="158">
        <v>3</v>
      </c>
      <c r="AN98" s="161">
        <v>32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31</v>
      </c>
      <c r="D99" s="162">
        <f t="shared" si="42"/>
        <v>14</v>
      </c>
      <c r="E99" s="163">
        <f t="shared" si="42"/>
        <v>17</v>
      </c>
      <c r="F99" s="164">
        <v>1</v>
      </c>
      <c r="G99" s="165"/>
      <c r="H99" s="166"/>
      <c r="I99" s="167">
        <v>1</v>
      </c>
      <c r="J99" s="168"/>
      <c r="K99" s="165"/>
      <c r="L99" s="166">
        <v>2</v>
      </c>
      <c r="M99" s="169">
        <v>2</v>
      </c>
      <c r="N99" s="168"/>
      <c r="O99" s="165"/>
      <c r="P99" s="167">
        <v>1</v>
      </c>
      <c r="Q99" s="169"/>
      <c r="R99" s="170"/>
      <c r="S99" s="165">
        <v>1</v>
      </c>
      <c r="T99" s="167"/>
      <c r="U99" s="169"/>
      <c r="V99" s="170">
        <v>1</v>
      </c>
      <c r="W99" s="165">
        <v>1</v>
      </c>
      <c r="X99" s="167"/>
      <c r="Y99" s="165">
        <v>2</v>
      </c>
      <c r="Z99" s="170"/>
      <c r="AA99" s="169">
        <v>1</v>
      </c>
      <c r="AB99" s="170"/>
      <c r="AC99" s="165">
        <v>4</v>
      </c>
      <c r="AD99" s="167">
        <v>2</v>
      </c>
      <c r="AE99" s="169"/>
      <c r="AF99" s="170">
        <v>1</v>
      </c>
      <c r="AG99" s="165"/>
      <c r="AH99" s="167">
        <v>1</v>
      </c>
      <c r="AI99" s="169">
        <v>1</v>
      </c>
      <c r="AJ99" s="170"/>
      <c r="AK99" s="165">
        <v>2</v>
      </c>
      <c r="AL99" s="167">
        <v>5</v>
      </c>
      <c r="AM99" s="165">
        <v>2</v>
      </c>
      <c r="AN99" s="171">
        <v>31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30</v>
      </c>
      <c r="D100" s="96">
        <f t="shared" si="42"/>
        <v>16</v>
      </c>
      <c r="E100" s="382">
        <f t="shared" si="42"/>
        <v>14</v>
      </c>
      <c r="F100" s="174">
        <v>2</v>
      </c>
      <c r="G100" s="383"/>
      <c r="H100" s="175"/>
      <c r="I100" s="176"/>
      <c r="J100" s="164"/>
      <c r="K100" s="177"/>
      <c r="L100" s="175"/>
      <c r="M100" s="178"/>
      <c r="N100" s="164"/>
      <c r="O100" s="177"/>
      <c r="P100" s="176"/>
      <c r="Q100" s="178"/>
      <c r="R100" s="401">
        <v>1</v>
      </c>
      <c r="S100" s="177"/>
      <c r="T100" s="176"/>
      <c r="U100" s="178"/>
      <c r="V100" s="401"/>
      <c r="W100" s="177"/>
      <c r="X100" s="176">
        <v>1</v>
      </c>
      <c r="Y100" s="177">
        <v>1</v>
      </c>
      <c r="Z100" s="401">
        <v>1</v>
      </c>
      <c r="AA100" s="178">
        <v>1</v>
      </c>
      <c r="AB100" s="401">
        <v>3</v>
      </c>
      <c r="AC100" s="177">
        <v>3</v>
      </c>
      <c r="AD100" s="176">
        <v>3</v>
      </c>
      <c r="AE100" s="178"/>
      <c r="AF100" s="401">
        <v>1</v>
      </c>
      <c r="AG100" s="177">
        <v>3</v>
      </c>
      <c r="AH100" s="176">
        <v>1</v>
      </c>
      <c r="AI100" s="178">
        <v>1</v>
      </c>
      <c r="AJ100" s="401">
        <v>1</v>
      </c>
      <c r="AK100" s="177">
        <v>2</v>
      </c>
      <c r="AL100" s="176">
        <v>2</v>
      </c>
      <c r="AM100" s="177">
        <v>3</v>
      </c>
      <c r="AN100" s="395">
        <v>27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62</v>
      </c>
      <c r="D101" s="29">
        <f t="shared" si="42"/>
        <v>28</v>
      </c>
      <c r="E101" s="182">
        <f t="shared" si="42"/>
        <v>34</v>
      </c>
      <c r="F101" s="146"/>
      <c r="G101" s="147">
        <v>1</v>
      </c>
      <c r="H101" s="148">
        <v>1</v>
      </c>
      <c r="I101" s="149"/>
      <c r="J101" s="146">
        <v>1</v>
      </c>
      <c r="K101" s="150"/>
      <c r="L101" s="148">
        <v>2</v>
      </c>
      <c r="M101" s="151">
        <v>2</v>
      </c>
      <c r="N101" s="146"/>
      <c r="O101" s="150">
        <v>4</v>
      </c>
      <c r="P101" s="149"/>
      <c r="Q101" s="151"/>
      <c r="R101" s="152">
        <v>2</v>
      </c>
      <c r="S101" s="150"/>
      <c r="T101" s="149">
        <v>1</v>
      </c>
      <c r="U101" s="151">
        <v>2</v>
      </c>
      <c r="V101" s="152">
        <v>2</v>
      </c>
      <c r="W101" s="150">
        <v>2</v>
      </c>
      <c r="X101" s="149">
        <v>1</v>
      </c>
      <c r="Y101" s="150"/>
      <c r="Z101" s="152"/>
      <c r="AA101" s="151">
        <v>2</v>
      </c>
      <c r="AB101" s="152">
        <v>1</v>
      </c>
      <c r="AC101" s="150">
        <v>4</v>
      </c>
      <c r="AD101" s="149">
        <v>1</v>
      </c>
      <c r="AE101" s="151">
        <v>2</v>
      </c>
      <c r="AF101" s="152">
        <v>5</v>
      </c>
      <c r="AG101" s="150">
        <v>1</v>
      </c>
      <c r="AH101" s="149">
        <v>1</v>
      </c>
      <c r="AI101" s="151">
        <v>3</v>
      </c>
      <c r="AJ101" s="152">
        <v>1</v>
      </c>
      <c r="AK101" s="150">
        <v>4</v>
      </c>
      <c r="AL101" s="149">
        <v>9</v>
      </c>
      <c r="AM101" s="150">
        <v>7</v>
      </c>
      <c r="AN101" s="153">
        <v>58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17</v>
      </c>
      <c r="D102" s="98">
        <f t="shared" si="42"/>
        <v>7</v>
      </c>
      <c r="E102" s="184">
        <f t="shared" si="42"/>
        <v>10</v>
      </c>
      <c r="F102" s="155"/>
      <c r="G102" s="387"/>
      <c r="H102" s="156">
        <v>1</v>
      </c>
      <c r="I102" s="157"/>
      <c r="J102" s="155"/>
      <c r="K102" s="158"/>
      <c r="L102" s="156"/>
      <c r="M102" s="159">
        <v>1</v>
      </c>
      <c r="N102" s="155">
        <v>2</v>
      </c>
      <c r="O102" s="158">
        <v>1</v>
      </c>
      <c r="P102" s="157"/>
      <c r="Q102" s="159">
        <v>1</v>
      </c>
      <c r="R102" s="160"/>
      <c r="S102" s="158"/>
      <c r="T102" s="157"/>
      <c r="U102" s="159"/>
      <c r="V102" s="160"/>
      <c r="W102" s="158">
        <v>3</v>
      </c>
      <c r="X102" s="157"/>
      <c r="Y102" s="158">
        <v>1</v>
      </c>
      <c r="Z102" s="160">
        <v>2</v>
      </c>
      <c r="AA102" s="159"/>
      <c r="AB102" s="160">
        <v>1</v>
      </c>
      <c r="AC102" s="158"/>
      <c r="AD102" s="157"/>
      <c r="AE102" s="159">
        <v>1</v>
      </c>
      <c r="AF102" s="160">
        <v>1</v>
      </c>
      <c r="AG102" s="158">
        <v>1</v>
      </c>
      <c r="AH102" s="157"/>
      <c r="AI102" s="159"/>
      <c r="AJ102" s="160"/>
      <c r="AK102" s="158">
        <v>1</v>
      </c>
      <c r="AL102" s="157"/>
      <c r="AM102" s="158"/>
      <c r="AN102" s="161">
        <v>17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856" t="s">
        <v>62</v>
      </c>
    </row>
    <row r="105" spans="1:69" ht="21" x14ac:dyDescent="0.25">
      <c r="A105" s="1597" t="s">
        <v>111</v>
      </c>
      <c r="B105" s="1598"/>
      <c r="C105" s="933" t="s">
        <v>112</v>
      </c>
      <c r="D105" s="934"/>
    </row>
    <row r="106" spans="1:69" ht="21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388" t="s">
        <v>32</v>
      </c>
      <c r="D111" s="870" t="s">
        <v>43</v>
      </c>
      <c r="E111" s="840" t="s">
        <v>34</v>
      </c>
      <c r="F111" s="389" t="s">
        <v>43</v>
      </c>
      <c r="G111" s="871" t="s">
        <v>34</v>
      </c>
      <c r="H111" s="389" t="s">
        <v>43</v>
      </c>
      <c r="I111" s="871" t="s">
        <v>34</v>
      </c>
      <c r="J111" s="389" t="s">
        <v>43</v>
      </c>
      <c r="K111" s="871" t="s">
        <v>34</v>
      </c>
      <c r="L111" s="389" t="s">
        <v>43</v>
      </c>
      <c r="M111" s="871" t="s">
        <v>34</v>
      </c>
      <c r="N111" s="389" t="s">
        <v>43</v>
      </c>
      <c r="O111" s="871" t="s">
        <v>34</v>
      </c>
      <c r="P111" s="389" t="s">
        <v>43</v>
      </c>
      <c r="Q111" s="871" t="s">
        <v>34</v>
      </c>
      <c r="R111" s="389" t="s">
        <v>43</v>
      </c>
      <c r="S111" s="871" t="s">
        <v>34</v>
      </c>
      <c r="T111" s="389" t="s">
        <v>43</v>
      </c>
      <c r="U111" s="871" t="s">
        <v>34</v>
      </c>
      <c r="V111" s="389" t="s">
        <v>43</v>
      </c>
      <c r="W111" s="871" t="s">
        <v>34</v>
      </c>
      <c r="X111" s="389" t="s">
        <v>43</v>
      </c>
      <c r="Y111" s="871" t="s">
        <v>34</v>
      </c>
      <c r="Z111" s="389" t="s">
        <v>43</v>
      </c>
      <c r="AA111" s="871" t="s">
        <v>34</v>
      </c>
      <c r="AB111" s="389" t="s">
        <v>43</v>
      </c>
      <c r="AC111" s="871" t="s">
        <v>34</v>
      </c>
      <c r="AD111" s="389" t="s">
        <v>43</v>
      </c>
      <c r="AE111" s="871" t="s">
        <v>34</v>
      </c>
      <c r="AF111" s="389" t="s">
        <v>43</v>
      </c>
      <c r="AG111" s="871" t="s">
        <v>34</v>
      </c>
      <c r="AH111" s="389" t="s">
        <v>43</v>
      </c>
      <c r="AI111" s="871" t="s">
        <v>34</v>
      </c>
      <c r="AJ111" s="389" t="s">
        <v>43</v>
      </c>
      <c r="AK111" s="871" t="s">
        <v>34</v>
      </c>
      <c r="AL111" s="389" t="s">
        <v>43</v>
      </c>
      <c r="AM111" s="871" t="s">
        <v>34</v>
      </c>
      <c r="AN111" s="1554"/>
    </row>
    <row r="112" spans="1:69" x14ac:dyDescent="0.25">
      <c r="A112" s="1644" t="s">
        <v>116</v>
      </c>
      <c r="B112" s="1645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12</v>
      </c>
      <c r="D113" s="96">
        <f t="shared" si="52"/>
        <v>8</v>
      </c>
      <c r="E113" s="70">
        <f t="shared" si="52"/>
        <v>4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>
        <v>1</v>
      </c>
      <c r="U113" s="202"/>
      <c r="V113" s="201"/>
      <c r="W113" s="202"/>
      <c r="X113" s="201"/>
      <c r="Y113" s="202"/>
      <c r="Z113" s="201"/>
      <c r="AA113" s="202"/>
      <c r="AB113" s="201">
        <v>1</v>
      </c>
      <c r="AC113" s="202"/>
      <c r="AD113" s="203">
        <v>2</v>
      </c>
      <c r="AE113" s="204">
        <v>1</v>
      </c>
      <c r="AF113" s="201"/>
      <c r="AG113" s="202">
        <v>1</v>
      </c>
      <c r="AH113" s="203">
        <v>1</v>
      </c>
      <c r="AI113" s="204">
        <v>1</v>
      </c>
      <c r="AJ113" s="201">
        <v>1</v>
      </c>
      <c r="AK113" s="202"/>
      <c r="AL113" s="203">
        <v>2</v>
      </c>
      <c r="AM113" s="202">
        <v>1</v>
      </c>
      <c r="AN113" s="205">
        <v>12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10</v>
      </c>
      <c r="D114" s="98">
        <f t="shared" si="52"/>
        <v>4</v>
      </c>
      <c r="E114" s="77">
        <f t="shared" si="52"/>
        <v>6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>
        <v>1</v>
      </c>
      <c r="AC114" s="207">
        <v>1</v>
      </c>
      <c r="AD114" s="208"/>
      <c r="AE114" s="209">
        <v>2</v>
      </c>
      <c r="AF114" s="206"/>
      <c r="AG114" s="207"/>
      <c r="AH114" s="208">
        <v>1</v>
      </c>
      <c r="AI114" s="209">
        <v>1</v>
      </c>
      <c r="AJ114" s="206">
        <v>1</v>
      </c>
      <c r="AK114" s="207">
        <v>2</v>
      </c>
      <c r="AL114" s="208">
        <v>1</v>
      </c>
      <c r="AM114" s="207"/>
      <c r="AN114" s="210">
        <v>10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388" t="s">
        <v>32</v>
      </c>
      <c r="D117" s="870" t="s">
        <v>33</v>
      </c>
      <c r="E117" s="843" t="s">
        <v>34</v>
      </c>
      <c r="F117" s="389" t="s">
        <v>43</v>
      </c>
      <c r="G117" s="871" t="s">
        <v>34</v>
      </c>
      <c r="H117" s="389" t="s">
        <v>43</v>
      </c>
      <c r="I117" s="871" t="s">
        <v>34</v>
      </c>
      <c r="J117" s="389" t="s">
        <v>43</v>
      </c>
      <c r="K117" s="871" t="s">
        <v>34</v>
      </c>
      <c r="L117" s="389" t="s">
        <v>43</v>
      </c>
      <c r="M117" s="871" t="s">
        <v>34</v>
      </c>
      <c r="N117" s="389" t="s">
        <v>43</v>
      </c>
      <c r="O117" s="871" t="s">
        <v>34</v>
      </c>
      <c r="P117" s="389" t="s">
        <v>43</v>
      </c>
      <c r="Q117" s="871" t="s">
        <v>34</v>
      </c>
      <c r="R117" s="389" t="s">
        <v>43</v>
      </c>
      <c r="S117" s="871" t="s">
        <v>34</v>
      </c>
      <c r="T117" s="389" t="s">
        <v>43</v>
      </c>
      <c r="U117" s="871" t="s">
        <v>34</v>
      </c>
      <c r="V117" s="389" t="s">
        <v>43</v>
      </c>
      <c r="W117" s="869" t="s">
        <v>34</v>
      </c>
      <c r="X117" s="389" t="s">
        <v>43</v>
      </c>
      <c r="Y117" s="871" t="s">
        <v>34</v>
      </c>
    </row>
    <row r="118" spans="1:74" x14ac:dyDescent="0.25">
      <c r="A118" s="1644" t="s">
        <v>130</v>
      </c>
      <c r="B118" s="1645"/>
      <c r="C118" s="935">
        <f>SUM(D118+E118)</f>
        <v>2</v>
      </c>
      <c r="D118" s="874">
        <f>SUM(F118+H118+J118+L118+N118+P118+R118+T118+V118+X118)</f>
        <v>1</v>
      </c>
      <c r="E118" s="913">
        <f>SUM(G118+I118+K118+M118+O118+Q118+S118+U118+W118+Y118)</f>
        <v>1</v>
      </c>
      <c r="F118" s="878"/>
      <c r="G118" s="936"/>
      <c r="H118" s="875"/>
      <c r="I118" s="932"/>
      <c r="J118" s="875"/>
      <c r="K118" s="932"/>
      <c r="L118" s="878"/>
      <c r="M118" s="936"/>
      <c r="N118" s="875"/>
      <c r="O118" s="932"/>
      <c r="P118" s="878">
        <v>1</v>
      </c>
      <c r="Q118" s="936">
        <v>1</v>
      </c>
      <c r="R118" s="875"/>
      <c r="S118" s="932"/>
      <c r="T118" s="878"/>
      <c r="U118" s="936"/>
      <c r="V118" s="875"/>
      <c r="W118" s="932"/>
      <c r="X118" s="875"/>
      <c r="Y118" s="879"/>
    </row>
    <row r="119" spans="1:74" x14ac:dyDescent="0.25">
      <c r="A119" s="1587" t="s">
        <v>131</v>
      </c>
      <c r="B119" s="1588"/>
      <c r="C119" s="214">
        <f>SUM(D119+E119)</f>
        <v>35</v>
      </c>
      <c r="D119" s="75">
        <f>SUM(F119+H119+J119+L119+N119+P119+R119+T119+V119+X119)</f>
        <v>23</v>
      </c>
      <c r="E119" s="44">
        <f>SUM(G119+I119+K119+M119+O119+Q119+S119+U119+W119+Y119)</f>
        <v>12</v>
      </c>
      <c r="F119" s="215"/>
      <c r="G119" s="216"/>
      <c r="H119" s="217">
        <v>2</v>
      </c>
      <c r="I119" s="218">
        <v>4</v>
      </c>
      <c r="J119" s="217"/>
      <c r="K119" s="218"/>
      <c r="L119" s="215">
        <v>4</v>
      </c>
      <c r="M119" s="216">
        <v>2</v>
      </c>
      <c r="N119" s="217">
        <v>6</v>
      </c>
      <c r="O119" s="218">
        <v>3</v>
      </c>
      <c r="P119" s="215">
        <v>5</v>
      </c>
      <c r="Q119" s="216">
        <v>1</v>
      </c>
      <c r="R119" s="217">
        <v>3</v>
      </c>
      <c r="S119" s="218">
        <v>2</v>
      </c>
      <c r="T119" s="215">
        <v>3</v>
      </c>
      <c r="U119" s="216"/>
      <c r="V119" s="217"/>
      <c r="W119" s="218"/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4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21" x14ac:dyDescent="0.25">
      <c r="A122" s="1543"/>
      <c r="B122" s="937" t="s">
        <v>140</v>
      </c>
      <c r="C122" s="937" t="s">
        <v>141</v>
      </c>
      <c r="D122" s="856" t="s">
        <v>142</v>
      </c>
      <c r="E122" s="840" t="s">
        <v>143</v>
      </c>
      <c r="F122" s="842" t="s">
        <v>144</v>
      </c>
      <c r="G122" s="222" t="s">
        <v>145</v>
      </c>
      <c r="H122" s="938" t="s">
        <v>146</v>
      </c>
      <c r="I122" s="856" t="s">
        <v>147</v>
      </c>
      <c r="J122" s="855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939" t="s">
        <v>130</v>
      </c>
      <c r="B123" s="877">
        <v>2</v>
      </c>
      <c r="C123" s="879"/>
      <c r="D123" s="940"/>
      <c r="E123" s="941"/>
      <c r="F123" s="876">
        <v>1</v>
      </c>
      <c r="G123" s="942">
        <v>1</v>
      </c>
      <c r="H123" s="943"/>
      <c r="I123" s="877"/>
      <c r="J123" s="877"/>
      <c r="K123" s="942">
        <v>1</v>
      </c>
      <c r="L123" s="879">
        <v>1</v>
      </c>
      <c r="M123" s="877">
        <v>0</v>
      </c>
      <c r="N123" s="879">
        <v>0</v>
      </c>
      <c r="O123" s="877">
        <v>0</v>
      </c>
      <c r="P123" s="877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15</v>
      </c>
      <c r="E124" s="219">
        <v>20</v>
      </c>
      <c r="F124" s="233">
        <v>23</v>
      </c>
      <c r="G124" s="234">
        <v>12</v>
      </c>
      <c r="H124" s="235">
        <v>11</v>
      </c>
      <c r="I124" s="232"/>
      <c r="J124" s="232">
        <v>16</v>
      </c>
      <c r="K124" s="234">
        <v>7</v>
      </c>
      <c r="L124" s="219">
        <v>1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ht="21" x14ac:dyDescent="0.25">
      <c r="A127" s="1546"/>
      <c r="B127" s="1548"/>
      <c r="C127" s="1543"/>
      <c r="D127" s="389" t="s">
        <v>13</v>
      </c>
      <c r="E127" s="928" t="s">
        <v>14</v>
      </c>
      <c r="F127" s="928" t="s">
        <v>15</v>
      </c>
      <c r="G127" s="928" t="s">
        <v>152</v>
      </c>
      <c r="H127" s="928" t="s">
        <v>153</v>
      </c>
      <c r="I127" s="872" t="s">
        <v>154</v>
      </c>
      <c r="J127" s="1532"/>
    </row>
    <row r="128" spans="1:74" ht="43.5" x14ac:dyDescent="0.25">
      <c r="A128" s="1567" t="s">
        <v>155</v>
      </c>
      <c r="B128" s="944" t="s">
        <v>156</v>
      </c>
      <c r="C128" s="945">
        <f>SUM(D128:I128)</f>
        <v>0</v>
      </c>
      <c r="D128" s="916"/>
      <c r="E128" s="239"/>
      <c r="F128" s="239"/>
      <c r="G128" s="239"/>
      <c r="H128" s="239"/>
      <c r="I128" s="946"/>
      <c r="J128" s="917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43.5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855" t="s">
        <v>159</v>
      </c>
      <c r="B131" s="855" t="s">
        <v>160</v>
      </c>
    </row>
    <row r="132" spans="1:67" x14ac:dyDescent="0.25">
      <c r="A132" s="947" t="s">
        <v>161</v>
      </c>
      <c r="B132" s="918">
        <v>0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7</v>
      </c>
    </row>
    <row r="135" spans="1:67" ht="22.5" x14ac:dyDescent="0.25">
      <c r="A135" s="245" t="s">
        <v>164</v>
      </c>
      <c r="B135" s="68">
        <v>3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2</v>
      </c>
    </row>
    <row r="141" spans="1:67" x14ac:dyDescent="0.25">
      <c r="A141" s="247" t="s">
        <v>170</v>
      </c>
      <c r="B141" s="248">
        <v>12</v>
      </c>
    </row>
    <row r="142" spans="1:67" x14ac:dyDescent="0.25">
      <c r="A142" s="249" t="s">
        <v>171</v>
      </c>
      <c r="B142" s="248">
        <v>78</v>
      </c>
    </row>
    <row r="143" spans="1:67" x14ac:dyDescent="0.25">
      <c r="A143" s="249" t="s">
        <v>172</v>
      </c>
      <c r="B143" s="248">
        <v>13</v>
      </c>
    </row>
    <row r="144" spans="1:67" x14ac:dyDescent="0.25">
      <c r="A144" s="250" t="s">
        <v>62</v>
      </c>
      <c r="B144" s="137">
        <f>SUM(B132:B143)</f>
        <v>115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856" t="s">
        <v>175</v>
      </c>
      <c r="D146" s="856" t="s">
        <v>176</v>
      </c>
    </row>
    <row r="147" spans="1:68" ht="42" x14ac:dyDescent="0.25">
      <c r="A147" s="852" t="s">
        <v>177</v>
      </c>
      <c r="B147" s="839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853" t="s">
        <v>62</v>
      </c>
      <c r="D150" s="865" t="s">
        <v>183</v>
      </c>
      <c r="E150" s="847" t="s">
        <v>184</v>
      </c>
      <c r="F150" s="1554"/>
      <c r="G150" s="865" t="s">
        <v>185</v>
      </c>
      <c r="H150" s="14" t="s">
        <v>186</v>
      </c>
      <c r="I150" s="847" t="s">
        <v>187</v>
      </c>
      <c r="J150" s="865" t="s">
        <v>185</v>
      </c>
      <c r="K150" s="14" t="s">
        <v>186</v>
      </c>
      <c r="L150" s="847" t="s">
        <v>187</v>
      </c>
    </row>
    <row r="151" spans="1:68" x14ac:dyDescent="0.25">
      <c r="A151" s="1567" t="s">
        <v>188</v>
      </c>
      <c r="B151" s="948" t="s">
        <v>189</v>
      </c>
      <c r="C151" s="945">
        <f>SUM(D151+E151)</f>
        <v>0</v>
      </c>
      <c r="D151" s="916"/>
      <c r="E151" s="917"/>
      <c r="F151" s="918"/>
      <c r="G151" s="916"/>
      <c r="H151" s="914"/>
      <c r="I151" s="917"/>
      <c r="J151" s="916"/>
      <c r="K151" s="914"/>
      <c r="L151" s="917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853" t="s">
        <v>62</v>
      </c>
      <c r="D154" s="389" t="s">
        <v>7</v>
      </c>
      <c r="E154" s="106" t="s">
        <v>193</v>
      </c>
      <c r="F154" s="840" t="s">
        <v>76</v>
      </c>
    </row>
    <row r="155" spans="1:68" x14ac:dyDescent="0.25">
      <c r="A155" s="1567" t="s">
        <v>194</v>
      </c>
      <c r="B155" s="860" t="s">
        <v>195</v>
      </c>
      <c r="C155" s="918"/>
      <c r="D155" s="260"/>
      <c r="E155" s="261"/>
      <c r="F155" s="949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859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868" t="s">
        <v>197</v>
      </c>
      <c r="B157" s="868" t="s">
        <v>195</v>
      </c>
      <c r="C157" s="252"/>
      <c r="D157" s="39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860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858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859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853" t="s">
        <v>204</v>
      </c>
      <c r="D163" s="389" t="s">
        <v>194</v>
      </c>
      <c r="E163" s="849" t="s">
        <v>205</v>
      </c>
      <c r="F163" s="1579"/>
      <c r="G163" s="1581"/>
      <c r="H163" s="1583"/>
    </row>
    <row r="164" spans="1:68" x14ac:dyDescent="0.25">
      <c r="A164" s="1643" t="s">
        <v>206</v>
      </c>
      <c r="B164" s="950" t="s">
        <v>201</v>
      </c>
      <c r="C164" s="945">
        <f t="shared" ref="C164:C169" si="61">SUM(D164:E164)</f>
        <v>0</v>
      </c>
      <c r="D164" s="916"/>
      <c r="E164" s="946"/>
      <c r="F164" s="914"/>
      <c r="G164" s="239"/>
      <c r="H164" s="917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265</v>
      </c>
      <c r="D165" s="33">
        <v>265</v>
      </c>
      <c r="E165" s="274"/>
      <c r="F165" s="31">
        <v>265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950" t="s">
        <v>201</v>
      </c>
      <c r="C167" s="945">
        <f t="shared" si="61"/>
        <v>0</v>
      </c>
      <c r="D167" s="916"/>
      <c r="E167" s="946"/>
      <c r="F167" s="914"/>
      <c r="G167" s="239"/>
      <c r="H167" s="917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129</v>
      </c>
      <c r="D168" s="33">
        <v>129</v>
      </c>
      <c r="E168" s="274"/>
      <c r="F168" s="31">
        <v>129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ht="21" x14ac:dyDescent="0.25">
      <c r="A173" s="1554"/>
      <c r="B173" s="856" t="s">
        <v>32</v>
      </c>
      <c r="C173" s="278" t="s">
        <v>33</v>
      </c>
      <c r="D173" s="279" t="s">
        <v>34</v>
      </c>
      <c r="E173" s="389" t="s">
        <v>43</v>
      </c>
      <c r="F173" s="840" t="s">
        <v>34</v>
      </c>
      <c r="G173" s="389" t="s">
        <v>43</v>
      </c>
      <c r="H173" s="840" t="s">
        <v>34</v>
      </c>
      <c r="I173" s="389" t="s">
        <v>43</v>
      </c>
      <c r="J173" s="840" t="s">
        <v>34</v>
      </c>
      <c r="K173" s="389" t="s">
        <v>43</v>
      </c>
      <c r="L173" s="864" t="s">
        <v>34</v>
      </c>
      <c r="M173" s="389" t="s">
        <v>43</v>
      </c>
      <c r="N173" s="840" t="s">
        <v>34</v>
      </c>
      <c r="O173" s="389" t="s">
        <v>43</v>
      </c>
      <c r="P173" s="864" t="s">
        <v>34</v>
      </c>
      <c r="Q173" s="389" t="s">
        <v>43</v>
      </c>
      <c r="R173" s="840" t="s">
        <v>34</v>
      </c>
      <c r="S173" s="389" t="s">
        <v>43</v>
      </c>
      <c r="T173" s="864" t="s">
        <v>34</v>
      </c>
      <c r="U173" s="389" t="s">
        <v>43</v>
      </c>
      <c r="V173" s="840" t="s">
        <v>34</v>
      </c>
      <c r="W173" s="389" t="s">
        <v>43</v>
      </c>
      <c r="X173" s="864" t="s">
        <v>34</v>
      </c>
      <c r="Y173" s="389" t="s">
        <v>43</v>
      </c>
      <c r="Z173" s="840" t="s">
        <v>34</v>
      </c>
      <c r="AA173" s="389" t="s">
        <v>43</v>
      </c>
      <c r="AB173" s="840" t="s">
        <v>34</v>
      </c>
      <c r="AC173" s="389" t="s">
        <v>43</v>
      </c>
      <c r="AD173" s="840" t="s">
        <v>34</v>
      </c>
      <c r="AE173" s="389" t="s">
        <v>43</v>
      </c>
      <c r="AF173" s="840" t="s">
        <v>34</v>
      </c>
      <c r="AG173" s="389" t="s">
        <v>43</v>
      </c>
      <c r="AH173" s="840" t="s">
        <v>34</v>
      </c>
      <c r="AI173" s="389" t="s">
        <v>43</v>
      </c>
      <c r="AJ173" s="840" t="s">
        <v>34</v>
      </c>
      <c r="AK173" s="389" t="s">
        <v>43</v>
      </c>
      <c r="AL173" s="840" t="s">
        <v>34</v>
      </c>
    </row>
    <row r="174" spans="1:68" x14ac:dyDescent="0.25">
      <c r="A174" s="951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952">
        <f>SUM(P174+R174+T174+V174+X174+Z174+AB174+AD174+AF174+AH174+AJ174+AL174)</f>
        <v>0</v>
      </c>
      <c r="E174" s="953"/>
      <c r="F174" s="285"/>
      <c r="G174" s="286"/>
      <c r="H174" s="954"/>
      <c r="I174" s="953"/>
      <c r="J174" s="285"/>
      <c r="K174" s="286"/>
      <c r="L174" s="954"/>
      <c r="M174" s="286"/>
      <c r="N174" s="954"/>
      <c r="O174" s="955"/>
      <c r="P174" s="956"/>
      <c r="Q174" s="957"/>
      <c r="R174" s="958"/>
      <c r="S174" s="955"/>
      <c r="T174" s="956"/>
      <c r="U174" s="957"/>
      <c r="V174" s="958"/>
      <c r="W174" s="955"/>
      <c r="X174" s="956"/>
      <c r="Y174" s="957"/>
      <c r="Z174" s="958"/>
      <c r="AA174" s="957"/>
      <c r="AB174" s="958"/>
      <c r="AC174" s="957"/>
      <c r="AD174" s="958"/>
      <c r="AE174" s="957"/>
      <c r="AF174" s="958"/>
      <c r="AG174" s="957"/>
      <c r="AH174" s="958"/>
      <c r="AI174" s="957"/>
      <c r="AJ174" s="958"/>
      <c r="AK174" s="957"/>
      <c r="AL174" s="958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959"/>
      <c r="F175" s="960"/>
      <c r="G175" s="959"/>
      <c r="H175" s="960"/>
      <c r="I175" s="959"/>
      <c r="J175" s="960"/>
      <c r="K175" s="961"/>
      <c r="L175" s="962"/>
      <c r="M175" s="959"/>
      <c r="N175" s="960"/>
      <c r="O175" s="961"/>
      <c r="P175" s="962"/>
      <c r="Q175" s="959"/>
      <c r="R175" s="960"/>
      <c r="S175" s="961"/>
      <c r="T175" s="962"/>
      <c r="U175" s="959"/>
      <c r="V175" s="960"/>
      <c r="W175" s="961"/>
      <c r="X175" s="962"/>
      <c r="Y175" s="959"/>
      <c r="Z175" s="960"/>
      <c r="AA175" s="959"/>
      <c r="AB175" s="960"/>
      <c r="AC175" s="959"/>
      <c r="AD175" s="960"/>
      <c r="AE175" s="959"/>
      <c r="AF175" s="960"/>
      <c r="AG175" s="959"/>
      <c r="AH175" s="960"/>
      <c r="AI175" s="959"/>
      <c r="AJ175" s="960"/>
      <c r="AK175" s="959"/>
      <c r="AL175" s="960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959"/>
      <c r="F176" s="960"/>
      <c r="G176" s="959"/>
      <c r="H176" s="960"/>
      <c r="I176" s="959"/>
      <c r="J176" s="960"/>
      <c r="K176" s="961"/>
      <c r="L176" s="962"/>
      <c r="M176" s="959"/>
      <c r="N176" s="960"/>
      <c r="O176" s="961"/>
      <c r="P176" s="962"/>
      <c r="Q176" s="959"/>
      <c r="R176" s="960"/>
      <c r="S176" s="961"/>
      <c r="T176" s="962"/>
      <c r="U176" s="959"/>
      <c r="V176" s="960"/>
      <c r="W176" s="961"/>
      <c r="X176" s="962"/>
      <c r="Y176" s="959"/>
      <c r="Z176" s="960"/>
      <c r="AA176" s="959"/>
      <c r="AB176" s="960"/>
      <c r="AC176" s="959"/>
      <c r="AD176" s="960"/>
      <c r="AE176" s="959"/>
      <c r="AF176" s="960"/>
      <c r="AG176" s="959"/>
      <c r="AH176" s="960"/>
      <c r="AI176" s="959"/>
      <c r="AJ176" s="960"/>
      <c r="AK176" s="959"/>
      <c r="AL176" s="960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963"/>
      <c r="F177" s="964"/>
      <c r="G177" s="963"/>
      <c r="H177" s="964"/>
      <c r="I177" s="963"/>
      <c r="J177" s="964"/>
      <c r="K177" s="965"/>
      <c r="L177" s="966"/>
      <c r="M177" s="963"/>
      <c r="N177" s="964"/>
      <c r="O177" s="965"/>
      <c r="P177" s="966"/>
      <c r="Q177" s="963"/>
      <c r="R177" s="964"/>
      <c r="S177" s="965"/>
      <c r="T177" s="966"/>
      <c r="U177" s="963"/>
      <c r="V177" s="964"/>
      <c r="W177" s="965"/>
      <c r="X177" s="966"/>
      <c r="Y177" s="963"/>
      <c r="Z177" s="964"/>
      <c r="AA177" s="963"/>
      <c r="AB177" s="964"/>
      <c r="AC177" s="963"/>
      <c r="AD177" s="964"/>
      <c r="AE177" s="963"/>
      <c r="AF177" s="964"/>
      <c r="AG177" s="963"/>
      <c r="AH177" s="964"/>
      <c r="AI177" s="963"/>
      <c r="AJ177" s="964"/>
      <c r="AK177" s="963"/>
      <c r="AL177" s="964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967" t="s">
        <v>32</v>
      </c>
      <c r="D181" s="968" t="s">
        <v>43</v>
      </c>
      <c r="E181" s="843" t="s">
        <v>34</v>
      </c>
      <c r="F181" s="969" t="s">
        <v>43</v>
      </c>
      <c r="G181" s="970" t="s">
        <v>34</v>
      </c>
      <c r="H181" s="969" t="s">
        <v>43</v>
      </c>
      <c r="I181" s="970" t="s">
        <v>34</v>
      </c>
      <c r="J181" s="969" t="s">
        <v>43</v>
      </c>
      <c r="K181" s="970" t="s">
        <v>34</v>
      </c>
      <c r="L181" s="969" t="s">
        <v>43</v>
      </c>
      <c r="M181" s="970" t="s">
        <v>34</v>
      </c>
      <c r="N181" s="969" t="s">
        <v>43</v>
      </c>
      <c r="O181" s="970" t="s">
        <v>34</v>
      </c>
      <c r="P181" s="969" t="s">
        <v>43</v>
      </c>
      <c r="Q181" s="970" t="s">
        <v>34</v>
      </c>
      <c r="R181" s="969" t="s">
        <v>43</v>
      </c>
      <c r="S181" s="970" t="s">
        <v>34</v>
      </c>
      <c r="T181" s="106" t="s">
        <v>43</v>
      </c>
      <c r="U181" s="971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ht="21" x14ac:dyDescent="0.25">
      <c r="A182" s="1540" t="s">
        <v>227</v>
      </c>
      <c r="B182" s="972" t="s">
        <v>228</v>
      </c>
      <c r="C182" s="973">
        <f>SUM(D182:E182)</f>
        <v>2</v>
      </c>
      <c r="D182" s="974">
        <f>SUM(F182+H182+J182+L182+N182+P182+R182+T182)</f>
        <v>1</v>
      </c>
      <c r="E182" s="975">
        <f>G182+I182+K182+M182+O182+Q182+S182+U182</f>
        <v>1</v>
      </c>
      <c r="F182" s="976"/>
      <c r="G182" s="977"/>
      <c r="H182" s="976"/>
      <c r="I182" s="977"/>
      <c r="J182" s="976"/>
      <c r="K182" s="977"/>
      <c r="L182" s="976"/>
      <c r="M182" s="977">
        <v>1</v>
      </c>
      <c r="N182" s="976"/>
      <c r="O182" s="977"/>
      <c r="P182" s="976">
        <v>1</v>
      </c>
      <c r="Q182" s="977"/>
      <c r="R182" s="976"/>
      <c r="S182" s="977"/>
      <c r="T182" s="976"/>
      <c r="U182" s="978"/>
      <c r="V182" s="979"/>
      <c r="W182" s="980"/>
      <c r="X182" s="980">
        <v>1</v>
      </c>
      <c r="Y182" s="980"/>
      <c r="Z182" s="980">
        <v>1</v>
      </c>
      <c r="AA182" s="981"/>
      <c r="AB182" s="980"/>
      <c r="AC182" s="980">
        <v>1</v>
      </c>
      <c r="AD182" s="980"/>
      <c r="AE182" s="982">
        <v>1</v>
      </c>
      <c r="AF182" s="980">
        <v>2</v>
      </c>
      <c r="AG182" s="983"/>
      <c r="AH182" s="982">
        <v>0</v>
      </c>
      <c r="AI182" s="980">
        <v>0</v>
      </c>
      <c r="AJ182" s="980">
        <v>0</v>
      </c>
      <c r="AK182" s="980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ht="31.5" x14ac:dyDescent="0.25">
      <c r="A183" s="1540"/>
      <c r="B183" s="859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/>
      <c r="H183" s="206"/>
      <c r="I183" s="324"/>
      <c r="J183" s="206"/>
      <c r="K183" s="324">
        <v>1</v>
      </c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>
        <v>1</v>
      </c>
      <c r="Y183" s="327"/>
      <c r="Z183" s="327"/>
      <c r="AA183" s="208"/>
      <c r="AB183" s="327"/>
      <c r="AC183" s="327"/>
      <c r="AD183" s="327">
        <v>1</v>
      </c>
      <c r="AE183" s="210"/>
      <c r="AF183" s="327">
        <v>1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ht="21" x14ac:dyDescent="0.25">
      <c r="A185" s="853" t="s">
        <v>4</v>
      </c>
      <c r="B185" s="853" t="s">
        <v>62</v>
      </c>
      <c r="C185" s="855" t="s">
        <v>231</v>
      </c>
      <c r="D185" s="847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972" t="s">
        <v>233</v>
      </c>
      <c r="B186" s="984">
        <f>SUM(C186:D186)</f>
        <v>3</v>
      </c>
      <c r="C186" s="980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859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844" t="s">
        <v>34</v>
      </c>
      <c r="E191" s="969" t="s">
        <v>43</v>
      </c>
      <c r="F191" s="970" t="s">
        <v>34</v>
      </c>
      <c r="G191" s="969" t="s">
        <v>43</v>
      </c>
      <c r="H191" s="970" t="s">
        <v>34</v>
      </c>
      <c r="I191" s="969" t="s">
        <v>43</v>
      </c>
      <c r="J191" s="970" t="s">
        <v>34</v>
      </c>
      <c r="K191" s="969" t="s">
        <v>43</v>
      </c>
      <c r="L191" s="970" t="s">
        <v>34</v>
      </c>
      <c r="M191" s="969" t="s">
        <v>43</v>
      </c>
      <c r="N191" s="970" t="s">
        <v>34</v>
      </c>
      <c r="O191" s="969" t="s">
        <v>43</v>
      </c>
      <c r="P191" s="840" t="s">
        <v>34</v>
      </c>
      <c r="Q191" s="969" t="s">
        <v>43</v>
      </c>
      <c r="R191" s="840" t="s">
        <v>34</v>
      </c>
      <c r="S191" s="969" t="s">
        <v>43</v>
      </c>
      <c r="T191" s="840" t="s">
        <v>34</v>
      </c>
      <c r="U191" s="969" t="s">
        <v>43</v>
      </c>
      <c r="V191" s="970" t="s">
        <v>34</v>
      </c>
      <c r="W191" s="969" t="s">
        <v>43</v>
      </c>
      <c r="X191" s="970" t="s">
        <v>34</v>
      </c>
      <c r="Y191" s="106" t="s">
        <v>43</v>
      </c>
      <c r="Z191" s="970" t="s">
        <v>34</v>
      </c>
      <c r="AA191" s="106" t="s">
        <v>43</v>
      </c>
      <c r="AB191" s="970" t="s">
        <v>34</v>
      </c>
      <c r="AC191" s="106" t="s">
        <v>43</v>
      </c>
      <c r="AD191" s="970" t="s">
        <v>34</v>
      </c>
      <c r="AE191" s="106" t="s">
        <v>43</v>
      </c>
      <c r="AF191" s="970" t="s">
        <v>34</v>
      </c>
      <c r="AG191" s="106" t="s">
        <v>43</v>
      </c>
      <c r="AH191" s="970" t="s">
        <v>34</v>
      </c>
      <c r="AI191" s="106" t="s">
        <v>43</v>
      </c>
      <c r="AJ191" s="970" t="s">
        <v>34</v>
      </c>
      <c r="AK191" s="106" t="s">
        <v>43</v>
      </c>
      <c r="AL191" s="985" t="s">
        <v>34</v>
      </c>
      <c r="AM191" s="340" t="s">
        <v>237</v>
      </c>
      <c r="AN191" s="341" t="s">
        <v>238</v>
      </c>
    </row>
    <row r="192" spans="1:69" x14ac:dyDescent="0.25">
      <c r="A192" s="857" t="s">
        <v>239</v>
      </c>
      <c r="B192" s="986">
        <f>SUM(C192+D192)</f>
        <v>30</v>
      </c>
      <c r="C192" s="987">
        <f>+E192+G192+I192+K192+M192+O192+Q192+S192+U192+W192+Y192+AA192+AC192+AE192+AG192+AI192+AK192</f>
        <v>11</v>
      </c>
      <c r="D192" s="124">
        <f>+F192+H192+J192+L192+N192+P192+R192+T192+V192+X192+Z192+AB192+AD192+AF192+AH192+AJ192+AL192</f>
        <v>19</v>
      </c>
      <c r="E192" s="988"/>
      <c r="F192" s="989"/>
      <c r="G192" s="988"/>
      <c r="H192" s="989"/>
      <c r="I192" s="988">
        <v>1</v>
      </c>
      <c r="J192" s="989">
        <v>3</v>
      </c>
      <c r="K192" s="988">
        <v>4</v>
      </c>
      <c r="L192" s="989">
        <v>6</v>
      </c>
      <c r="M192" s="988">
        <v>1</v>
      </c>
      <c r="N192" s="989">
        <v>2</v>
      </c>
      <c r="O192" s="988">
        <v>1</v>
      </c>
      <c r="P192" s="345">
        <v>2</v>
      </c>
      <c r="Q192" s="988">
        <v>1</v>
      </c>
      <c r="R192" s="345">
        <v>0</v>
      </c>
      <c r="S192" s="988"/>
      <c r="T192" s="345"/>
      <c r="U192" s="988">
        <v>1</v>
      </c>
      <c r="V192" s="989">
        <v>2</v>
      </c>
      <c r="W192" s="988">
        <v>0</v>
      </c>
      <c r="X192" s="989">
        <v>2</v>
      </c>
      <c r="Y192" s="988">
        <v>1</v>
      </c>
      <c r="Z192" s="345">
        <v>2</v>
      </c>
      <c r="AA192" s="988">
        <v>1</v>
      </c>
      <c r="AB192" s="345">
        <v>0</v>
      </c>
      <c r="AC192" s="988"/>
      <c r="AD192" s="345"/>
      <c r="AE192" s="988"/>
      <c r="AF192" s="345"/>
      <c r="AG192" s="988"/>
      <c r="AH192" s="345"/>
      <c r="AI192" s="988"/>
      <c r="AJ192" s="345"/>
      <c r="AK192" s="988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843" t="s">
        <v>32</v>
      </c>
      <c r="C196" s="857" t="s">
        <v>33</v>
      </c>
      <c r="D196" s="843" t="s">
        <v>34</v>
      </c>
      <c r="E196" s="969" t="s">
        <v>43</v>
      </c>
      <c r="F196" s="349" t="s">
        <v>34</v>
      </c>
      <c r="G196" s="969" t="s">
        <v>43</v>
      </c>
      <c r="H196" s="349" t="s">
        <v>34</v>
      </c>
      <c r="I196" s="866" t="s">
        <v>43</v>
      </c>
      <c r="J196" s="863" t="s">
        <v>34</v>
      </c>
      <c r="K196" s="969" t="s">
        <v>43</v>
      </c>
      <c r="L196" s="841" t="s">
        <v>34</v>
      </c>
      <c r="M196" s="990" t="s">
        <v>245</v>
      </c>
      <c r="N196" s="850" t="s">
        <v>246</v>
      </c>
      <c r="O196" s="1532"/>
    </row>
    <row r="197" spans="1:67" x14ac:dyDescent="0.25">
      <c r="A197" s="1548"/>
      <c r="B197" s="384">
        <f t="shared" ref="B197:B202" si="66">+C197+D197</f>
        <v>3</v>
      </c>
      <c r="C197" s="356">
        <f>+E197+G197+I197+K197</f>
        <v>3</v>
      </c>
      <c r="D197" s="385">
        <f>+F197+H197+J197+L197</f>
        <v>0</v>
      </c>
      <c r="E197" s="991">
        <f t="shared" ref="E197:O197" si="67">SUM(E198:E202)</f>
        <v>0</v>
      </c>
      <c r="F197" s="126">
        <f t="shared" si="67"/>
        <v>0</v>
      </c>
      <c r="G197" s="991">
        <f t="shared" si="67"/>
        <v>0</v>
      </c>
      <c r="H197" s="126">
        <f t="shared" si="67"/>
        <v>0</v>
      </c>
      <c r="I197" s="991">
        <f t="shared" si="67"/>
        <v>0</v>
      </c>
      <c r="J197" s="992">
        <f t="shared" si="67"/>
        <v>0</v>
      </c>
      <c r="K197" s="986">
        <f t="shared" si="67"/>
        <v>3</v>
      </c>
      <c r="L197" s="360">
        <f t="shared" si="67"/>
        <v>0</v>
      </c>
      <c r="M197" s="128">
        <f t="shared" si="67"/>
        <v>1</v>
      </c>
      <c r="N197" s="126">
        <f t="shared" si="67"/>
        <v>2</v>
      </c>
      <c r="O197" s="993">
        <f t="shared" si="67"/>
        <v>3</v>
      </c>
    </row>
    <row r="198" spans="1:67" x14ac:dyDescent="0.25">
      <c r="A198" s="972" t="s">
        <v>247</v>
      </c>
      <c r="B198" s="984">
        <f t="shared" si="66"/>
        <v>3</v>
      </c>
      <c r="C198" s="984">
        <f>+E198+G198+I198+K198</f>
        <v>3</v>
      </c>
      <c r="D198" s="994">
        <f>+F198+H198+J198+L198</f>
        <v>0</v>
      </c>
      <c r="E198" s="196"/>
      <c r="F198" s="200"/>
      <c r="G198" s="196"/>
      <c r="H198" s="200"/>
      <c r="I198" s="196"/>
      <c r="J198" s="197"/>
      <c r="K198" s="196">
        <v>3</v>
      </c>
      <c r="L198" s="363"/>
      <c r="M198" s="198">
        <v>1</v>
      </c>
      <c r="N198" s="200">
        <v>2</v>
      </c>
      <c r="O198" s="364">
        <v>3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858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858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858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861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12992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selection activeCell="B13" sqref="B13"/>
    </sheetView>
  </sheetViews>
  <sheetFormatPr baseColWidth="10" defaultRowHeight="15" x14ac:dyDescent="0.25"/>
  <cols>
    <col min="1" max="1" width="26.5703125" customWidth="1"/>
    <col min="2" max="2" width="8.42578125" customWidth="1"/>
    <col min="3" max="3" width="9.710937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",[8]NOMBRE!B2," - ","( ",[8]NOMBRE!C2,[8]NOMBRE!D2,[8]NOMBRE!E2,[8]NOMBRE!F2,[8]NOMBRE!G2," )")</f>
        <v>COMUNA: LINARES - ( 07401 )</v>
      </c>
    </row>
    <row r="3" spans="1:7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71" x14ac:dyDescent="0.25">
      <c r="A4" s="1" t="str">
        <f>CONCATENATE("MES: ",[8]NOMBRE!B6," - ","( ",[8]NOMBRE!C6,[8]NOMBRE!D6," )")</f>
        <v>MES: JULIO - ( 07 )</v>
      </c>
    </row>
    <row r="5" spans="1:71" x14ac:dyDescent="0.25">
      <c r="A5" s="1" t="str">
        <f>CONCATENATE("AÑO: ",[8]NOMBRE!B7)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881"/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542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553"/>
      <c r="AS11" s="1553"/>
    </row>
    <row r="12" spans="1:71" ht="21" x14ac:dyDescent="0.25">
      <c r="A12" s="1543"/>
      <c r="B12" s="1117" t="s">
        <v>32</v>
      </c>
      <c r="C12" s="10" t="s">
        <v>33</v>
      </c>
      <c r="D12" s="910" t="s">
        <v>34</v>
      </c>
      <c r="E12" s="895" t="s">
        <v>33</v>
      </c>
      <c r="F12" s="885" t="s">
        <v>34</v>
      </c>
      <c r="G12" s="895" t="s">
        <v>33</v>
      </c>
      <c r="H12" s="885" t="s">
        <v>34</v>
      </c>
      <c r="I12" s="895" t="s">
        <v>33</v>
      </c>
      <c r="J12" s="885" t="s">
        <v>34</v>
      </c>
      <c r="K12" s="895" t="s">
        <v>33</v>
      </c>
      <c r="L12" s="885" t="s">
        <v>34</v>
      </c>
      <c r="M12" s="895" t="s">
        <v>33</v>
      </c>
      <c r="N12" s="885" t="s">
        <v>34</v>
      </c>
      <c r="O12" s="895" t="s">
        <v>33</v>
      </c>
      <c r="P12" s="885" t="s">
        <v>34</v>
      </c>
      <c r="Q12" s="895" t="s">
        <v>33</v>
      </c>
      <c r="R12" s="885" t="s">
        <v>34</v>
      </c>
      <c r="S12" s="895" t="s">
        <v>33</v>
      </c>
      <c r="T12" s="885" t="s">
        <v>34</v>
      </c>
      <c r="U12" s="895" t="s">
        <v>33</v>
      </c>
      <c r="V12" s="885" t="s">
        <v>34</v>
      </c>
      <c r="W12" s="895" t="s">
        <v>33</v>
      </c>
      <c r="X12" s="885" t="s">
        <v>34</v>
      </c>
      <c r="Y12" s="895" t="s">
        <v>33</v>
      </c>
      <c r="Z12" s="885" t="s">
        <v>34</v>
      </c>
      <c r="AA12" s="895" t="s">
        <v>33</v>
      </c>
      <c r="AB12" s="885" t="s">
        <v>34</v>
      </c>
      <c r="AC12" s="895" t="s">
        <v>33</v>
      </c>
      <c r="AD12" s="885" t="s">
        <v>34</v>
      </c>
      <c r="AE12" s="895" t="s">
        <v>33</v>
      </c>
      <c r="AF12" s="885" t="s">
        <v>34</v>
      </c>
      <c r="AG12" s="14" t="s">
        <v>33</v>
      </c>
      <c r="AH12" s="884" t="s">
        <v>34</v>
      </c>
      <c r="AI12" s="895" t="s">
        <v>33</v>
      </c>
      <c r="AJ12" s="885" t="s">
        <v>34</v>
      </c>
      <c r="AK12" s="14" t="s">
        <v>33</v>
      </c>
      <c r="AL12" s="885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059" t="s">
        <v>35</v>
      </c>
      <c r="B13" s="1060">
        <f>SUM(C13+D13)</f>
        <v>3552</v>
      </c>
      <c r="C13" s="1040">
        <f t="shared" ref="C13:D16" si="0">SUM(E13+G13+I13+K13+M13+O13+Q13+S13+U13+W13+Y13+AA13+AC13+AE13+AG13+AI13+AK13)</f>
        <v>1814</v>
      </c>
      <c r="D13" s="1061">
        <f t="shared" si="0"/>
        <v>1738</v>
      </c>
      <c r="E13" s="1062">
        <v>309</v>
      </c>
      <c r="F13" s="1063">
        <v>261</v>
      </c>
      <c r="G13" s="1062">
        <v>151</v>
      </c>
      <c r="H13" s="1063">
        <v>161</v>
      </c>
      <c r="I13" s="1062">
        <v>160</v>
      </c>
      <c r="J13" s="1063">
        <v>155</v>
      </c>
      <c r="K13" s="1064">
        <v>90</v>
      </c>
      <c r="L13" s="1063">
        <v>93</v>
      </c>
      <c r="M13" s="1062">
        <v>64</v>
      </c>
      <c r="N13" s="1063">
        <v>56</v>
      </c>
      <c r="O13" s="1064">
        <v>71</v>
      </c>
      <c r="P13" s="1063">
        <v>58</v>
      </c>
      <c r="Q13" s="1062">
        <v>68</v>
      </c>
      <c r="R13" s="1063">
        <v>79</v>
      </c>
      <c r="S13" s="1064">
        <v>68</v>
      </c>
      <c r="T13" s="1065">
        <v>61</v>
      </c>
      <c r="U13" s="1064">
        <v>72</v>
      </c>
      <c r="V13" s="1065">
        <v>64</v>
      </c>
      <c r="W13" s="1064">
        <v>75</v>
      </c>
      <c r="X13" s="1065">
        <v>72</v>
      </c>
      <c r="Y13" s="1064">
        <v>73</v>
      </c>
      <c r="Z13" s="1065">
        <v>74</v>
      </c>
      <c r="AA13" s="1064">
        <v>101</v>
      </c>
      <c r="AB13" s="1063">
        <v>100</v>
      </c>
      <c r="AC13" s="1064">
        <v>113</v>
      </c>
      <c r="AD13" s="1063">
        <v>81</v>
      </c>
      <c r="AE13" s="1064">
        <v>87</v>
      </c>
      <c r="AF13" s="1063">
        <v>85</v>
      </c>
      <c r="AG13" s="1064">
        <v>100</v>
      </c>
      <c r="AH13" s="1065">
        <v>92</v>
      </c>
      <c r="AI13" s="1064">
        <v>78</v>
      </c>
      <c r="AJ13" s="1065">
        <v>85</v>
      </c>
      <c r="AK13" s="1064">
        <v>134</v>
      </c>
      <c r="AL13" s="1065">
        <v>161</v>
      </c>
      <c r="AM13" s="1066">
        <v>3451</v>
      </c>
      <c r="AN13" s="1064">
        <v>138</v>
      </c>
      <c r="AO13" s="1062">
        <v>1</v>
      </c>
      <c r="AP13" s="1062">
        <v>213</v>
      </c>
      <c r="AQ13" s="1065">
        <v>62</v>
      </c>
      <c r="AR13" s="1065">
        <v>514</v>
      </c>
      <c r="AS13" s="1065">
        <v>4048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ht="21" x14ac:dyDescent="0.25">
      <c r="A14" s="27" t="s">
        <v>36</v>
      </c>
      <c r="B14" s="28">
        <f>SUM(C14+D14)</f>
        <v>283</v>
      </c>
      <c r="C14" s="29">
        <f t="shared" si="0"/>
        <v>0</v>
      </c>
      <c r="D14" s="30">
        <f t="shared" si="0"/>
        <v>283</v>
      </c>
      <c r="E14" s="31"/>
      <c r="F14" s="32"/>
      <c r="G14" s="31"/>
      <c r="H14" s="32"/>
      <c r="I14" s="31"/>
      <c r="J14" s="32"/>
      <c r="K14" s="31"/>
      <c r="L14" s="32">
        <v>19</v>
      </c>
      <c r="M14" s="33"/>
      <c r="N14" s="34">
        <v>38</v>
      </c>
      <c r="O14" s="33"/>
      <c r="P14" s="34">
        <v>66</v>
      </c>
      <c r="Q14" s="33"/>
      <c r="R14" s="34">
        <v>61</v>
      </c>
      <c r="S14" s="33"/>
      <c r="T14" s="34">
        <v>49</v>
      </c>
      <c r="U14" s="33"/>
      <c r="V14" s="34">
        <v>19</v>
      </c>
      <c r="W14" s="33"/>
      <c r="X14" s="34">
        <v>9</v>
      </c>
      <c r="Y14" s="33"/>
      <c r="Z14" s="34">
        <v>10</v>
      </c>
      <c r="AA14" s="33"/>
      <c r="AB14" s="34">
        <v>3</v>
      </c>
      <c r="AC14" s="33"/>
      <c r="AD14" s="34">
        <v>1</v>
      </c>
      <c r="AE14" s="33"/>
      <c r="AF14" s="34"/>
      <c r="AG14" s="33"/>
      <c r="AH14" s="34">
        <v>1</v>
      </c>
      <c r="AI14" s="33"/>
      <c r="AJ14" s="34">
        <v>5</v>
      </c>
      <c r="AK14" s="33"/>
      <c r="AL14" s="34">
        <v>2</v>
      </c>
      <c r="AM14" s="34">
        <v>277</v>
      </c>
      <c r="AN14" s="33">
        <v>7</v>
      </c>
      <c r="AO14" s="31">
        <v>0</v>
      </c>
      <c r="AP14" s="31">
        <v>1</v>
      </c>
      <c r="AQ14" s="34">
        <v>5</v>
      </c>
      <c r="AR14" s="34">
        <v>23</v>
      </c>
      <c r="AS14" s="34">
        <v>469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159</v>
      </c>
      <c r="C15" s="37">
        <f t="shared" si="0"/>
        <v>1</v>
      </c>
      <c r="D15" s="38">
        <f t="shared" si="0"/>
        <v>158</v>
      </c>
      <c r="E15" s="33"/>
      <c r="F15" s="34"/>
      <c r="G15" s="33"/>
      <c r="H15" s="34"/>
      <c r="I15" s="33"/>
      <c r="J15" s="34">
        <v>2</v>
      </c>
      <c r="K15" s="33"/>
      <c r="L15" s="34">
        <v>7</v>
      </c>
      <c r="M15" s="33"/>
      <c r="N15" s="34">
        <v>18</v>
      </c>
      <c r="O15" s="33"/>
      <c r="P15" s="34">
        <v>39</v>
      </c>
      <c r="Q15" s="33"/>
      <c r="R15" s="34">
        <v>43</v>
      </c>
      <c r="S15" s="33"/>
      <c r="T15" s="34">
        <v>21</v>
      </c>
      <c r="U15" s="33"/>
      <c r="V15" s="34">
        <v>10</v>
      </c>
      <c r="W15" s="33"/>
      <c r="X15" s="34">
        <v>6</v>
      </c>
      <c r="Y15" s="33"/>
      <c r="Z15" s="34">
        <v>1</v>
      </c>
      <c r="AA15" s="33"/>
      <c r="AB15" s="34">
        <v>6</v>
      </c>
      <c r="AC15" s="33"/>
      <c r="AD15" s="34">
        <v>3</v>
      </c>
      <c r="AE15" s="33"/>
      <c r="AF15" s="34"/>
      <c r="AG15" s="33"/>
      <c r="AH15" s="34">
        <v>1</v>
      </c>
      <c r="AI15" s="33"/>
      <c r="AJ15" s="34">
        <v>1</v>
      </c>
      <c r="AK15" s="33">
        <v>1</v>
      </c>
      <c r="AL15" s="34"/>
      <c r="AM15" s="34">
        <v>157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542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553"/>
      <c r="AO19" s="1553"/>
      <c r="AP19" s="1553"/>
    </row>
    <row r="20" spans="1:69" x14ac:dyDescent="0.25">
      <c r="A20" s="1543"/>
      <c r="B20" s="1033" t="s">
        <v>32</v>
      </c>
      <c r="C20" s="1034" t="s">
        <v>43</v>
      </c>
      <c r="D20" s="889" t="s">
        <v>34</v>
      </c>
      <c r="E20" s="1035" t="s">
        <v>43</v>
      </c>
      <c r="F20" s="889" t="s">
        <v>34</v>
      </c>
      <c r="G20" s="1035" t="s">
        <v>43</v>
      </c>
      <c r="H20" s="889" t="s">
        <v>34</v>
      </c>
      <c r="I20" s="1035" t="s">
        <v>43</v>
      </c>
      <c r="J20" s="889" t="s">
        <v>34</v>
      </c>
      <c r="K20" s="1035" t="s">
        <v>43</v>
      </c>
      <c r="L20" s="889" t="s">
        <v>34</v>
      </c>
      <c r="M20" s="1035" t="s">
        <v>43</v>
      </c>
      <c r="N20" s="889" t="s">
        <v>34</v>
      </c>
      <c r="O20" s="1035" t="s">
        <v>43</v>
      </c>
      <c r="P20" s="889" t="s">
        <v>34</v>
      </c>
      <c r="Q20" s="1035" t="s">
        <v>43</v>
      </c>
      <c r="R20" s="889" t="s">
        <v>34</v>
      </c>
      <c r="S20" s="1035" t="s">
        <v>43</v>
      </c>
      <c r="T20" s="889" t="s">
        <v>34</v>
      </c>
      <c r="U20" s="1035" t="s">
        <v>43</v>
      </c>
      <c r="V20" s="889" t="s">
        <v>34</v>
      </c>
      <c r="W20" s="1035" t="s">
        <v>43</v>
      </c>
      <c r="X20" s="889" t="s">
        <v>34</v>
      </c>
      <c r="Y20" s="1035" t="s">
        <v>43</v>
      </c>
      <c r="Z20" s="889" t="s">
        <v>34</v>
      </c>
      <c r="AA20" s="1035" t="s">
        <v>43</v>
      </c>
      <c r="AB20" s="889" t="s">
        <v>34</v>
      </c>
      <c r="AC20" s="1035" t="s">
        <v>43</v>
      </c>
      <c r="AD20" s="889" t="s">
        <v>34</v>
      </c>
      <c r="AE20" s="1035" t="s">
        <v>43</v>
      </c>
      <c r="AF20" s="889" t="s">
        <v>34</v>
      </c>
      <c r="AG20" s="1035" t="s">
        <v>43</v>
      </c>
      <c r="AH20" s="889" t="s">
        <v>34</v>
      </c>
      <c r="AI20" s="1035" t="s">
        <v>43</v>
      </c>
      <c r="AJ20" s="889" t="s">
        <v>34</v>
      </c>
      <c r="AK20" s="1035" t="s">
        <v>43</v>
      </c>
      <c r="AL20" s="889" t="s">
        <v>34</v>
      </c>
      <c r="AM20" s="1532"/>
      <c r="AN20" s="1554"/>
      <c r="AO20" s="1554"/>
      <c r="AP20" s="1554"/>
    </row>
    <row r="21" spans="1:69" x14ac:dyDescent="0.25">
      <c r="A21" s="1038" t="s">
        <v>44</v>
      </c>
      <c r="B21" s="1039">
        <f t="shared" ref="B21:B26" si="3">SUM(C21+D21)</f>
        <v>0</v>
      </c>
      <c r="C21" s="1067">
        <f t="shared" ref="C21:D26" si="4">SUM(E21+G21+I21+K21+M21+O21+Q21+S21+U21+W21+Y21+AA21+AC21+AE21+AG21+AI21+AK21)</f>
        <v>0</v>
      </c>
      <c r="D21" s="1068">
        <f t="shared" si="4"/>
        <v>0</v>
      </c>
      <c r="E21" s="1064"/>
      <c r="F21" s="1065"/>
      <c r="G21" s="1064"/>
      <c r="H21" s="1065"/>
      <c r="I21" s="1064"/>
      <c r="J21" s="1063"/>
      <c r="K21" s="1064"/>
      <c r="L21" s="1063"/>
      <c r="M21" s="1064"/>
      <c r="N21" s="1063"/>
      <c r="O21" s="1069"/>
      <c r="P21" s="1063"/>
      <c r="Q21" s="1069"/>
      <c r="R21" s="1063"/>
      <c r="S21" s="1069"/>
      <c r="T21" s="1063"/>
      <c r="U21" s="1069"/>
      <c r="V21" s="1063"/>
      <c r="W21" s="1069"/>
      <c r="X21" s="1063"/>
      <c r="Y21" s="1069"/>
      <c r="Z21" s="1063"/>
      <c r="AA21" s="1069"/>
      <c r="AB21" s="1063"/>
      <c r="AC21" s="1069"/>
      <c r="AD21" s="1063"/>
      <c r="AE21" s="1069"/>
      <c r="AF21" s="1063"/>
      <c r="AG21" s="1069"/>
      <c r="AH21" s="1063"/>
      <c r="AI21" s="1069"/>
      <c r="AJ21" s="1063"/>
      <c r="AK21" s="1069"/>
      <c r="AL21" s="1063"/>
      <c r="AM21" s="1065"/>
      <c r="AN21" s="1066"/>
      <c r="AO21" s="1066"/>
      <c r="AP21" s="1066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903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904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904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560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553"/>
      <c r="AN29" s="1553"/>
    </row>
    <row r="30" spans="1:69" x14ac:dyDescent="0.25">
      <c r="A30" s="1546"/>
      <c r="B30" s="1033" t="s">
        <v>32</v>
      </c>
      <c r="C30" s="10" t="s">
        <v>43</v>
      </c>
      <c r="D30" s="910" t="s">
        <v>34</v>
      </c>
      <c r="E30" s="883" t="s">
        <v>43</v>
      </c>
      <c r="F30" s="885" t="s">
        <v>34</v>
      </c>
      <c r="G30" s="883" t="s">
        <v>43</v>
      </c>
      <c r="H30" s="885" t="s">
        <v>34</v>
      </c>
      <c r="I30" s="883" t="s">
        <v>43</v>
      </c>
      <c r="J30" s="885" t="s">
        <v>34</v>
      </c>
      <c r="K30" s="883" t="s">
        <v>43</v>
      </c>
      <c r="L30" s="885" t="s">
        <v>34</v>
      </c>
      <c r="M30" s="883" t="s">
        <v>43</v>
      </c>
      <c r="N30" s="885" t="s">
        <v>34</v>
      </c>
      <c r="O30" s="883" t="s">
        <v>43</v>
      </c>
      <c r="P30" s="885" t="s">
        <v>34</v>
      </c>
      <c r="Q30" s="883" t="s">
        <v>43</v>
      </c>
      <c r="R30" s="885" t="s">
        <v>34</v>
      </c>
      <c r="S30" s="883" t="s">
        <v>43</v>
      </c>
      <c r="T30" s="885" t="s">
        <v>34</v>
      </c>
      <c r="U30" s="883" t="s">
        <v>43</v>
      </c>
      <c r="V30" s="885" t="s">
        <v>34</v>
      </c>
      <c r="W30" s="883" t="s">
        <v>43</v>
      </c>
      <c r="X30" s="885" t="s">
        <v>34</v>
      </c>
      <c r="Y30" s="883" t="s">
        <v>43</v>
      </c>
      <c r="Z30" s="885" t="s">
        <v>34</v>
      </c>
      <c r="AA30" s="883" t="s">
        <v>43</v>
      </c>
      <c r="AB30" s="885" t="s">
        <v>34</v>
      </c>
      <c r="AC30" s="883" t="s">
        <v>43</v>
      </c>
      <c r="AD30" s="885" t="s">
        <v>34</v>
      </c>
      <c r="AE30" s="883" t="s">
        <v>43</v>
      </c>
      <c r="AF30" s="885" t="s">
        <v>34</v>
      </c>
      <c r="AG30" s="883" t="s">
        <v>43</v>
      </c>
      <c r="AH30" s="885" t="s">
        <v>34</v>
      </c>
      <c r="AI30" s="883" t="s">
        <v>43</v>
      </c>
      <c r="AJ30" s="885" t="s">
        <v>34</v>
      </c>
      <c r="AK30" s="883" t="s">
        <v>43</v>
      </c>
      <c r="AL30" s="885" t="s">
        <v>34</v>
      </c>
      <c r="AM30" s="1554"/>
      <c r="AN30" s="1554"/>
    </row>
    <row r="31" spans="1:69" x14ac:dyDescent="0.25">
      <c r="A31" s="1038" t="s">
        <v>52</v>
      </c>
      <c r="B31" s="1039">
        <f t="shared" ref="B31:B36" si="13">SUM(C31+D31)</f>
        <v>0</v>
      </c>
      <c r="C31" s="1070">
        <f t="shared" ref="C31:D36" si="14">SUM(E31+G31+I31+K31+M31+O31+Q31+S31+U31+W31+Y31+AA31+AC31+AE31+AG31+AI31+AK31)</f>
        <v>0</v>
      </c>
      <c r="D31" s="1068">
        <f t="shared" si="14"/>
        <v>0</v>
      </c>
      <c r="E31" s="1064"/>
      <c r="F31" s="1065"/>
      <c r="G31" s="1064"/>
      <c r="H31" s="1065"/>
      <c r="I31" s="1064"/>
      <c r="J31" s="1063"/>
      <c r="K31" s="1064"/>
      <c r="L31" s="1063"/>
      <c r="M31" s="1064"/>
      <c r="N31" s="1063"/>
      <c r="O31" s="1069"/>
      <c r="P31" s="1063"/>
      <c r="Q31" s="1069"/>
      <c r="R31" s="1063"/>
      <c r="S31" s="1069"/>
      <c r="T31" s="1063"/>
      <c r="U31" s="1069"/>
      <c r="V31" s="1063"/>
      <c r="W31" s="1069"/>
      <c r="X31" s="1063"/>
      <c r="Y31" s="1069"/>
      <c r="Z31" s="1063"/>
      <c r="AA31" s="1069"/>
      <c r="AB31" s="1063"/>
      <c r="AC31" s="1069"/>
      <c r="AD31" s="1063"/>
      <c r="AE31" s="1069"/>
      <c r="AF31" s="1063"/>
      <c r="AG31" s="1069"/>
      <c r="AH31" s="1063"/>
      <c r="AI31" s="1069"/>
      <c r="AJ31" s="1063"/>
      <c r="AK31" s="1069"/>
      <c r="AL31" s="1063"/>
      <c r="AM31" s="1066"/>
      <c r="AN31" s="1066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903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903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903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903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904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560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553"/>
    </row>
    <row r="40" spans="1:68" x14ac:dyDescent="0.25">
      <c r="A40" s="1546"/>
      <c r="B40" s="1033" t="s">
        <v>32</v>
      </c>
      <c r="C40" s="10" t="s">
        <v>43</v>
      </c>
      <c r="D40" s="910" t="s">
        <v>34</v>
      </c>
      <c r="E40" s="887" t="s">
        <v>43</v>
      </c>
      <c r="F40" s="889" t="s">
        <v>34</v>
      </c>
      <c r="G40" s="887" t="s">
        <v>43</v>
      </c>
      <c r="H40" s="889" t="s">
        <v>34</v>
      </c>
      <c r="I40" s="887" t="s">
        <v>43</v>
      </c>
      <c r="J40" s="889" t="s">
        <v>34</v>
      </c>
      <c r="K40" s="887" t="s">
        <v>43</v>
      </c>
      <c r="L40" s="889" t="s">
        <v>34</v>
      </c>
      <c r="M40" s="887" t="s">
        <v>43</v>
      </c>
      <c r="N40" s="889" t="s">
        <v>34</v>
      </c>
      <c r="O40" s="887" t="s">
        <v>43</v>
      </c>
      <c r="P40" s="889" t="s">
        <v>34</v>
      </c>
      <c r="Q40" s="887" t="s">
        <v>43</v>
      </c>
      <c r="R40" s="889" t="s">
        <v>34</v>
      </c>
      <c r="S40" s="887" t="s">
        <v>43</v>
      </c>
      <c r="T40" s="889" t="s">
        <v>34</v>
      </c>
      <c r="U40" s="887" t="s">
        <v>43</v>
      </c>
      <c r="V40" s="889" t="s">
        <v>34</v>
      </c>
      <c r="W40" s="887" t="s">
        <v>43</v>
      </c>
      <c r="X40" s="889" t="s">
        <v>34</v>
      </c>
      <c r="Y40" s="887" t="s">
        <v>43</v>
      </c>
      <c r="Z40" s="889" t="s">
        <v>34</v>
      </c>
      <c r="AA40" s="887" t="s">
        <v>43</v>
      </c>
      <c r="AB40" s="889" t="s">
        <v>34</v>
      </c>
      <c r="AC40" s="887" t="s">
        <v>43</v>
      </c>
      <c r="AD40" s="889" t="s">
        <v>34</v>
      </c>
      <c r="AE40" s="887" t="s">
        <v>43</v>
      </c>
      <c r="AF40" s="889" t="s">
        <v>34</v>
      </c>
      <c r="AG40" s="887" t="s">
        <v>43</v>
      </c>
      <c r="AH40" s="889" t="s">
        <v>34</v>
      </c>
      <c r="AI40" s="887" t="s">
        <v>43</v>
      </c>
      <c r="AJ40" s="889" t="s">
        <v>34</v>
      </c>
      <c r="AK40" s="887" t="s">
        <v>43</v>
      </c>
      <c r="AL40" s="889" t="s">
        <v>34</v>
      </c>
      <c r="AM40" s="1554"/>
      <c r="AN40" s="1554"/>
    </row>
    <row r="41" spans="1:68" x14ac:dyDescent="0.25">
      <c r="A41" s="1038" t="s">
        <v>52</v>
      </c>
      <c r="B41" s="1039">
        <f t="shared" ref="B41:B46" si="18">SUM(C41+D41)</f>
        <v>0</v>
      </c>
      <c r="C41" s="1070">
        <f>SUM(E41+G41+I41+K41+M41+O41+Q41+S41+U41+W41+Y41+AA41+AC41+AE41+AG41+AI41+AK41)</f>
        <v>0</v>
      </c>
      <c r="D41" s="1068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066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903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903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903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903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904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560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553"/>
    </row>
    <row r="50" spans="1:68" x14ac:dyDescent="0.25">
      <c r="A50" s="1546"/>
      <c r="B50" s="1033" t="s">
        <v>32</v>
      </c>
      <c r="C50" s="10" t="s">
        <v>43</v>
      </c>
      <c r="D50" s="910" t="s">
        <v>34</v>
      </c>
      <c r="E50" s="883" t="s">
        <v>43</v>
      </c>
      <c r="F50" s="885" t="s">
        <v>34</v>
      </c>
      <c r="G50" s="883" t="s">
        <v>43</v>
      </c>
      <c r="H50" s="885" t="s">
        <v>34</v>
      </c>
      <c r="I50" s="883" t="s">
        <v>43</v>
      </c>
      <c r="J50" s="885" t="s">
        <v>34</v>
      </c>
      <c r="K50" s="883" t="s">
        <v>43</v>
      </c>
      <c r="L50" s="885" t="s">
        <v>34</v>
      </c>
      <c r="M50" s="883" t="s">
        <v>43</v>
      </c>
      <c r="N50" s="885" t="s">
        <v>34</v>
      </c>
      <c r="O50" s="883" t="s">
        <v>43</v>
      </c>
      <c r="P50" s="885" t="s">
        <v>34</v>
      </c>
      <c r="Q50" s="883" t="s">
        <v>43</v>
      </c>
      <c r="R50" s="885" t="s">
        <v>34</v>
      </c>
      <c r="S50" s="883" t="s">
        <v>43</v>
      </c>
      <c r="T50" s="885" t="s">
        <v>34</v>
      </c>
      <c r="U50" s="883" t="s">
        <v>43</v>
      </c>
      <c r="V50" s="885" t="s">
        <v>34</v>
      </c>
      <c r="W50" s="883" t="s">
        <v>43</v>
      </c>
      <c r="X50" s="885" t="s">
        <v>34</v>
      </c>
      <c r="Y50" s="883" t="s">
        <v>43</v>
      </c>
      <c r="Z50" s="885" t="s">
        <v>34</v>
      </c>
      <c r="AA50" s="883" t="s">
        <v>43</v>
      </c>
      <c r="AB50" s="885" t="s">
        <v>34</v>
      </c>
      <c r="AC50" s="883" t="s">
        <v>43</v>
      </c>
      <c r="AD50" s="885" t="s">
        <v>34</v>
      </c>
      <c r="AE50" s="883" t="s">
        <v>43</v>
      </c>
      <c r="AF50" s="885" t="s">
        <v>34</v>
      </c>
      <c r="AG50" s="883" t="s">
        <v>43</v>
      </c>
      <c r="AH50" s="885" t="s">
        <v>34</v>
      </c>
      <c r="AI50" s="883" t="s">
        <v>43</v>
      </c>
      <c r="AJ50" s="885" t="s">
        <v>34</v>
      </c>
      <c r="AK50" s="883" t="s">
        <v>43</v>
      </c>
      <c r="AL50" s="885" t="s">
        <v>34</v>
      </c>
      <c r="AM50" s="1554"/>
      <c r="AN50" s="1554"/>
    </row>
    <row r="51" spans="1:68" x14ac:dyDescent="0.25">
      <c r="A51" s="1038" t="s">
        <v>52</v>
      </c>
      <c r="B51" s="1039">
        <f t="shared" ref="B51:B56" si="25">SUM(C51+D51)</f>
        <v>0</v>
      </c>
      <c r="C51" s="1070">
        <f t="shared" ref="C51:D56" si="26">SUM(E51+G51+I51+K51+M51+O51+Q51+S51+U51+W51+Y51+AA51+AC51+AE51+AG51+AI51+AK51)</f>
        <v>0</v>
      </c>
      <c r="D51" s="1068">
        <f t="shared" si="26"/>
        <v>0</v>
      </c>
      <c r="E51" s="1064"/>
      <c r="F51" s="1065"/>
      <c r="G51" s="1064"/>
      <c r="H51" s="1065"/>
      <c r="I51" s="1064"/>
      <c r="J51" s="1063"/>
      <c r="K51" s="1064"/>
      <c r="L51" s="1063"/>
      <c r="M51" s="1064"/>
      <c r="N51" s="1063"/>
      <c r="O51" s="1069"/>
      <c r="P51" s="1063"/>
      <c r="Q51" s="1069"/>
      <c r="R51" s="1063"/>
      <c r="S51" s="1069"/>
      <c r="T51" s="1063"/>
      <c r="U51" s="1069"/>
      <c r="V51" s="1063"/>
      <c r="W51" s="1069"/>
      <c r="X51" s="1063"/>
      <c r="Y51" s="1069"/>
      <c r="Z51" s="1063"/>
      <c r="AA51" s="1069"/>
      <c r="AB51" s="1063"/>
      <c r="AC51" s="1069"/>
      <c r="AD51" s="1063"/>
      <c r="AE51" s="1069"/>
      <c r="AF51" s="1063"/>
      <c r="AG51" s="1069"/>
      <c r="AH51" s="1063"/>
      <c r="AI51" s="1069"/>
      <c r="AJ51" s="1063"/>
      <c r="AK51" s="1069"/>
      <c r="AL51" s="1063"/>
      <c r="AM51" s="1066"/>
      <c r="AN51" s="1066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903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903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903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903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904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895" t="s">
        <v>32</v>
      </c>
      <c r="C60" s="893" t="s">
        <v>33</v>
      </c>
      <c r="D60" s="889" t="s">
        <v>34</v>
      </c>
      <c r="E60" s="1035" t="s">
        <v>33</v>
      </c>
      <c r="F60" s="889" t="s">
        <v>34</v>
      </c>
      <c r="G60" s="1035" t="s">
        <v>33</v>
      </c>
      <c r="H60" s="889" t="s">
        <v>34</v>
      </c>
      <c r="I60" s="1035" t="s">
        <v>33</v>
      </c>
      <c r="J60" s="889" t="s">
        <v>34</v>
      </c>
      <c r="K60" s="1035" t="s">
        <v>33</v>
      </c>
      <c r="L60" s="889" t="s">
        <v>34</v>
      </c>
      <c r="M60" s="1035" t="s">
        <v>33</v>
      </c>
      <c r="N60" s="889" t="s">
        <v>34</v>
      </c>
      <c r="O60" s="1035" t="s">
        <v>33</v>
      </c>
      <c r="P60" s="889" t="s">
        <v>34</v>
      </c>
      <c r="Q60" s="1035" t="s">
        <v>33</v>
      </c>
      <c r="R60" s="889" t="s">
        <v>34</v>
      </c>
      <c r="S60" s="1035" t="s">
        <v>33</v>
      </c>
      <c r="T60" s="889" t="s">
        <v>34</v>
      </c>
      <c r="U60" s="1035" t="s">
        <v>33</v>
      </c>
      <c r="V60" s="888" t="s">
        <v>34</v>
      </c>
      <c r="W60" s="1035" t="s">
        <v>33</v>
      </c>
      <c r="X60" s="889" t="s">
        <v>34</v>
      </c>
      <c r="Y60" s="1035" t="s">
        <v>33</v>
      </c>
      <c r="Z60" s="889" t="s">
        <v>34</v>
      </c>
      <c r="AA60" s="1035" t="s">
        <v>33</v>
      </c>
      <c r="AB60" s="889" t="s">
        <v>34</v>
      </c>
      <c r="AC60" s="1035" t="s">
        <v>33</v>
      </c>
      <c r="AD60" s="889" t="s">
        <v>34</v>
      </c>
      <c r="AE60" s="1035" t="s">
        <v>33</v>
      </c>
      <c r="AF60" s="889" t="s">
        <v>34</v>
      </c>
      <c r="AG60" s="1035" t="s">
        <v>33</v>
      </c>
      <c r="AH60" s="889" t="s">
        <v>34</v>
      </c>
      <c r="AI60" s="1035" t="s">
        <v>33</v>
      </c>
      <c r="AJ60" s="889" t="s">
        <v>34</v>
      </c>
      <c r="AK60" s="1035" t="s">
        <v>33</v>
      </c>
      <c r="AL60" s="889" t="s">
        <v>34</v>
      </c>
      <c r="AM60" s="106" t="s">
        <v>64</v>
      </c>
      <c r="AN60" s="889" t="s">
        <v>65</v>
      </c>
    </row>
    <row r="61" spans="1:68" x14ac:dyDescent="0.25">
      <c r="A61" s="1071" t="s">
        <v>66</v>
      </c>
      <c r="B61" s="1039">
        <f t="shared" ref="B61:B66" si="32">SUM(C61+D61)</f>
        <v>67</v>
      </c>
      <c r="C61" s="1070">
        <f>SUM(E61+G61+I61+K61+M61+O61+Q61+S61+U61+W61+Y61+AA61+AC61+AE61+AG61+AI61+AK61)</f>
        <v>29</v>
      </c>
      <c r="D61" s="1068">
        <f>SUM(F61+H61+J61+L61+N61+P61+R61+T61+V61+X61+Z61+AB61+AD61+AF61+AH61+AJ61+AL61)</f>
        <v>38</v>
      </c>
      <c r="E61" s="1064">
        <v>1</v>
      </c>
      <c r="F61" s="1065">
        <v>1</v>
      </c>
      <c r="G61" s="1064"/>
      <c r="H61" s="1063">
        <v>1</v>
      </c>
      <c r="I61" s="1064"/>
      <c r="J61" s="1063"/>
      <c r="K61" s="1064"/>
      <c r="L61" s="1063">
        <v>1</v>
      </c>
      <c r="M61" s="1064">
        <v>3</v>
      </c>
      <c r="N61" s="1063">
        <v>1</v>
      </c>
      <c r="O61" s="1064">
        <v>1</v>
      </c>
      <c r="P61" s="1063">
        <v>1</v>
      </c>
      <c r="Q61" s="1064"/>
      <c r="R61" s="1063">
        <v>2</v>
      </c>
      <c r="S61" s="1064"/>
      <c r="T61" s="1063">
        <v>1</v>
      </c>
      <c r="U61" s="1064">
        <v>2</v>
      </c>
      <c r="V61" s="1072"/>
      <c r="W61" s="1064">
        <v>1</v>
      </c>
      <c r="X61" s="1063"/>
      <c r="Y61" s="1064">
        <v>4</v>
      </c>
      <c r="Z61" s="1063">
        <v>1</v>
      </c>
      <c r="AA61" s="1064">
        <v>1</v>
      </c>
      <c r="AB61" s="1063">
        <v>6</v>
      </c>
      <c r="AC61" s="1064"/>
      <c r="AD61" s="1063">
        <v>3</v>
      </c>
      <c r="AE61" s="1064">
        <v>4</v>
      </c>
      <c r="AF61" s="1063">
        <v>2</v>
      </c>
      <c r="AG61" s="1064">
        <v>3</v>
      </c>
      <c r="AH61" s="1063">
        <v>7</v>
      </c>
      <c r="AI61" s="1064">
        <v>3</v>
      </c>
      <c r="AJ61" s="1063">
        <v>5</v>
      </c>
      <c r="AK61" s="1069">
        <v>6</v>
      </c>
      <c r="AL61" s="1063">
        <v>6</v>
      </c>
      <c r="AM61" s="1069"/>
      <c r="AN61" s="1063">
        <v>67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978</v>
      </c>
      <c r="C62" s="96">
        <f t="shared" ref="C62:D66" si="33">SUM(E62+G62+I62+K62+M62+O62+Q62+S62+U62+W62+Y62+AA62+AC62+AE62+AG62+AI62+AK62)</f>
        <v>522</v>
      </c>
      <c r="D62" s="70">
        <f t="shared" si="33"/>
        <v>456</v>
      </c>
      <c r="E62" s="33">
        <v>75</v>
      </c>
      <c r="F62" s="34">
        <v>71</v>
      </c>
      <c r="G62" s="33">
        <v>23</v>
      </c>
      <c r="H62" s="32">
        <v>21</v>
      </c>
      <c r="I62" s="33">
        <v>21</v>
      </c>
      <c r="J62" s="32">
        <v>18</v>
      </c>
      <c r="K62" s="33">
        <v>12</v>
      </c>
      <c r="L62" s="32">
        <v>25</v>
      </c>
      <c r="M62" s="33">
        <v>16</v>
      </c>
      <c r="N62" s="32">
        <v>18</v>
      </c>
      <c r="O62" s="33">
        <v>23</v>
      </c>
      <c r="P62" s="32">
        <v>11</v>
      </c>
      <c r="Q62" s="33">
        <v>27</v>
      </c>
      <c r="R62" s="32">
        <v>15</v>
      </c>
      <c r="S62" s="33">
        <v>29</v>
      </c>
      <c r="T62" s="32">
        <v>11</v>
      </c>
      <c r="U62" s="33">
        <v>24</v>
      </c>
      <c r="V62" s="109">
        <v>15</v>
      </c>
      <c r="W62" s="33">
        <v>25</v>
      </c>
      <c r="X62" s="32">
        <v>24</v>
      </c>
      <c r="Y62" s="33">
        <v>22</v>
      </c>
      <c r="Z62" s="32">
        <v>18</v>
      </c>
      <c r="AA62" s="33">
        <v>37</v>
      </c>
      <c r="AB62" s="32">
        <v>33</v>
      </c>
      <c r="AC62" s="33">
        <v>32</v>
      </c>
      <c r="AD62" s="32">
        <v>23</v>
      </c>
      <c r="AE62" s="33">
        <v>26</v>
      </c>
      <c r="AF62" s="32">
        <v>30</v>
      </c>
      <c r="AG62" s="33">
        <v>46</v>
      </c>
      <c r="AH62" s="32">
        <v>32</v>
      </c>
      <c r="AI62" s="33">
        <v>32</v>
      </c>
      <c r="AJ62" s="32">
        <v>25</v>
      </c>
      <c r="AK62" s="71">
        <v>52</v>
      </c>
      <c r="AL62" s="32">
        <v>66</v>
      </c>
      <c r="AM62" s="71"/>
      <c r="AN62" s="32">
        <v>978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2124</v>
      </c>
      <c r="C63" s="96">
        <f t="shared" si="33"/>
        <v>1076</v>
      </c>
      <c r="D63" s="70">
        <f t="shared" si="33"/>
        <v>1048</v>
      </c>
      <c r="E63" s="33">
        <v>202</v>
      </c>
      <c r="F63" s="34">
        <v>143</v>
      </c>
      <c r="G63" s="33">
        <v>88</v>
      </c>
      <c r="H63" s="32">
        <v>96</v>
      </c>
      <c r="I63" s="33">
        <v>79</v>
      </c>
      <c r="J63" s="32">
        <v>86</v>
      </c>
      <c r="K63" s="33">
        <v>64</v>
      </c>
      <c r="L63" s="32">
        <v>58</v>
      </c>
      <c r="M63" s="33">
        <v>40</v>
      </c>
      <c r="N63" s="32">
        <v>34</v>
      </c>
      <c r="O63" s="33">
        <v>43</v>
      </c>
      <c r="P63" s="32">
        <v>42</v>
      </c>
      <c r="Q63" s="33">
        <v>37</v>
      </c>
      <c r="R63" s="32">
        <v>56</v>
      </c>
      <c r="S63" s="33">
        <v>32</v>
      </c>
      <c r="T63" s="32">
        <v>41</v>
      </c>
      <c r="U63" s="33">
        <v>43</v>
      </c>
      <c r="V63" s="109">
        <v>42</v>
      </c>
      <c r="W63" s="33">
        <v>47</v>
      </c>
      <c r="X63" s="32">
        <v>46</v>
      </c>
      <c r="Y63" s="33">
        <v>45</v>
      </c>
      <c r="Z63" s="32">
        <v>50</v>
      </c>
      <c r="AA63" s="33">
        <v>60</v>
      </c>
      <c r="AB63" s="32">
        <v>58</v>
      </c>
      <c r="AC63" s="33">
        <v>78</v>
      </c>
      <c r="AD63" s="32">
        <v>51</v>
      </c>
      <c r="AE63" s="33">
        <v>54</v>
      </c>
      <c r="AF63" s="32">
        <v>51</v>
      </c>
      <c r="AG63" s="33">
        <v>49</v>
      </c>
      <c r="AH63" s="32">
        <v>52</v>
      </c>
      <c r="AI63" s="33">
        <v>40</v>
      </c>
      <c r="AJ63" s="32">
        <v>54</v>
      </c>
      <c r="AK63" s="71">
        <v>75</v>
      </c>
      <c r="AL63" s="32">
        <v>88</v>
      </c>
      <c r="AM63" s="71"/>
      <c r="AN63" s="32">
        <v>2124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375</v>
      </c>
      <c r="C64" s="96">
        <f t="shared" si="33"/>
        <v>186</v>
      </c>
      <c r="D64" s="70">
        <f t="shared" si="33"/>
        <v>189</v>
      </c>
      <c r="E64" s="33">
        <v>31</v>
      </c>
      <c r="F64" s="34">
        <v>46</v>
      </c>
      <c r="G64" s="33">
        <v>39</v>
      </c>
      <c r="H64" s="32">
        <v>43</v>
      </c>
      <c r="I64" s="33">
        <v>60</v>
      </c>
      <c r="J64" s="32">
        <v>48</v>
      </c>
      <c r="K64" s="33">
        <v>14</v>
      </c>
      <c r="L64" s="32">
        <v>9</v>
      </c>
      <c r="M64" s="33">
        <v>5</v>
      </c>
      <c r="N64" s="32">
        <v>3</v>
      </c>
      <c r="O64" s="33">
        <v>4</v>
      </c>
      <c r="P64" s="32">
        <v>4</v>
      </c>
      <c r="Q64" s="33">
        <v>4</v>
      </c>
      <c r="R64" s="32">
        <v>5</v>
      </c>
      <c r="S64" s="33">
        <v>7</v>
      </c>
      <c r="T64" s="32">
        <v>7</v>
      </c>
      <c r="U64" s="33">
        <v>3</v>
      </c>
      <c r="V64" s="109">
        <v>6</v>
      </c>
      <c r="W64" s="33">
        <v>2</v>
      </c>
      <c r="X64" s="32">
        <v>2</v>
      </c>
      <c r="Y64" s="33">
        <v>2</v>
      </c>
      <c r="Z64" s="32">
        <v>5</v>
      </c>
      <c r="AA64" s="33">
        <v>3</v>
      </c>
      <c r="AB64" s="32">
        <v>3</v>
      </c>
      <c r="AC64" s="33">
        <v>3</v>
      </c>
      <c r="AD64" s="32">
        <v>4</v>
      </c>
      <c r="AE64" s="33">
        <v>3</v>
      </c>
      <c r="AF64" s="32">
        <v>1</v>
      </c>
      <c r="AG64" s="33">
        <v>2</v>
      </c>
      <c r="AH64" s="32">
        <v>1</v>
      </c>
      <c r="AI64" s="33">
        <v>3</v>
      </c>
      <c r="AJ64" s="32">
        <v>1</v>
      </c>
      <c r="AK64" s="71">
        <v>1</v>
      </c>
      <c r="AL64" s="32">
        <v>1</v>
      </c>
      <c r="AM64" s="71"/>
      <c r="AN64" s="32">
        <v>375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8</v>
      </c>
      <c r="C65" s="112">
        <f t="shared" si="33"/>
        <v>1</v>
      </c>
      <c r="D65" s="113">
        <f t="shared" si="33"/>
        <v>7</v>
      </c>
      <c r="E65" s="114"/>
      <c r="F65" s="115"/>
      <c r="G65" s="114">
        <v>1</v>
      </c>
      <c r="H65" s="116"/>
      <c r="I65" s="114"/>
      <c r="J65" s="116">
        <v>3</v>
      </c>
      <c r="K65" s="114"/>
      <c r="L65" s="116"/>
      <c r="M65" s="114"/>
      <c r="N65" s="116"/>
      <c r="O65" s="114"/>
      <c r="P65" s="116"/>
      <c r="Q65" s="114"/>
      <c r="R65" s="116">
        <v>1</v>
      </c>
      <c r="S65" s="114"/>
      <c r="T65" s="116">
        <v>1</v>
      </c>
      <c r="U65" s="114"/>
      <c r="V65" s="117">
        <v>1</v>
      </c>
      <c r="W65" s="114"/>
      <c r="X65" s="116"/>
      <c r="Y65" s="114"/>
      <c r="Z65" s="116"/>
      <c r="AA65" s="114"/>
      <c r="AB65" s="116"/>
      <c r="AC65" s="114"/>
      <c r="AD65" s="116"/>
      <c r="AE65" s="114"/>
      <c r="AF65" s="116">
        <v>1</v>
      </c>
      <c r="AG65" s="114"/>
      <c r="AH65" s="116"/>
      <c r="AI65" s="114"/>
      <c r="AJ65" s="116"/>
      <c r="AK65" s="118"/>
      <c r="AL65" s="116"/>
      <c r="AM65" s="118"/>
      <c r="AN65" s="116">
        <v>8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887" t="s">
        <v>62</v>
      </c>
      <c r="B67" s="1073">
        <f t="shared" ref="B67:AL67" si="37">SUM(B61:B66)</f>
        <v>3552</v>
      </c>
      <c r="C67" s="1074">
        <f t="shared" si="37"/>
        <v>1814</v>
      </c>
      <c r="D67" s="124">
        <f t="shared" si="37"/>
        <v>1738</v>
      </c>
      <c r="E67" s="1055">
        <f t="shared" si="37"/>
        <v>309</v>
      </c>
      <c r="F67" s="126">
        <f t="shared" si="37"/>
        <v>261</v>
      </c>
      <c r="G67" s="1055">
        <f t="shared" si="37"/>
        <v>151</v>
      </c>
      <c r="H67" s="1056">
        <f t="shared" si="37"/>
        <v>161</v>
      </c>
      <c r="I67" s="1055">
        <f t="shared" si="37"/>
        <v>160</v>
      </c>
      <c r="J67" s="1056">
        <f t="shared" si="37"/>
        <v>155</v>
      </c>
      <c r="K67" s="1055">
        <f t="shared" si="37"/>
        <v>90</v>
      </c>
      <c r="L67" s="1056">
        <f t="shared" si="37"/>
        <v>93</v>
      </c>
      <c r="M67" s="1055">
        <f t="shared" si="37"/>
        <v>64</v>
      </c>
      <c r="N67" s="1056">
        <f t="shared" si="37"/>
        <v>56</v>
      </c>
      <c r="O67" s="1055">
        <f t="shared" si="37"/>
        <v>71</v>
      </c>
      <c r="P67" s="1056">
        <f t="shared" si="37"/>
        <v>58</v>
      </c>
      <c r="Q67" s="1055">
        <f t="shared" si="37"/>
        <v>68</v>
      </c>
      <c r="R67" s="1056">
        <f t="shared" si="37"/>
        <v>79</v>
      </c>
      <c r="S67" s="1055">
        <f t="shared" si="37"/>
        <v>68</v>
      </c>
      <c r="T67" s="1056">
        <f t="shared" si="37"/>
        <v>61</v>
      </c>
      <c r="U67" s="128">
        <f t="shared" si="37"/>
        <v>72</v>
      </c>
      <c r="V67" s="1075">
        <f t="shared" si="37"/>
        <v>64</v>
      </c>
      <c r="W67" s="1055">
        <f t="shared" si="37"/>
        <v>75</v>
      </c>
      <c r="X67" s="1056">
        <f t="shared" si="37"/>
        <v>72</v>
      </c>
      <c r="Y67" s="1055">
        <f t="shared" si="37"/>
        <v>73</v>
      </c>
      <c r="Z67" s="1056">
        <f t="shared" si="37"/>
        <v>74</v>
      </c>
      <c r="AA67" s="1055">
        <f t="shared" si="37"/>
        <v>101</v>
      </c>
      <c r="AB67" s="1056">
        <f t="shared" si="37"/>
        <v>100</v>
      </c>
      <c r="AC67" s="1055">
        <f t="shared" si="37"/>
        <v>113</v>
      </c>
      <c r="AD67" s="1056">
        <f t="shared" si="37"/>
        <v>81</v>
      </c>
      <c r="AE67" s="1055">
        <f t="shared" si="37"/>
        <v>87</v>
      </c>
      <c r="AF67" s="1056">
        <f t="shared" si="37"/>
        <v>85</v>
      </c>
      <c r="AG67" s="1055">
        <f t="shared" si="37"/>
        <v>100</v>
      </c>
      <c r="AH67" s="1056">
        <f t="shared" si="37"/>
        <v>92</v>
      </c>
      <c r="AI67" s="1055">
        <f t="shared" si="37"/>
        <v>78</v>
      </c>
      <c r="AJ67" s="1056">
        <f t="shared" si="37"/>
        <v>85</v>
      </c>
      <c r="AK67" s="130">
        <f t="shared" si="37"/>
        <v>134</v>
      </c>
      <c r="AL67" s="1056">
        <f t="shared" si="37"/>
        <v>161</v>
      </c>
      <c r="AM67" s="130">
        <f>SUM(AM61:AM65)</f>
        <v>0</v>
      </c>
      <c r="AN67" s="1056">
        <f>SUM(AN61:AN65)</f>
        <v>3552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883" t="s">
        <v>73</v>
      </c>
      <c r="B69" s="905" t="s">
        <v>5</v>
      </c>
      <c r="C69" s="905" t="s">
        <v>74</v>
      </c>
      <c r="D69" s="905" t="s">
        <v>75</v>
      </c>
      <c r="E69" s="905" t="s">
        <v>76</v>
      </c>
    </row>
    <row r="70" spans="1:68" x14ac:dyDescent="0.25">
      <c r="A70" s="1076" t="s">
        <v>77</v>
      </c>
      <c r="B70" s="1077">
        <f>SUM(C70:E70)</f>
        <v>0</v>
      </c>
      <c r="C70" s="1066"/>
      <c r="D70" s="1066"/>
      <c r="E70" s="1066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154</v>
      </c>
      <c r="C73" s="72">
        <v>154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80</v>
      </c>
      <c r="C76" s="72">
        <v>80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ht="21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136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42</v>
      </c>
      <c r="C82" s="72">
        <v>42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887" t="s">
        <v>62</v>
      </c>
      <c r="B90" s="137">
        <f>SUM(B70:B89)</f>
        <v>276</v>
      </c>
      <c r="C90" s="137">
        <f>SUM(C70:C89)</f>
        <v>276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13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553"/>
    </row>
    <row r="94" spans="1:69" ht="21" x14ac:dyDescent="0.25">
      <c r="A94" s="1530"/>
      <c r="B94" s="1531"/>
      <c r="C94" s="1035" t="s">
        <v>32</v>
      </c>
      <c r="D94" s="1078" t="s">
        <v>43</v>
      </c>
      <c r="E94" s="889" t="s">
        <v>34</v>
      </c>
      <c r="F94" s="1035" t="s">
        <v>43</v>
      </c>
      <c r="G94" s="889" t="s">
        <v>34</v>
      </c>
      <c r="H94" s="1035" t="s">
        <v>43</v>
      </c>
      <c r="I94" s="889" t="s">
        <v>34</v>
      </c>
      <c r="J94" s="1035" t="s">
        <v>43</v>
      </c>
      <c r="K94" s="889" t="s">
        <v>34</v>
      </c>
      <c r="L94" s="1035" t="s">
        <v>43</v>
      </c>
      <c r="M94" s="889" t="s">
        <v>34</v>
      </c>
      <c r="N94" s="1035" t="s">
        <v>43</v>
      </c>
      <c r="O94" s="889" t="s">
        <v>34</v>
      </c>
      <c r="P94" s="1035" t="s">
        <v>43</v>
      </c>
      <c r="Q94" s="889" t="s">
        <v>34</v>
      </c>
      <c r="R94" s="1035" t="s">
        <v>43</v>
      </c>
      <c r="S94" s="889" t="s">
        <v>34</v>
      </c>
      <c r="T94" s="1035" t="s">
        <v>43</v>
      </c>
      <c r="U94" s="889" t="s">
        <v>34</v>
      </c>
      <c r="V94" s="1035" t="s">
        <v>43</v>
      </c>
      <c r="W94" s="889" t="s">
        <v>34</v>
      </c>
      <c r="X94" s="1035" t="s">
        <v>43</v>
      </c>
      <c r="Y94" s="889" t="s">
        <v>34</v>
      </c>
      <c r="Z94" s="1035" t="s">
        <v>43</v>
      </c>
      <c r="AA94" s="889" t="s">
        <v>34</v>
      </c>
      <c r="AB94" s="1035" t="s">
        <v>43</v>
      </c>
      <c r="AC94" s="889" t="s">
        <v>34</v>
      </c>
      <c r="AD94" s="1035" t="s">
        <v>43</v>
      </c>
      <c r="AE94" s="889" t="s">
        <v>34</v>
      </c>
      <c r="AF94" s="1035" t="s">
        <v>43</v>
      </c>
      <c r="AG94" s="889" t="s">
        <v>34</v>
      </c>
      <c r="AH94" s="1035" t="s">
        <v>43</v>
      </c>
      <c r="AI94" s="889" t="s">
        <v>34</v>
      </c>
      <c r="AJ94" s="1035" t="s">
        <v>43</v>
      </c>
      <c r="AK94" s="889" t="s">
        <v>34</v>
      </c>
      <c r="AL94" s="1035" t="s">
        <v>43</v>
      </c>
      <c r="AM94" s="889" t="s">
        <v>34</v>
      </c>
      <c r="AN94" s="1554"/>
      <c r="AO94" s="1554"/>
    </row>
    <row r="95" spans="1:69" x14ac:dyDescent="0.25">
      <c r="A95" s="1606" t="s">
        <v>100</v>
      </c>
      <c r="B95" s="1607"/>
      <c r="C95" s="1039">
        <f>SUM(C96:C102)</f>
        <v>718</v>
      </c>
      <c r="D95" s="1040">
        <f>SUM(D96:D102)</f>
        <v>331</v>
      </c>
      <c r="E95" s="1068">
        <f>SUM(E96:E102)</f>
        <v>387</v>
      </c>
      <c r="F95" s="1073">
        <f t="shared" ref="F95:AN95" si="40">SUM(F96:F102)</f>
        <v>20</v>
      </c>
      <c r="G95" s="1079">
        <f t="shared" si="40"/>
        <v>24</v>
      </c>
      <c r="H95" s="1073">
        <f t="shared" si="40"/>
        <v>8</v>
      </c>
      <c r="I95" s="1079">
        <f t="shared" si="40"/>
        <v>9</v>
      </c>
      <c r="J95" s="1073">
        <f t="shared" si="40"/>
        <v>11</v>
      </c>
      <c r="K95" s="1079">
        <f t="shared" si="40"/>
        <v>6</v>
      </c>
      <c r="L95" s="1073">
        <f t="shared" si="40"/>
        <v>13</v>
      </c>
      <c r="M95" s="1079">
        <f t="shared" si="40"/>
        <v>15</v>
      </c>
      <c r="N95" s="1073">
        <f t="shared" si="40"/>
        <v>4</v>
      </c>
      <c r="O95" s="1079">
        <f t="shared" si="40"/>
        <v>19</v>
      </c>
      <c r="P95" s="1073">
        <f t="shared" si="40"/>
        <v>9</v>
      </c>
      <c r="Q95" s="1079">
        <f t="shared" si="40"/>
        <v>20</v>
      </c>
      <c r="R95" s="1073">
        <f t="shared" si="40"/>
        <v>10</v>
      </c>
      <c r="S95" s="1079">
        <f t="shared" si="40"/>
        <v>26</v>
      </c>
      <c r="T95" s="1073">
        <f t="shared" si="40"/>
        <v>9</v>
      </c>
      <c r="U95" s="1079">
        <f t="shared" si="40"/>
        <v>24</v>
      </c>
      <c r="V95" s="1073">
        <f t="shared" si="40"/>
        <v>16</v>
      </c>
      <c r="W95" s="1079">
        <f t="shared" si="40"/>
        <v>11</v>
      </c>
      <c r="X95" s="1073">
        <f t="shared" si="40"/>
        <v>15</v>
      </c>
      <c r="Y95" s="1079">
        <f t="shared" si="40"/>
        <v>20</v>
      </c>
      <c r="Z95" s="1073">
        <f t="shared" si="40"/>
        <v>19</v>
      </c>
      <c r="AA95" s="1079">
        <f t="shared" si="40"/>
        <v>19</v>
      </c>
      <c r="AB95" s="1073">
        <f t="shared" si="40"/>
        <v>34</v>
      </c>
      <c r="AC95" s="1079">
        <f t="shared" si="40"/>
        <v>26</v>
      </c>
      <c r="AD95" s="1073">
        <f t="shared" si="40"/>
        <v>30</v>
      </c>
      <c r="AE95" s="1079">
        <f t="shared" si="40"/>
        <v>22</v>
      </c>
      <c r="AF95" s="1073">
        <f t="shared" si="40"/>
        <v>32</v>
      </c>
      <c r="AG95" s="1079">
        <f t="shared" si="40"/>
        <v>29</v>
      </c>
      <c r="AH95" s="1073">
        <f t="shared" si="40"/>
        <v>33</v>
      </c>
      <c r="AI95" s="1079">
        <f t="shared" si="40"/>
        <v>29</v>
      </c>
      <c r="AJ95" s="1073">
        <f t="shared" si="40"/>
        <v>26</v>
      </c>
      <c r="AK95" s="1079">
        <f t="shared" si="40"/>
        <v>27</v>
      </c>
      <c r="AL95" s="1073">
        <f t="shared" si="40"/>
        <v>42</v>
      </c>
      <c r="AM95" s="1079">
        <f t="shared" si="40"/>
        <v>61</v>
      </c>
      <c r="AN95" s="1080">
        <f t="shared" si="40"/>
        <v>682</v>
      </c>
      <c r="AO95" s="1080">
        <f>SUM(AO96:AO98)</f>
        <v>0</v>
      </c>
    </row>
    <row r="96" spans="1:69" ht="15" customHeight="1" x14ac:dyDescent="0.25">
      <c r="A96" s="1567" t="s">
        <v>101</v>
      </c>
      <c r="B96" s="897" t="s">
        <v>102</v>
      </c>
      <c r="C96" s="1039">
        <f t="shared" ref="C96:C102" si="41">SUM(D96+E96)</f>
        <v>452</v>
      </c>
      <c r="D96" s="1040">
        <f t="shared" ref="D96:E102" si="42">SUM(F96+H96+J96+L96+N96+P96+R96+T96+V96+X96+Z96+AB96+AD96+AF96+AH96+AJ96+AL96)</f>
        <v>189</v>
      </c>
      <c r="E96" s="1068">
        <f t="shared" si="42"/>
        <v>263</v>
      </c>
      <c r="F96" s="1042">
        <v>18</v>
      </c>
      <c r="G96" s="1047">
        <v>24</v>
      </c>
      <c r="H96" s="1081">
        <v>8</v>
      </c>
      <c r="I96" s="1082">
        <v>8</v>
      </c>
      <c r="J96" s="1081">
        <v>10</v>
      </c>
      <c r="K96" s="1082">
        <v>6</v>
      </c>
      <c r="L96" s="1042">
        <v>7</v>
      </c>
      <c r="M96" s="1047">
        <v>7</v>
      </c>
      <c r="N96" s="1081">
        <v>3</v>
      </c>
      <c r="O96" s="1082">
        <v>15</v>
      </c>
      <c r="P96" s="1081">
        <v>7</v>
      </c>
      <c r="Q96" s="1082">
        <v>16</v>
      </c>
      <c r="R96" s="1081">
        <v>3</v>
      </c>
      <c r="S96" s="1082">
        <v>24</v>
      </c>
      <c r="T96" s="1081">
        <v>5</v>
      </c>
      <c r="U96" s="1082">
        <v>22</v>
      </c>
      <c r="V96" s="1081">
        <v>7</v>
      </c>
      <c r="W96" s="1082">
        <v>9</v>
      </c>
      <c r="X96" s="1081">
        <v>7</v>
      </c>
      <c r="Y96" s="1082">
        <v>12</v>
      </c>
      <c r="Z96" s="1081">
        <v>10</v>
      </c>
      <c r="AA96" s="1082">
        <v>14</v>
      </c>
      <c r="AB96" s="1081">
        <v>16</v>
      </c>
      <c r="AC96" s="1082">
        <v>19</v>
      </c>
      <c r="AD96" s="1081">
        <v>17</v>
      </c>
      <c r="AE96" s="1082">
        <v>8</v>
      </c>
      <c r="AF96" s="1081">
        <v>19</v>
      </c>
      <c r="AG96" s="1082">
        <v>13</v>
      </c>
      <c r="AH96" s="1081">
        <v>16</v>
      </c>
      <c r="AI96" s="1082">
        <v>18</v>
      </c>
      <c r="AJ96" s="1081">
        <v>15</v>
      </c>
      <c r="AK96" s="1082">
        <v>12</v>
      </c>
      <c r="AL96" s="1081">
        <v>21</v>
      </c>
      <c r="AM96" s="1082">
        <v>36</v>
      </c>
      <c r="AN96" s="1046">
        <v>429</v>
      </c>
      <c r="AO96" s="1046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ht="21" x14ac:dyDescent="0.25">
      <c r="A97" s="1568"/>
      <c r="B97" s="144" t="s">
        <v>103</v>
      </c>
      <c r="C97" s="111">
        <f t="shared" si="41"/>
        <v>63</v>
      </c>
      <c r="D97" s="29">
        <f t="shared" si="42"/>
        <v>33</v>
      </c>
      <c r="E97" s="145">
        <f t="shared" si="42"/>
        <v>30</v>
      </c>
      <c r="F97" s="146"/>
      <c r="G97" s="147"/>
      <c r="H97" s="148"/>
      <c r="I97" s="149"/>
      <c r="J97" s="146"/>
      <c r="K97" s="150"/>
      <c r="L97" s="148">
        <v>0</v>
      </c>
      <c r="M97" s="151">
        <v>1</v>
      </c>
      <c r="N97" s="146">
        <v>0</v>
      </c>
      <c r="O97" s="150">
        <v>1</v>
      </c>
      <c r="P97" s="149"/>
      <c r="Q97" s="151"/>
      <c r="R97" s="152">
        <v>2</v>
      </c>
      <c r="S97" s="150">
        <v>1</v>
      </c>
      <c r="T97" s="149">
        <v>1</v>
      </c>
      <c r="U97" s="151">
        <v>1</v>
      </c>
      <c r="V97" s="152"/>
      <c r="W97" s="150"/>
      <c r="X97" s="149">
        <v>2</v>
      </c>
      <c r="Y97" s="150">
        <v>0</v>
      </c>
      <c r="Z97" s="152">
        <v>3</v>
      </c>
      <c r="AA97" s="151">
        <v>1</v>
      </c>
      <c r="AB97" s="152">
        <v>7</v>
      </c>
      <c r="AC97" s="150">
        <v>1</v>
      </c>
      <c r="AD97" s="149">
        <v>2</v>
      </c>
      <c r="AE97" s="151">
        <v>2</v>
      </c>
      <c r="AF97" s="152">
        <v>2</v>
      </c>
      <c r="AG97" s="150">
        <v>5</v>
      </c>
      <c r="AH97" s="149">
        <v>6</v>
      </c>
      <c r="AI97" s="151">
        <v>5</v>
      </c>
      <c r="AJ97" s="152">
        <v>3</v>
      </c>
      <c r="AK97" s="150">
        <v>4</v>
      </c>
      <c r="AL97" s="149">
        <v>5</v>
      </c>
      <c r="AM97" s="150">
        <v>8</v>
      </c>
      <c r="AN97" s="153">
        <v>60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ht="21" x14ac:dyDescent="0.25">
      <c r="A98" s="1630"/>
      <c r="B98" s="886" t="s">
        <v>104</v>
      </c>
      <c r="C98" s="75">
        <f t="shared" si="41"/>
        <v>57</v>
      </c>
      <c r="D98" s="98">
        <f t="shared" si="42"/>
        <v>28</v>
      </c>
      <c r="E98" s="76">
        <f t="shared" si="42"/>
        <v>29</v>
      </c>
      <c r="F98" s="155"/>
      <c r="G98" s="387"/>
      <c r="H98" s="156"/>
      <c r="I98" s="157"/>
      <c r="J98" s="155"/>
      <c r="K98" s="158"/>
      <c r="L98" s="156">
        <v>1</v>
      </c>
      <c r="M98" s="159">
        <v>2</v>
      </c>
      <c r="N98" s="155">
        <v>0</v>
      </c>
      <c r="O98" s="158">
        <v>1</v>
      </c>
      <c r="P98" s="157">
        <v>0</v>
      </c>
      <c r="Q98" s="159">
        <v>1</v>
      </c>
      <c r="R98" s="160"/>
      <c r="S98" s="158"/>
      <c r="T98" s="157"/>
      <c r="U98" s="159"/>
      <c r="V98" s="160">
        <v>3</v>
      </c>
      <c r="W98" s="158">
        <v>1</v>
      </c>
      <c r="X98" s="157">
        <v>0</v>
      </c>
      <c r="Y98" s="158">
        <v>5</v>
      </c>
      <c r="Z98" s="160">
        <v>2</v>
      </c>
      <c r="AA98" s="159">
        <v>1</v>
      </c>
      <c r="AB98" s="160">
        <v>3</v>
      </c>
      <c r="AC98" s="158">
        <v>1</v>
      </c>
      <c r="AD98" s="157">
        <v>3</v>
      </c>
      <c r="AE98" s="159">
        <v>4</v>
      </c>
      <c r="AF98" s="160">
        <v>4</v>
      </c>
      <c r="AG98" s="158">
        <v>2</v>
      </c>
      <c r="AH98" s="157">
        <v>4</v>
      </c>
      <c r="AI98" s="159">
        <v>1</v>
      </c>
      <c r="AJ98" s="160">
        <v>2</v>
      </c>
      <c r="AK98" s="158">
        <v>4</v>
      </c>
      <c r="AL98" s="157">
        <v>6</v>
      </c>
      <c r="AM98" s="158">
        <v>6</v>
      </c>
      <c r="AN98" s="161">
        <v>56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23</v>
      </c>
      <c r="D99" s="162">
        <f t="shared" si="42"/>
        <v>12</v>
      </c>
      <c r="E99" s="163">
        <f t="shared" si="42"/>
        <v>11</v>
      </c>
      <c r="F99" s="164"/>
      <c r="G99" s="165"/>
      <c r="H99" s="166"/>
      <c r="I99" s="167"/>
      <c r="J99" s="168"/>
      <c r="K99" s="165"/>
      <c r="L99" s="166">
        <v>1</v>
      </c>
      <c r="M99" s="169">
        <v>1</v>
      </c>
      <c r="N99" s="168"/>
      <c r="O99" s="165"/>
      <c r="P99" s="167"/>
      <c r="Q99" s="169">
        <v>1</v>
      </c>
      <c r="R99" s="170">
        <v>4</v>
      </c>
      <c r="S99" s="165">
        <v>1</v>
      </c>
      <c r="T99" s="167"/>
      <c r="U99" s="169"/>
      <c r="V99" s="170">
        <v>1</v>
      </c>
      <c r="W99" s="165"/>
      <c r="X99" s="167"/>
      <c r="Y99" s="165"/>
      <c r="Z99" s="170">
        <v>1</v>
      </c>
      <c r="AA99" s="169">
        <v>1</v>
      </c>
      <c r="AB99" s="170">
        <v>1</v>
      </c>
      <c r="AC99" s="165">
        <v>1</v>
      </c>
      <c r="AD99" s="167">
        <v>2</v>
      </c>
      <c r="AE99" s="169">
        <v>1</v>
      </c>
      <c r="AF99" s="170">
        <v>1</v>
      </c>
      <c r="AG99" s="165">
        <v>1</v>
      </c>
      <c r="AH99" s="167"/>
      <c r="AI99" s="169">
        <v>1</v>
      </c>
      <c r="AJ99" s="170"/>
      <c r="AK99" s="165">
        <v>2</v>
      </c>
      <c r="AL99" s="167">
        <v>1</v>
      </c>
      <c r="AM99" s="165">
        <v>1</v>
      </c>
      <c r="AN99" s="171">
        <v>19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37</v>
      </c>
      <c r="D100" s="96">
        <f t="shared" si="42"/>
        <v>20</v>
      </c>
      <c r="E100" s="382">
        <f t="shared" si="42"/>
        <v>17</v>
      </c>
      <c r="F100" s="174">
        <v>1</v>
      </c>
      <c r="G100" s="383"/>
      <c r="H100" s="175"/>
      <c r="I100" s="176"/>
      <c r="J100" s="164"/>
      <c r="K100" s="177"/>
      <c r="L100" s="175"/>
      <c r="M100" s="178">
        <v>2</v>
      </c>
      <c r="N100" s="164"/>
      <c r="O100" s="177"/>
      <c r="P100" s="176"/>
      <c r="Q100" s="178"/>
      <c r="R100" s="179"/>
      <c r="S100" s="177"/>
      <c r="T100" s="176">
        <v>1</v>
      </c>
      <c r="U100" s="178"/>
      <c r="V100" s="179">
        <v>2</v>
      </c>
      <c r="W100" s="177"/>
      <c r="X100" s="176">
        <v>2</v>
      </c>
      <c r="Y100" s="177">
        <v>1</v>
      </c>
      <c r="Z100" s="179">
        <v>1</v>
      </c>
      <c r="AA100" s="178">
        <v>1</v>
      </c>
      <c r="AB100" s="179">
        <v>3</v>
      </c>
      <c r="AC100" s="177"/>
      <c r="AD100" s="176">
        <v>1</v>
      </c>
      <c r="AE100" s="178">
        <v>4</v>
      </c>
      <c r="AF100" s="179">
        <v>2</v>
      </c>
      <c r="AG100" s="177">
        <v>2</v>
      </c>
      <c r="AH100" s="176">
        <v>3</v>
      </c>
      <c r="AI100" s="178">
        <v>2</v>
      </c>
      <c r="AJ100" s="179">
        <v>3</v>
      </c>
      <c r="AK100" s="177">
        <v>3</v>
      </c>
      <c r="AL100" s="176">
        <v>1</v>
      </c>
      <c r="AM100" s="177">
        <v>2</v>
      </c>
      <c r="AN100" s="180">
        <v>36</v>
      </c>
      <c r="AO100" s="181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74</v>
      </c>
      <c r="D101" s="29">
        <f t="shared" si="42"/>
        <v>41</v>
      </c>
      <c r="E101" s="182">
        <f t="shared" si="42"/>
        <v>33</v>
      </c>
      <c r="F101" s="146"/>
      <c r="G101" s="147"/>
      <c r="H101" s="148"/>
      <c r="I101" s="149">
        <v>1</v>
      </c>
      <c r="J101" s="146">
        <v>1</v>
      </c>
      <c r="K101" s="150"/>
      <c r="L101" s="148">
        <v>4</v>
      </c>
      <c r="M101" s="151">
        <v>2</v>
      </c>
      <c r="N101" s="146"/>
      <c r="O101" s="150">
        <v>1</v>
      </c>
      <c r="P101" s="149">
        <v>1</v>
      </c>
      <c r="Q101" s="151">
        <v>2</v>
      </c>
      <c r="R101" s="152">
        <v>1</v>
      </c>
      <c r="S101" s="150"/>
      <c r="T101" s="149">
        <v>1</v>
      </c>
      <c r="U101" s="151">
        <v>1</v>
      </c>
      <c r="V101" s="152">
        <v>2</v>
      </c>
      <c r="W101" s="150">
        <v>1</v>
      </c>
      <c r="X101" s="149">
        <v>2</v>
      </c>
      <c r="Y101" s="150">
        <v>2</v>
      </c>
      <c r="Z101" s="152">
        <v>2</v>
      </c>
      <c r="AA101" s="151">
        <v>1</v>
      </c>
      <c r="AB101" s="152">
        <v>4</v>
      </c>
      <c r="AC101" s="150">
        <v>4</v>
      </c>
      <c r="AD101" s="149">
        <v>5</v>
      </c>
      <c r="AE101" s="151">
        <v>2</v>
      </c>
      <c r="AF101" s="152">
        <v>4</v>
      </c>
      <c r="AG101" s="150">
        <v>5</v>
      </c>
      <c r="AH101" s="149">
        <v>4</v>
      </c>
      <c r="AI101" s="151">
        <v>2</v>
      </c>
      <c r="AJ101" s="152">
        <v>2</v>
      </c>
      <c r="AK101" s="150">
        <v>2</v>
      </c>
      <c r="AL101" s="149">
        <v>8</v>
      </c>
      <c r="AM101" s="150">
        <v>7</v>
      </c>
      <c r="AN101" s="153">
        <v>71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12</v>
      </c>
      <c r="D102" s="98">
        <f t="shared" si="42"/>
        <v>8</v>
      </c>
      <c r="E102" s="184">
        <f t="shared" si="42"/>
        <v>4</v>
      </c>
      <c r="F102" s="155">
        <v>1</v>
      </c>
      <c r="G102" s="387"/>
      <c r="H102" s="156"/>
      <c r="I102" s="157"/>
      <c r="J102" s="155"/>
      <c r="K102" s="158"/>
      <c r="L102" s="156"/>
      <c r="M102" s="159"/>
      <c r="N102" s="155">
        <v>1</v>
      </c>
      <c r="O102" s="158">
        <v>1</v>
      </c>
      <c r="P102" s="157">
        <v>1</v>
      </c>
      <c r="Q102" s="159"/>
      <c r="R102" s="160"/>
      <c r="S102" s="158"/>
      <c r="T102" s="157">
        <v>1</v>
      </c>
      <c r="U102" s="159"/>
      <c r="V102" s="160">
        <v>1</v>
      </c>
      <c r="W102" s="158"/>
      <c r="X102" s="157">
        <v>2</v>
      </c>
      <c r="Y102" s="158"/>
      <c r="Z102" s="160"/>
      <c r="AA102" s="159"/>
      <c r="AB102" s="160"/>
      <c r="AC102" s="158"/>
      <c r="AD102" s="157"/>
      <c r="AE102" s="159">
        <v>1</v>
      </c>
      <c r="AF102" s="160"/>
      <c r="AG102" s="158">
        <v>1</v>
      </c>
      <c r="AH102" s="157"/>
      <c r="AI102" s="159"/>
      <c r="AJ102" s="160">
        <v>1</v>
      </c>
      <c r="AK102" s="158"/>
      <c r="AL102" s="157"/>
      <c r="AM102" s="158">
        <v>1</v>
      </c>
      <c r="AN102" s="161">
        <v>11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905" t="s">
        <v>62</v>
      </c>
    </row>
    <row r="105" spans="1:69" ht="21" x14ac:dyDescent="0.25">
      <c r="A105" s="1597" t="s">
        <v>111</v>
      </c>
      <c r="B105" s="1598"/>
      <c r="C105" s="1083" t="s">
        <v>112</v>
      </c>
      <c r="D105" s="1084"/>
    </row>
    <row r="106" spans="1:69" ht="21" x14ac:dyDescent="0.25">
      <c r="A106" s="1599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560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1033" t="s">
        <v>32</v>
      </c>
      <c r="D111" s="1034" t="s">
        <v>43</v>
      </c>
      <c r="E111" s="889" t="s">
        <v>34</v>
      </c>
      <c r="F111" s="1035" t="s">
        <v>43</v>
      </c>
      <c r="G111" s="1036" t="s">
        <v>34</v>
      </c>
      <c r="H111" s="1035" t="s">
        <v>43</v>
      </c>
      <c r="I111" s="1036" t="s">
        <v>34</v>
      </c>
      <c r="J111" s="1035" t="s">
        <v>43</v>
      </c>
      <c r="K111" s="1036" t="s">
        <v>34</v>
      </c>
      <c r="L111" s="1035" t="s">
        <v>43</v>
      </c>
      <c r="M111" s="1036" t="s">
        <v>34</v>
      </c>
      <c r="N111" s="1035" t="s">
        <v>43</v>
      </c>
      <c r="O111" s="1036" t="s">
        <v>34</v>
      </c>
      <c r="P111" s="1035" t="s">
        <v>43</v>
      </c>
      <c r="Q111" s="1036" t="s">
        <v>34</v>
      </c>
      <c r="R111" s="1035" t="s">
        <v>43</v>
      </c>
      <c r="S111" s="1036" t="s">
        <v>34</v>
      </c>
      <c r="T111" s="1035" t="s">
        <v>43</v>
      </c>
      <c r="U111" s="1036" t="s">
        <v>34</v>
      </c>
      <c r="V111" s="1035" t="s">
        <v>43</v>
      </c>
      <c r="W111" s="1036" t="s">
        <v>34</v>
      </c>
      <c r="X111" s="1035" t="s">
        <v>43</v>
      </c>
      <c r="Y111" s="1036" t="s">
        <v>34</v>
      </c>
      <c r="Z111" s="1035" t="s">
        <v>43</v>
      </c>
      <c r="AA111" s="1036" t="s">
        <v>34</v>
      </c>
      <c r="AB111" s="1035" t="s">
        <v>43</v>
      </c>
      <c r="AC111" s="1036" t="s">
        <v>34</v>
      </c>
      <c r="AD111" s="1035" t="s">
        <v>43</v>
      </c>
      <c r="AE111" s="1036" t="s">
        <v>34</v>
      </c>
      <c r="AF111" s="1035" t="s">
        <v>43</v>
      </c>
      <c r="AG111" s="1036" t="s">
        <v>34</v>
      </c>
      <c r="AH111" s="1035" t="s">
        <v>43</v>
      </c>
      <c r="AI111" s="1036" t="s">
        <v>34</v>
      </c>
      <c r="AJ111" s="1035" t="s">
        <v>43</v>
      </c>
      <c r="AK111" s="1036" t="s">
        <v>34</v>
      </c>
      <c r="AL111" s="1035" t="s">
        <v>43</v>
      </c>
      <c r="AM111" s="1036" t="s">
        <v>34</v>
      </c>
      <c r="AN111" s="1554"/>
    </row>
    <row r="112" spans="1:69" x14ac:dyDescent="0.25">
      <c r="A112" s="1648" t="s">
        <v>116</v>
      </c>
      <c r="B112" s="1649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15</v>
      </c>
      <c r="D113" s="96">
        <f t="shared" si="52"/>
        <v>6</v>
      </c>
      <c r="E113" s="70">
        <f t="shared" si="52"/>
        <v>9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>
        <v>1</v>
      </c>
      <c r="AB113" s="201">
        <v>2</v>
      </c>
      <c r="AC113" s="202">
        <v>3</v>
      </c>
      <c r="AD113" s="203"/>
      <c r="AE113" s="204"/>
      <c r="AF113" s="201">
        <v>1</v>
      </c>
      <c r="AG113" s="202"/>
      <c r="AH113" s="203">
        <v>1</v>
      </c>
      <c r="AI113" s="204"/>
      <c r="AJ113" s="201"/>
      <c r="AK113" s="202">
        <v>1</v>
      </c>
      <c r="AL113" s="203">
        <v>2</v>
      </c>
      <c r="AM113" s="202">
        <v>4</v>
      </c>
      <c r="AN113" s="205">
        <v>15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12</v>
      </c>
      <c r="D114" s="98">
        <f t="shared" si="52"/>
        <v>7</v>
      </c>
      <c r="E114" s="77">
        <f t="shared" si="52"/>
        <v>5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>
        <v>1</v>
      </c>
      <c r="Y114" s="207"/>
      <c r="Z114" s="206"/>
      <c r="AA114" s="207"/>
      <c r="AB114" s="206"/>
      <c r="AC114" s="207"/>
      <c r="AD114" s="208"/>
      <c r="AE114" s="209"/>
      <c r="AF114" s="206">
        <v>1</v>
      </c>
      <c r="AG114" s="207">
        <v>1</v>
      </c>
      <c r="AH114" s="208">
        <v>1</v>
      </c>
      <c r="AI114" s="209"/>
      <c r="AJ114" s="206">
        <v>1</v>
      </c>
      <c r="AK114" s="207">
        <v>1</v>
      </c>
      <c r="AL114" s="208">
        <v>3</v>
      </c>
      <c r="AM114" s="207">
        <v>3</v>
      </c>
      <c r="AN114" s="210">
        <v>12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1033" t="s">
        <v>32</v>
      </c>
      <c r="D117" s="1034" t="s">
        <v>33</v>
      </c>
      <c r="E117" s="892" t="s">
        <v>34</v>
      </c>
      <c r="F117" s="1035" t="s">
        <v>43</v>
      </c>
      <c r="G117" s="1036" t="s">
        <v>34</v>
      </c>
      <c r="H117" s="1035" t="s">
        <v>43</v>
      </c>
      <c r="I117" s="1036" t="s">
        <v>34</v>
      </c>
      <c r="J117" s="1035" t="s">
        <v>43</v>
      </c>
      <c r="K117" s="1036" t="s">
        <v>34</v>
      </c>
      <c r="L117" s="1035" t="s">
        <v>43</v>
      </c>
      <c r="M117" s="1036" t="s">
        <v>34</v>
      </c>
      <c r="N117" s="1035" t="s">
        <v>43</v>
      </c>
      <c r="O117" s="1036" t="s">
        <v>34</v>
      </c>
      <c r="P117" s="1035" t="s">
        <v>43</v>
      </c>
      <c r="Q117" s="1036" t="s">
        <v>34</v>
      </c>
      <c r="R117" s="1035" t="s">
        <v>43</v>
      </c>
      <c r="S117" s="1036" t="s">
        <v>34</v>
      </c>
      <c r="T117" s="1035" t="s">
        <v>43</v>
      </c>
      <c r="U117" s="1036" t="s">
        <v>34</v>
      </c>
      <c r="V117" s="1035" t="s">
        <v>43</v>
      </c>
      <c r="W117" s="1085" t="s">
        <v>34</v>
      </c>
      <c r="X117" s="1035" t="s">
        <v>43</v>
      </c>
      <c r="Y117" s="1036" t="s">
        <v>34</v>
      </c>
    </row>
    <row r="118" spans="1:74" x14ac:dyDescent="0.25">
      <c r="A118" s="1648" t="s">
        <v>130</v>
      </c>
      <c r="B118" s="1649"/>
      <c r="C118" s="1086">
        <f>SUM(D118+E118)</f>
        <v>4</v>
      </c>
      <c r="D118" s="1039">
        <f>SUM(F118+H118+J118+L118+N118+P118+R118+T118+V118+X118)</f>
        <v>1</v>
      </c>
      <c r="E118" s="1061">
        <f>SUM(G118+I118+K118+M118+O118+Q118+S118+U118+W118+Y118)</f>
        <v>3</v>
      </c>
      <c r="F118" s="1047"/>
      <c r="G118" s="1087">
        <v>1</v>
      </c>
      <c r="H118" s="1042"/>
      <c r="I118" s="1082">
        <v>1</v>
      </c>
      <c r="J118" s="1042"/>
      <c r="K118" s="1082"/>
      <c r="L118" s="1047"/>
      <c r="M118" s="1087"/>
      <c r="N118" s="1042">
        <v>1</v>
      </c>
      <c r="O118" s="1082">
        <v>1</v>
      </c>
      <c r="P118" s="1047"/>
      <c r="Q118" s="1087"/>
      <c r="R118" s="1042"/>
      <c r="S118" s="1082"/>
      <c r="T118" s="1047"/>
      <c r="U118" s="1087"/>
      <c r="V118" s="1042"/>
      <c r="W118" s="1082"/>
      <c r="X118" s="1042"/>
      <c r="Y118" s="1048"/>
    </row>
    <row r="119" spans="1:74" x14ac:dyDescent="0.25">
      <c r="A119" s="1587" t="s">
        <v>131</v>
      </c>
      <c r="B119" s="1588"/>
      <c r="C119" s="214">
        <f>SUM(D119+E119)</f>
        <v>27</v>
      </c>
      <c r="D119" s="75">
        <f>SUM(F119+H119+J119+L119+N119+P119+R119+T119+V119+X119)</f>
        <v>21</v>
      </c>
      <c r="E119" s="44">
        <f>SUM(G119+I119+K119+M119+O119+Q119+S119+U119+W119+Y119)</f>
        <v>6</v>
      </c>
      <c r="F119" s="215">
        <v>1</v>
      </c>
      <c r="G119" s="216"/>
      <c r="H119" s="217">
        <v>2</v>
      </c>
      <c r="I119" s="218">
        <v>1</v>
      </c>
      <c r="J119" s="217"/>
      <c r="K119" s="218"/>
      <c r="L119" s="215">
        <v>3</v>
      </c>
      <c r="M119" s="216">
        <v>1</v>
      </c>
      <c r="N119" s="217">
        <v>6</v>
      </c>
      <c r="O119" s="218">
        <v>1</v>
      </c>
      <c r="P119" s="215">
        <v>4</v>
      </c>
      <c r="Q119" s="216">
        <v>1</v>
      </c>
      <c r="R119" s="217">
        <v>2</v>
      </c>
      <c r="S119" s="218">
        <v>1</v>
      </c>
      <c r="T119" s="215">
        <v>2</v>
      </c>
      <c r="U119" s="216">
        <v>1</v>
      </c>
      <c r="V119" s="217">
        <v>1</v>
      </c>
      <c r="W119" s="218"/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0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31.5" x14ac:dyDescent="0.25">
      <c r="A122" s="1543"/>
      <c r="B122" s="1088" t="s">
        <v>140</v>
      </c>
      <c r="C122" s="1088" t="s">
        <v>141</v>
      </c>
      <c r="D122" s="905" t="s">
        <v>142</v>
      </c>
      <c r="E122" s="889" t="s">
        <v>143</v>
      </c>
      <c r="F122" s="891" t="s">
        <v>144</v>
      </c>
      <c r="G122" s="222" t="s">
        <v>145</v>
      </c>
      <c r="H122" s="1089" t="s">
        <v>146</v>
      </c>
      <c r="I122" s="905" t="s">
        <v>147</v>
      </c>
      <c r="J122" s="890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090" t="s">
        <v>130</v>
      </c>
      <c r="B123" s="1046">
        <v>2</v>
      </c>
      <c r="C123" s="1048">
        <v>2</v>
      </c>
      <c r="D123" s="1091"/>
      <c r="E123" s="1092"/>
      <c r="F123" s="1045">
        <v>1</v>
      </c>
      <c r="G123" s="1093">
        <v>3</v>
      </c>
      <c r="H123" s="1094"/>
      <c r="I123" s="1046"/>
      <c r="J123" s="1046">
        <v>3</v>
      </c>
      <c r="K123" s="1093"/>
      <c r="L123" s="1048">
        <v>1</v>
      </c>
      <c r="M123" s="1046">
        <v>0</v>
      </c>
      <c r="N123" s="1048">
        <v>0</v>
      </c>
      <c r="O123" s="1046">
        <v>0</v>
      </c>
      <c r="P123" s="1046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8</v>
      </c>
      <c r="E124" s="219">
        <v>19</v>
      </c>
      <c r="F124" s="233">
        <v>21</v>
      </c>
      <c r="G124" s="234">
        <v>6</v>
      </c>
      <c r="H124" s="235">
        <v>5</v>
      </c>
      <c r="I124" s="232"/>
      <c r="J124" s="232">
        <v>12</v>
      </c>
      <c r="K124" s="234">
        <v>10</v>
      </c>
      <c r="L124" s="219">
        <v>0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1035" t="s">
        <v>13</v>
      </c>
      <c r="E127" s="1078" t="s">
        <v>14</v>
      </c>
      <c r="F127" s="1078" t="s">
        <v>15</v>
      </c>
      <c r="G127" s="1078" t="s">
        <v>152</v>
      </c>
      <c r="H127" s="1078" t="s">
        <v>153</v>
      </c>
      <c r="I127" s="1037" t="s">
        <v>154</v>
      </c>
      <c r="J127" s="1532"/>
    </row>
    <row r="128" spans="1:74" ht="54" x14ac:dyDescent="0.25">
      <c r="A128" s="1567" t="s">
        <v>155</v>
      </c>
      <c r="B128" s="1095" t="s">
        <v>156</v>
      </c>
      <c r="C128" s="1096">
        <f>SUM(D128:I128)</f>
        <v>0</v>
      </c>
      <c r="D128" s="1064"/>
      <c r="E128" s="1097"/>
      <c r="F128" s="1097"/>
      <c r="G128" s="1097"/>
      <c r="H128" s="1097"/>
      <c r="I128" s="1098"/>
      <c r="J128" s="1065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54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890" t="s">
        <v>159</v>
      </c>
      <c r="B131" s="890" t="s">
        <v>160</v>
      </c>
    </row>
    <row r="132" spans="1:67" x14ac:dyDescent="0.25">
      <c r="A132" s="1099" t="s">
        <v>161</v>
      </c>
      <c r="B132" s="1066">
        <v>0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14</v>
      </c>
    </row>
    <row r="135" spans="1:67" ht="22.5" x14ac:dyDescent="0.25">
      <c r="A135" s="245" t="s">
        <v>164</v>
      </c>
      <c r="B135" s="68">
        <v>2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7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1</v>
      </c>
    </row>
    <row r="141" spans="1:67" ht="22.5" x14ac:dyDescent="0.25">
      <c r="A141" s="247" t="s">
        <v>170</v>
      </c>
      <c r="B141" s="248">
        <v>14</v>
      </c>
    </row>
    <row r="142" spans="1:67" x14ac:dyDescent="0.25">
      <c r="A142" s="249" t="s">
        <v>171</v>
      </c>
      <c r="B142" s="248">
        <v>104</v>
      </c>
    </row>
    <row r="143" spans="1:67" x14ac:dyDescent="0.25">
      <c r="A143" s="249" t="s">
        <v>172</v>
      </c>
      <c r="B143" s="248">
        <v>6</v>
      </c>
    </row>
    <row r="144" spans="1:67" x14ac:dyDescent="0.25">
      <c r="A144" s="250" t="s">
        <v>62</v>
      </c>
      <c r="B144" s="137">
        <f>SUM(B132:B143)</f>
        <v>148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905" t="s">
        <v>175</v>
      </c>
      <c r="D146" s="905" t="s">
        <v>176</v>
      </c>
    </row>
    <row r="147" spans="1:68" ht="42" x14ac:dyDescent="0.25">
      <c r="A147" s="906" t="s">
        <v>177</v>
      </c>
      <c r="B147" s="887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882" t="s">
        <v>62</v>
      </c>
      <c r="D150" s="895" t="s">
        <v>183</v>
      </c>
      <c r="E150" s="885" t="s">
        <v>184</v>
      </c>
      <c r="F150" s="1554"/>
      <c r="G150" s="895" t="s">
        <v>185</v>
      </c>
      <c r="H150" s="14" t="s">
        <v>186</v>
      </c>
      <c r="I150" s="885" t="s">
        <v>187</v>
      </c>
      <c r="J150" s="895" t="s">
        <v>185</v>
      </c>
      <c r="K150" s="14" t="s">
        <v>186</v>
      </c>
      <c r="L150" s="885" t="s">
        <v>187</v>
      </c>
    </row>
    <row r="151" spans="1:68" x14ac:dyDescent="0.25">
      <c r="A151" s="1567" t="s">
        <v>188</v>
      </c>
      <c r="B151" s="1100" t="s">
        <v>189</v>
      </c>
      <c r="C151" s="1096">
        <f>SUM(D151+E151)</f>
        <v>0</v>
      </c>
      <c r="D151" s="1064"/>
      <c r="E151" s="1065"/>
      <c r="F151" s="1066"/>
      <c r="G151" s="1064"/>
      <c r="H151" s="1062"/>
      <c r="I151" s="1065"/>
      <c r="J151" s="1064"/>
      <c r="K151" s="1062"/>
      <c r="L151" s="1065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882" t="s">
        <v>62</v>
      </c>
      <c r="D154" s="1035" t="s">
        <v>7</v>
      </c>
      <c r="E154" s="106" t="s">
        <v>193</v>
      </c>
      <c r="F154" s="889" t="s">
        <v>76</v>
      </c>
    </row>
    <row r="155" spans="1:68" x14ac:dyDescent="0.25">
      <c r="A155" s="1567" t="s">
        <v>194</v>
      </c>
      <c r="B155" s="898" t="s">
        <v>195</v>
      </c>
      <c r="C155" s="1066"/>
      <c r="D155" s="260"/>
      <c r="E155" s="1101"/>
      <c r="F155" s="110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ht="21" x14ac:dyDescent="0.25">
      <c r="A156" s="1569"/>
      <c r="B156" s="904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899" t="s">
        <v>197</v>
      </c>
      <c r="B157" s="899" t="s">
        <v>195</v>
      </c>
      <c r="C157" s="252"/>
      <c r="D157" s="1103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ht="21" x14ac:dyDescent="0.25">
      <c r="A158" s="1567" t="s">
        <v>198</v>
      </c>
      <c r="B158" s="898" t="s">
        <v>199</v>
      </c>
      <c r="C158" s="267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568"/>
      <c r="B159" s="903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904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882" t="s">
        <v>204</v>
      </c>
      <c r="D163" s="1035" t="s">
        <v>194</v>
      </c>
      <c r="E163" s="908" t="s">
        <v>205</v>
      </c>
      <c r="F163" s="1579"/>
      <c r="G163" s="1581"/>
      <c r="H163" s="1583"/>
    </row>
    <row r="164" spans="1:68" x14ac:dyDescent="0.25">
      <c r="A164" s="1647" t="s">
        <v>206</v>
      </c>
      <c r="B164" s="1105" t="s">
        <v>201</v>
      </c>
      <c r="C164" s="1096">
        <f t="shared" ref="C164:C169" si="61">SUM(D164:E164)</f>
        <v>0</v>
      </c>
      <c r="D164" s="1064"/>
      <c r="E164" s="1098"/>
      <c r="F164" s="1062"/>
      <c r="G164" s="1097"/>
      <c r="H164" s="1065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ht="21" x14ac:dyDescent="0.25">
      <c r="A165" s="1565"/>
      <c r="B165" s="134" t="s">
        <v>199</v>
      </c>
      <c r="C165" s="273">
        <f t="shared" si="61"/>
        <v>278</v>
      </c>
      <c r="D165" s="33">
        <v>278</v>
      </c>
      <c r="E165" s="274"/>
      <c r="F165" s="31">
        <v>278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105" t="s">
        <v>201</v>
      </c>
      <c r="C167" s="1096">
        <f t="shared" si="61"/>
        <v>0</v>
      </c>
      <c r="D167" s="1064"/>
      <c r="E167" s="1098"/>
      <c r="F167" s="1062"/>
      <c r="G167" s="1097"/>
      <c r="H167" s="1065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ht="21" x14ac:dyDescent="0.25">
      <c r="A168" s="1568"/>
      <c r="B168" s="134" t="s">
        <v>199</v>
      </c>
      <c r="C168" s="273">
        <f t="shared" si="61"/>
        <v>128</v>
      </c>
      <c r="D168" s="33">
        <v>128</v>
      </c>
      <c r="E168" s="274"/>
      <c r="F168" s="31">
        <v>128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553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ht="21" x14ac:dyDescent="0.25">
      <c r="A173" s="1554"/>
      <c r="B173" s="905" t="s">
        <v>32</v>
      </c>
      <c r="C173" s="278" t="s">
        <v>33</v>
      </c>
      <c r="D173" s="279" t="s">
        <v>34</v>
      </c>
      <c r="E173" s="1035" t="s">
        <v>43</v>
      </c>
      <c r="F173" s="889" t="s">
        <v>34</v>
      </c>
      <c r="G173" s="1035" t="s">
        <v>43</v>
      </c>
      <c r="H173" s="889" t="s">
        <v>34</v>
      </c>
      <c r="I173" s="1035" t="s">
        <v>43</v>
      </c>
      <c r="J173" s="889" t="s">
        <v>34</v>
      </c>
      <c r="K173" s="1035" t="s">
        <v>43</v>
      </c>
      <c r="L173" s="888" t="s">
        <v>34</v>
      </c>
      <c r="M173" s="1035" t="s">
        <v>43</v>
      </c>
      <c r="N173" s="889" t="s">
        <v>34</v>
      </c>
      <c r="O173" s="1035" t="s">
        <v>43</v>
      </c>
      <c r="P173" s="888" t="s">
        <v>34</v>
      </c>
      <c r="Q173" s="1035" t="s">
        <v>43</v>
      </c>
      <c r="R173" s="889" t="s">
        <v>34</v>
      </c>
      <c r="S173" s="1035" t="s">
        <v>43</v>
      </c>
      <c r="T173" s="888" t="s">
        <v>34</v>
      </c>
      <c r="U173" s="1035" t="s">
        <v>43</v>
      </c>
      <c r="V173" s="889" t="s">
        <v>34</v>
      </c>
      <c r="W173" s="1035" t="s">
        <v>43</v>
      </c>
      <c r="X173" s="888" t="s">
        <v>34</v>
      </c>
      <c r="Y173" s="1035" t="s">
        <v>43</v>
      </c>
      <c r="Z173" s="889" t="s">
        <v>34</v>
      </c>
      <c r="AA173" s="1035" t="s">
        <v>43</v>
      </c>
      <c r="AB173" s="889" t="s">
        <v>34</v>
      </c>
      <c r="AC173" s="1035" t="s">
        <v>43</v>
      </c>
      <c r="AD173" s="889" t="s">
        <v>34</v>
      </c>
      <c r="AE173" s="1035" t="s">
        <v>43</v>
      </c>
      <c r="AF173" s="889" t="s">
        <v>34</v>
      </c>
      <c r="AG173" s="1035" t="s">
        <v>43</v>
      </c>
      <c r="AH173" s="889" t="s">
        <v>34</v>
      </c>
      <c r="AI173" s="1035" t="s">
        <v>43</v>
      </c>
      <c r="AJ173" s="889" t="s">
        <v>34</v>
      </c>
      <c r="AK173" s="1035" t="s">
        <v>43</v>
      </c>
      <c r="AL173" s="889" t="s">
        <v>34</v>
      </c>
    </row>
    <row r="174" spans="1:68" x14ac:dyDescent="0.25">
      <c r="A174" s="1106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107">
        <f>SUM(P174+R174+T174+V174+X174+Z174+AB174+AD174+AF174+AH174+AJ174+AL174)</f>
        <v>0</v>
      </c>
      <c r="E174" s="1108"/>
      <c r="F174" s="285"/>
      <c r="G174" s="286"/>
      <c r="H174" s="1109"/>
      <c r="I174" s="1108"/>
      <c r="J174" s="285"/>
      <c r="K174" s="286"/>
      <c r="L174" s="1109"/>
      <c r="M174" s="286"/>
      <c r="N174" s="1109"/>
      <c r="O174" s="1110"/>
      <c r="P174" s="1111"/>
      <c r="Q174" s="1112"/>
      <c r="R174" s="1113"/>
      <c r="S174" s="1110"/>
      <c r="T174" s="1111"/>
      <c r="U174" s="1112"/>
      <c r="V174" s="1113"/>
      <c r="W174" s="1110"/>
      <c r="X174" s="1111"/>
      <c r="Y174" s="1112"/>
      <c r="Z174" s="1113"/>
      <c r="AA174" s="1112"/>
      <c r="AB174" s="1113"/>
      <c r="AC174" s="1112"/>
      <c r="AD174" s="1113"/>
      <c r="AE174" s="1112"/>
      <c r="AF174" s="1113"/>
      <c r="AG174" s="1112"/>
      <c r="AH174" s="1113"/>
      <c r="AI174" s="1112"/>
      <c r="AJ174" s="1113"/>
      <c r="AK174" s="1112"/>
      <c r="AL174" s="1113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29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025"/>
      <c r="F175" s="1026"/>
      <c r="G175" s="1025"/>
      <c r="H175" s="1026"/>
      <c r="I175" s="1025"/>
      <c r="J175" s="1026"/>
      <c r="K175" s="1027"/>
      <c r="L175" s="1028"/>
      <c r="M175" s="1025"/>
      <c r="N175" s="1026"/>
      <c r="O175" s="1027"/>
      <c r="P175" s="1028"/>
      <c r="Q175" s="1025"/>
      <c r="R175" s="1026"/>
      <c r="S175" s="1027"/>
      <c r="T175" s="1028"/>
      <c r="U175" s="1025"/>
      <c r="V175" s="1026"/>
      <c r="W175" s="1027"/>
      <c r="X175" s="1028"/>
      <c r="Y175" s="1025"/>
      <c r="Z175" s="1026"/>
      <c r="AA175" s="1025"/>
      <c r="AB175" s="1026"/>
      <c r="AC175" s="1025"/>
      <c r="AD175" s="1026"/>
      <c r="AE175" s="1025"/>
      <c r="AF175" s="1026"/>
      <c r="AG175" s="1025"/>
      <c r="AH175" s="1026"/>
      <c r="AI175" s="1025"/>
      <c r="AJ175" s="1026"/>
      <c r="AK175" s="1025"/>
      <c r="AL175" s="1026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025"/>
      <c r="F176" s="1026"/>
      <c r="G176" s="1025"/>
      <c r="H176" s="1026"/>
      <c r="I176" s="1025"/>
      <c r="J176" s="1026"/>
      <c r="K176" s="1027"/>
      <c r="L176" s="1028"/>
      <c r="M176" s="1025"/>
      <c r="N176" s="1026"/>
      <c r="O176" s="1027"/>
      <c r="P176" s="1028"/>
      <c r="Q176" s="1025"/>
      <c r="R176" s="1026"/>
      <c r="S176" s="1027"/>
      <c r="T176" s="1028"/>
      <c r="U176" s="1025"/>
      <c r="V176" s="1026"/>
      <c r="W176" s="1027"/>
      <c r="X176" s="1028"/>
      <c r="Y176" s="1025"/>
      <c r="Z176" s="1026"/>
      <c r="AA176" s="1025"/>
      <c r="AB176" s="1026"/>
      <c r="AC176" s="1025"/>
      <c r="AD176" s="1026"/>
      <c r="AE176" s="1025"/>
      <c r="AF176" s="1026"/>
      <c r="AG176" s="1025"/>
      <c r="AH176" s="1026"/>
      <c r="AI176" s="1025"/>
      <c r="AJ176" s="1026"/>
      <c r="AK176" s="1025"/>
      <c r="AL176" s="1026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029"/>
      <c r="F177" s="1030"/>
      <c r="G177" s="1029"/>
      <c r="H177" s="1030"/>
      <c r="I177" s="1029"/>
      <c r="J177" s="1030"/>
      <c r="K177" s="1031"/>
      <c r="L177" s="1032"/>
      <c r="M177" s="1029"/>
      <c r="N177" s="1030"/>
      <c r="O177" s="1031"/>
      <c r="P177" s="1032"/>
      <c r="Q177" s="1029"/>
      <c r="R177" s="1030"/>
      <c r="S177" s="1031"/>
      <c r="T177" s="1032"/>
      <c r="U177" s="1029"/>
      <c r="V177" s="1030"/>
      <c r="W177" s="1031"/>
      <c r="X177" s="1032"/>
      <c r="Y177" s="1029"/>
      <c r="Z177" s="1030"/>
      <c r="AA177" s="1029"/>
      <c r="AB177" s="1030"/>
      <c r="AC177" s="1029"/>
      <c r="AD177" s="1030"/>
      <c r="AE177" s="1029"/>
      <c r="AF177" s="1030"/>
      <c r="AG177" s="1029"/>
      <c r="AH177" s="1030"/>
      <c r="AI177" s="1029"/>
      <c r="AJ177" s="1030"/>
      <c r="AK177" s="1029"/>
      <c r="AL177" s="1030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560"/>
      <c r="B180" s="1525"/>
      <c r="C180" s="1560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553"/>
      <c r="AJ180" s="1553"/>
      <c r="AK180" s="1553"/>
    </row>
    <row r="181" spans="1:69" x14ac:dyDescent="0.25">
      <c r="A181" s="1546"/>
      <c r="B181" s="1548"/>
      <c r="C181" s="1033" t="s">
        <v>32</v>
      </c>
      <c r="D181" s="1114" t="s">
        <v>43</v>
      </c>
      <c r="E181" s="892" t="s">
        <v>34</v>
      </c>
      <c r="F181" s="1035" t="s">
        <v>43</v>
      </c>
      <c r="G181" s="1036" t="s">
        <v>34</v>
      </c>
      <c r="H181" s="1035" t="s">
        <v>43</v>
      </c>
      <c r="I181" s="1036" t="s">
        <v>34</v>
      </c>
      <c r="J181" s="1035" t="s">
        <v>43</v>
      </c>
      <c r="K181" s="1036" t="s">
        <v>34</v>
      </c>
      <c r="L181" s="1035" t="s">
        <v>43</v>
      </c>
      <c r="M181" s="1036" t="s">
        <v>34</v>
      </c>
      <c r="N181" s="1035" t="s">
        <v>43</v>
      </c>
      <c r="O181" s="1036" t="s">
        <v>34</v>
      </c>
      <c r="P181" s="1035" t="s">
        <v>43</v>
      </c>
      <c r="Q181" s="1036" t="s">
        <v>34</v>
      </c>
      <c r="R181" s="1035" t="s">
        <v>43</v>
      </c>
      <c r="S181" s="1036" t="s">
        <v>34</v>
      </c>
      <c r="T181" s="106" t="s">
        <v>43</v>
      </c>
      <c r="U181" s="1115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ht="21" x14ac:dyDescent="0.25">
      <c r="A182" s="1540" t="s">
        <v>227</v>
      </c>
      <c r="B182" s="1038" t="s">
        <v>228</v>
      </c>
      <c r="C182" s="1039">
        <f>SUM(D182:E182)</f>
        <v>0</v>
      </c>
      <c r="D182" s="1040">
        <f>SUM(F182+H182+J182+L182+N182+P182+R182+T182)</f>
        <v>0</v>
      </c>
      <c r="E182" s="1041">
        <f>G182+I182+K182+M182+O182+Q182+S182+U182</f>
        <v>0</v>
      </c>
      <c r="F182" s="1042"/>
      <c r="G182" s="1043"/>
      <c r="H182" s="1042"/>
      <c r="I182" s="1043"/>
      <c r="J182" s="1042"/>
      <c r="K182" s="1043"/>
      <c r="L182" s="1042"/>
      <c r="M182" s="1043"/>
      <c r="N182" s="1042"/>
      <c r="O182" s="1043"/>
      <c r="P182" s="1042"/>
      <c r="Q182" s="1043"/>
      <c r="R182" s="1042"/>
      <c r="S182" s="1043"/>
      <c r="T182" s="1042"/>
      <c r="U182" s="1044"/>
      <c r="V182" s="1045"/>
      <c r="W182" s="1046"/>
      <c r="X182" s="1046"/>
      <c r="Y182" s="1046"/>
      <c r="Z182" s="1046"/>
      <c r="AA182" s="1047"/>
      <c r="AB182" s="1046"/>
      <c r="AC182" s="1046"/>
      <c r="AD182" s="1046"/>
      <c r="AE182" s="1048"/>
      <c r="AF182" s="1046"/>
      <c r="AG182" s="1049"/>
      <c r="AH182" s="1048"/>
      <c r="AI182" s="1046"/>
      <c r="AJ182" s="1046"/>
      <c r="AK182" s="1046"/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ht="31.5" x14ac:dyDescent="0.25">
      <c r="A183" s="1540"/>
      <c r="B183" s="904" t="s">
        <v>229</v>
      </c>
      <c r="C183" s="322">
        <f>SUM(D183:E183)</f>
        <v>0</v>
      </c>
      <c r="D183" s="43">
        <f>SUM(F183+H183+J183+L183+N183+P183+R183+T183)</f>
        <v>0</v>
      </c>
      <c r="E183" s="323">
        <f>G183+I183+K183+M183+O183+Q183+S183+U183</f>
        <v>0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/>
      <c r="Y183" s="327"/>
      <c r="Z183" s="327"/>
      <c r="AA183" s="208"/>
      <c r="AB183" s="327"/>
      <c r="AC183" s="327"/>
      <c r="AD183" s="327"/>
      <c r="AE183" s="210"/>
      <c r="AF183" s="327"/>
      <c r="AG183" s="328"/>
      <c r="AH183" s="210"/>
      <c r="AI183" s="327"/>
      <c r="AJ183" s="327"/>
      <c r="AK183" s="327"/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882" t="s">
        <v>4</v>
      </c>
      <c r="B185" s="882" t="s">
        <v>62</v>
      </c>
      <c r="C185" s="890" t="s">
        <v>231</v>
      </c>
      <c r="D185" s="885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038" t="s">
        <v>233</v>
      </c>
      <c r="B186" s="1050">
        <f>SUM(C186:D186)</f>
        <v>0</v>
      </c>
      <c r="C186" s="1046"/>
      <c r="D186" s="330"/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904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907" t="s">
        <v>34</v>
      </c>
      <c r="E191" s="1035" t="s">
        <v>43</v>
      </c>
      <c r="F191" s="1036" t="s">
        <v>34</v>
      </c>
      <c r="G191" s="1035" t="s">
        <v>43</v>
      </c>
      <c r="H191" s="1036" t="s">
        <v>34</v>
      </c>
      <c r="I191" s="1035" t="s">
        <v>43</v>
      </c>
      <c r="J191" s="1036" t="s">
        <v>34</v>
      </c>
      <c r="K191" s="1035" t="s">
        <v>43</v>
      </c>
      <c r="L191" s="1036" t="s">
        <v>34</v>
      </c>
      <c r="M191" s="1035" t="s">
        <v>43</v>
      </c>
      <c r="N191" s="1036" t="s">
        <v>34</v>
      </c>
      <c r="O191" s="1035" t="s">
        <v>43</v>
      </c>
      <c r="P191" s="889" t="s">
        <v>34</v>
      </c>
      <c r="Q191" s="1035" t="s">
        <v>43</v>
      </c>
      <c r="R191" s="889" t="s">
        <v>34</v>
      </c>
      <c r="S191" s="1035" t="s">
        <v>43</v>
      </c>
      <c r="T191" s="889" t="s">
        <v>34</v>
      </c>
      <c r="U191" s="1035" t="s">
        <v>43</v>
      </c>
      <c r="V191" s="1036" t="s">
        <v>34</v>
      </c>
      <c r="W191" s="1035" t="s">
        <v>43</v>
      </c>
      <c r="X191" s="1036" t="s">
        <v>34</v>
      </c>
      <c r="Y191" s="106" t="s">
        <v>43</v>
      </c>
      <c r="Z191" s="1036" t="s">
        <v>34</v>
      </c>
      <c r="AA191" s="106" t="s">
        <v>43</v>
      </c>
      <c r="AB191" s="1036" t="s">
        <v>34</v>
      </c>
      <c r="AC191" s="106" t="s">
        <v>43</v>
      </c>
      <c r="AD191" s="1036" t="s">
        <v>34</v>
      </c>
      <c r="AE191" s="106" t="s">
        <v>43</v>
      </c>
      <c r="AF191" s="1036" t="s">
        <v>34</v>
      </c>
      <c r="AG191" s="106" t="s">
        <v>43</v>
      </c>
      <c r="AH191" s="1036" t="s">
        <v>34</v>
      </c>
      <c r="AI191" s="106" t="s">
        <v>43</v>
      </c>
      <c r="AJ191" s="1036" t="s">
        <v>34</v>
      </c>
      <c r="AK191" s="106" t="s">
        <v>43</v>
      </c>
      <c r="AL191" s="1115" t="s">
        <v>34</v>
      </c>
      <c r="AM191" s="340" t="s">
        <v>237</v>
      </c>
      <c r="AN191" s="341" t="s">
        <v>238</v>
      </c>
    </row>
    <row r="192" spans="1:69" x14ac:dyDescent="0.25">
      <c r="A192" s="902" t="s">
        <v>239</v>
      </c>
      <c r="B192" s="1051">
        <f>SUM(C192+D192)</f>
        <v>22</v>
      </c>
      <c r="C192" s="1116">
        <f>+E192+G192+I192+K192+M192+O192+Q192+S192+U192+W192+Y192+AA192+AC192+AE192+AG192+AI192+AK192</f>
        <v>4</v>
      </c>
      <c r="D192" s="124">
        <f>+F192+H192+J192+L192+N192+P192+R192+T192+V192+X192+Z192+AB192+AD192+AF192+AH192+AJ192+AL192</f>
        <v>18</v>
      </c>
      <c r="E192" s="1052"/>
      <c r="F192" s="1053"/>
      <c r="G192" s="1052"/>
      <c r="H192" s="1053"/>
      <c r="I192" s="1052">
        <v>0</v>
      </c>
      <c r="J192" s="1053">
        <v>2</v>
      </c>
      <c r="K192" s="1052">
        <v>1</v>
      </c>
      <c r="L192" s="1053">
        <v>5</v>
      </c>
      <c r="M192" s="1052">
        <v>0</v>
      </c>
      <c r="N192" s="1053">
        <v>2</v>
      </c>
      <c r="O192" s="1052">
        <v>2</v>
      </c>
      <c r="P192" s="345">
        <v>1</v>
      </c>
      <c r="Q192" s="1052"/>
      <c r="R192" s="345"/>
      <c r="S192" s="1052">
        <v>0</v>
      </c>
      <c r="T192" s="345">
        <v>2</v>
      </c>
      <c r="U192" s="1052">
        <v>0</v>
      </c>
      <c r="V192" s="1053">
        <v>1</v>
      </c>
      <c r="W192" s="1052">
        <v>0</v>
      </c>
      <c r="X192" s="1053">
        <v>2</v>
      </c>
      <c r="Y192" s="1052">
        <v>0</v>
      </c>
      <c r="Z192" s="345">
        <v>2</v>
      </c>
      <c r="AA192" s="1052">
        <v>1</v>
      </c>
      <c r="AB192" s="345">
        <v>0</v>
      </c>
      <c r="AC192" s="1052"/>
      <c r="AD192" s="345"/>
      <c r="AE192" s="1052"/>
      <c r="AF192" s="345"/>
      <c r="AG192" s="1052">
        <v>0</v>
      </c>
      <c r="AH192" s="345">
        <v>1</v>
      </c>
      <c r="AI192" s="1052"/>
      <c r="AJ192" s="345"/>
      <c r="AK192" s="1052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892" t="s">
        <v>32</v>
      </c>
      <c r="C196" s="902" t="s">
        <v>33</v>
      </c>
      <c r="D196" s="892" t="s">
        <v>34</v>
      </c>
      <c r="E196" s="1035" t="s">
        <v>43</v>
      </c>
      <c r="F196" s="349" t="s">
        <v>34</v>
      </c>
      <c r="G196" s="1035" t="s">
        <v>43</v>
      </c>
      <c r="H196" s="349" t="s">
        <v>34</v>
      </c>
      <c r="I196" s="896" t="s">
        <v>43</v>
      </c>
      <c r="J196" s="894" t="s">
        <v>34</v>
      </c>
      <c r="K196" s="1035" t="s">
        <v>43</v>
      </c>
      <c r="L196" s="901" t="s">
        <v>34</v>
      </c>
      <c r="M196" s="1054" t="s">
        <v>245</v>
      </c>
      <c r="N196" s="909" t="s">
        <v>246</v>
      </c>
      <c r="O196" s="1532"/>
    </row>
    <row r="197" spans="1:67" x14ac:dyDescent="0.25">
      <c r="A197" s="1548"/>
      <c r="B197" s="384">
        <f t="shared" ref="B197:B202" si="66">+C197+D197</f>
        <v>1</v>
      </c>
      <c r="C197" s="356">
        <f>+E197+G197+I197+K197</f>
        <v>1</v>
      </c>
      <c r="D197" s="385">
        <f>+F197+H197+J197+L197</f>
        <v>0</v>
      </c>
      <c r="E197" s="1055">
        <f t="shared" ref="E197:O197" si="67">SUM(E198:E202)</f>
        <v>0</v>
      </c>
      <c r="F197" s="126">
        <f t="shared" si="67"/>
        <v>0</v>
      </c>
      <c r="G197" s="1055">
        <f t="shared" si="67"/>
        <v>0</v>
      </c>
      <c r="H197" s="126">
        <f t="shared" si="67"/>
        <v>0</v>
      </c>
      <c r="I197" s="1055">
        <f t="shared" si="67"/>
        <v>0</v>
      </c>
      <c r="J197" s="1056">
        <f t="shared" si="67"/>
        <v>0</v>
      </c>
      <c r="K197" s="1051">
        <f t="shared" si="67"/>
        <v>1</v>
      </c>
      <c r="L197" s="360">
        <f t="shared" si="67"/>
        <v>0</v>
      </c>
      <c r="M197" s="128">
        <f t="shared" si="67"/>
        <v>0</v>
      </c>
      <c r="N197" s="126">
        <f t="shared" si="67"/>
        <v>1</v>
      </c>
      <c r="O197" s="1057">
        <f t="shared" si="67"/>
        <v>0</v>
      </c>
    </row>
    <row r="198" spans="1:67" x14ac:dyDescent="0.25">
      <c r="A198" s="1038" t="s">
        <v>247</v>
      </c>
      <c r="B198" s="1050">
        <f t="shared" si="66"/>
        <v>1</v>
      </c>
      <c r="C198" s="1050">
        <f>+E198+G198+I198+K198</f>
        <v>1</v>
      </c>
      <c r="D198" s="1058">
        <f>+F198+H198+J198+L198</f>
        <v>0</v>
      </c>
      <c r="E198" s="196"/>
      <c r="F198" s="200"/>
      <c r="G198" s="196"/>
      <c r="H198" s="200"/>
      <c r="I198" s="196"/>
      <c r="J198" s="197"/>
      <c r="K198" s="196">
        <v>1</v>
      </c>
      <c r="L198" s="363"/>
      <c r="M198" s="198"/>
      <c r="N198" s="200">
        <v>1</v>
      </c>
      <c r="O198" s="364"/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903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903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903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900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13815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workbookViewId="0">
      <selection activeCell="A13" sqref="A13"/>
    </sheetView>
  </sheetViews>
  <sheetFormatPr baseColWidth="10" defaultRowHeight="15" x14ac:dyDescent="0.25"/>
  <cols>
    <col min="1" max="1" width="25" customWidth="1"/>
    <col min="2" max="2" width="8.42578125" customWidth="1"/>
    <col min="3" max="3" width="9.140625" customWidth="1"/>
    <col min="4" max="4" width="9.5703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",[9]NOMBRE!B2," - ","( ",[9]NOMBRE!C2,[9]NOMBRE!D2,[9]NOMBRE!E2,[9]NOMBRE!F2,[9]NOMBRE!G2," )")</f>
        <v>COMUNA: LINARES - ( 07401 )</v>
      </c>
    </row>
    <row r="3" spans="1:7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71" x14ac:dyDescent="0.25">
      <c r="A4" s="1" t="str">
        <f>CONCATENATE("MES: ",[9]NOMBRE!B6," - ","( ",[9]NOMBRE!C6,[9]NOMBRE!D6," )")</f>
        <v>MES: AGOSTO - ( 08 )</v>
      </c>
    </row>
    <row r="5" spans="1:71" x14ac:dyDescent="0.25">
      <c r="A5" s="1" t="str">
        <f>CONCATENATE("AÑO: ",[9]NOMBRE!B7)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1024"/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542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553"/>
      <c r="AS11" s="1553"/>
    </row>
    <row r="12" spans="1:71" ht="21" x14ac:dyDescent="0.25">
      <c r="A12" s="1543"/>
      <c r="B12" s="1117" t="s">
        <v>32</v>
      </c>
      <c r="C12" s="10" t="s">
        <v>33</v>
      </c>
      <c r="D12" s="1007" t="s">
        <v>34</v>
      </c>
      <c r="E12" s="1022" t="s">
        <v>33</v>
      </c>
      <c r="F12" s="1003" t="s">
        <v>34</v>
      </c>
      <c r="G12" s="1022" t="s">
        <v>33</v>
      </c>
      <c r="H12" s="1003" t="s">
        <v>34</v>
      </c>
      <c r="I12" s="1022" t="s">
        <v>33</v>
      </c>
      <c r="J12" s="1003" t="s">
        <v>34</v>
      </c>
      <c r="K12" s="1022" t="s">
        <v>33</v>
      </c>
      <c r="L12" s="1003" t="s">
        <v>34</v>
      </c>
      <c r="M12" s="1022" t="s">
        <v>33</v>
      </c>
      <c r="N12" s="1003" t="s">
        <v>34</v>
      </c>
      <c r="O12" s="1022" t="s">
        <v>33</v>
      </c>
      <c r="P12" s="1003" t="s">
        <v>34</v>
      </c>
      <c r="Q12" s="1022" t="s">
        <v>33</v>
      </c>
      <c r="R12" s="1003" t="s">
        <v>34</v>
      </c>
      <c r="S12" s="1022" t="s">
        <v>33</v>
      </c>
      <c r="T12" s="1003" t="s">
        <v>34</v>
      </c>
      <c r="U12" s="1022" t="s">
        <v>33</v>
      </c>
      <c r="V12" s="1003" t="s">
        <v>34</v>
      </c>
      <c r="W12" s="1022" t="s">
        <v>33</v>
      </c>
      <c r="X12" s="1003" t="s">
        <v>34</v>
      </c>
      <c r="Y12" s="1022" t="s">
        <v>33</v>
      </c>
      <c r="Z12" s="1003" t="s">
        <v>34</v>
      </c>
      <c r="AA12" s="1022" t="s">
        <v>33</v>
      </c>
      <c r="AB12" s="1003" t="s">
        <v>34</v>
      </c>
      <c r="AC12" s="1022" t="s">
        <v>33</v>
      </c>
      <c r="AD12" s="1003" t="s">
        <v>34</v>
      </c>
      <c r="AE12" s="1022" t="s">
        <v>33</v>
      </c>
      <c r="AF12" s="1003" t="s">
        <v>34</v>
      </c>
      <c r="AG12" s="14" t="s">
        <v>33</v>
      </c>
      <c r="AH12" s="1002" t="s">
        <v>34</v>
      </c>
      <c r="AI12" s="1022" t="s">
        <v>33</v>
      </c>
      <c r="AJ12" s="1003" t="s">
        <v>34</v>
      </c>
      <c r="AK12" s="14" t="s">
        <v>33</v>
      </c>
      <c r="AL12" s="1003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145" t="s">
        <v>35</v>
      </c>
      <c r="B13" s="1146">
        <f>SUM(C13+D13)</f>
        <v>4192</v>
      </c>
      <c r="C13" s="18">
        <f t="shared" ref="C13:D16" si="0">SUM(E13+G13+I13+K13+M13+O13+Q13+S13+U13+W13+Y13+AA13+AC13+AE13+AG13+AI13+AK13)</f>
        <v>2101</v>
      </c>
      <c r="D13" s="1061">
        <f t="shared" si="0"/>
        <v>2091</v>
      </c>
      <c r="E13" s="1147">
        <v>425</v>
      </c>
      <c r="F13" s="1063">
        <v>432</v>
      </c>
      <c r="G13" s="1147">
        <v>225</v>
      </c>
      <c r="H13" s="1063">
        <v>201</v>
      </c>
      <c r="I13" s="1147">
        <v>224</v>
      </c>
      <c r="J13" s="1063">
        <v>189</v>
      </c>
      <c r="K13" s="1148">
        <v>111</v>
      </c>
      <c r="L13" s="1063">
        <v>115</v>
      </c>
      <c r="M13" s="1147">
        <v>55</v>
      </c>
      <c r="N13" s="1063">
        <v>56</v>
      </c>
      <c r="O13" s="1148">
        <v>62</v>
      </c>
      <c r="P13" s="1063">
        <v>87</v>
      </c>
      <c r="Q13" s="1147">
        <v>72</v>
      </c>
      <c r="R13" s="1063">
        <v>96</v>
      </c>
      <c r="S13" s="1148">
        <v>69</v>
      </c>
      <c r="T13" s="1149">
        <v>83</v>
      </c>
      <c r="U13" s="1148">
        <v>90</v>
      </c>
      <c r="V13" s="1149">
        <v>73</v>
      </c>
      <c r="W13" s="1148">
        <v>78</v>
      </c>
      <c r="X13" s="1149">
        <v>83</v>
      </c>
      <c r="Y13" s="1148">
        <v>65</v>
      </c>
      <c r="Z13" s="1149">
        <v>80</v>
      </c>
      <c r="AA13" s="1148">
        <v>120</v>
      </c>
      <c r="AB13" s="1063">
        <v>92</v>
      </c>
      <c r="AC13" s="1148">
        <v>122</v>
      </c>
      <c r="AD13" s="1063">
        <v>100</v>
      </c>
      <c r="AE13" s="1148">
        <v>97</v>
      </c>
      <c r="AF13" s="1063">
        <v>112</v>
      </c>
      <c r="AG13" s="1148">
        <v>93</v>
      </c>
      <c r="AH13" s="1149">
        <v>94</v>
      </c>
      <c r="AI13" s="1148">
        <v>83</v>
      </c>
      <c r="AJ13" s="1149">
        <v>62</v>
      </c>
      <c r="AK13" s="1148">
        <v>110</v>
      </c>
      <c r="AL13" s="1149">
        <v>136</v>
      </c>
      <c r="AM13" s="1150">
        <v>4076</v>
      </c>
      <c r="AN13" s="1148">
        <v>127</v>
      </c>
      <c r="AO13" s="1147">
        <v>2</v>
      </c>
      <c r="AP13" s="1147">
        <v>192</v>
      </c>
      <c r="AQ13" s="1149">
        <v>55</v>
      </c>
      <c r="AR13" s="1149">
        <v>485</v>
      </c>
      <c r="AS13" s="1149">
        <v>4742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ht="21" x14ac:dyDescent="0.25">
      <c r="A14" s="27" t="s">
        <v>36</v>
      </c>
      <c r="B14" s="28">
        <f>SUM(C14+D14)</f>
        <v>341</v>
      </c>
      <c r="C14" s="29">
        <f t="shared" si="0"/>
        <v>0</v>
      </c>
      <c r="D14" s="30">
        <f t="shared" si="0"/>
        <v>341</v>
      </c>
      <c r="E14" s="31"/>
      <c r="F14" s="32"/>
      <c r="G14" s="31"/>
      <c r="H14" s="32"/>
      <c r="I14" s="31"/>
      <c r="J14" s="32">
        <v>1</v>
      </c>
      <c r="K14" s="31"/>
      <c r="L14" s="32">
        <v>22</v>
      </c>
      <c r="M14" s="33"/>
      <c r="N14" s="34">
        <v>56</v>
      </c>
      <c r="O14" s="33"/>
      <c r="P14" s="34">
        <v>72</v>
      </c>
      <c r="Q14" s="33"/>
      <c r="R14" s="34">
        <v>84</v>
      </c>
      <c r="S14" s="33"/>
      <c r="T14" s="34">
        <v>56</v>
      </c>
      <c r="U14" s="33"/>
      <c r="V14" s="34">
        <v>23</v>
      </c>
      <c r="W14" s="33"/>
      <c r="X14" s="34">
        <v>10</v>
      </c>
      <c r="Y14" s="33"/>
      <c r="Z14" s="34">
        <v>9</v>
      </c>
      <c r="AA14" s="33"/>
      <c r="AB14" s="34">
        <v>4</v>
      </c>
      <c r="AC14" s="33"/>
      <c r="AD14" s="34">
        <v>1</v>
      </c>
      <c r="AE14" s="33"/>
      <c r="AF14" s="34"/>
      <c r="AG14" s="33"/>
      <c r="AH14" s="34"/>
      <c r="AI14" s="33"/>
      <c r="AJ14" s="34">
        <v>3</v>
      </c>
      <c r="AK14" s="33"/>
      <c r="AL14" s="34"/>
      <c r="AM14" s="34">
        <v>330</v>
      </c>
      <c r="AN14" s="33">
        <v>4</v>
      </c>
      <c r="AO14" s="31">
        <v>0</v>
      </c>
      <c r="AP14" s="31">
        <v>0</v>
      </c>
      <c r="AQ14" s="34">
        <v>5</v>
      </c>
      <c r="AR14" s="34">
        <v>24</v>
      </c>
      <c r="AS14" s="34">
        <v>525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160</v>
      </c>
      <c r="C15" s="37">
        <f t="shared" si="0"/>
        <v>0</v>
      </c>
      <c r="D15" s="38">
        <f t="shared" si="0"/>
        <v>160</v>
      </c>
      <c r="E15" s="33"/>
      <c r="F15" s="34"/>
      <c r="G15" s="33"/>
      <c r="H15" s="34"/>
      <c r="I15" s="33"/>
      <c r="J15" s="34">
        <v>1</v>
      </c>
      <c r="K15" s="33"/>
      <c r="L15" s="34">
        <v>11</v>
      </c>
      <c r="M15" s="33"/>
      <c r="N15" s="34">
        <v>20</v>
      </c>
      <c r="O15" s="33"/>
      <c r="P15" s="34">
        <v>32</v>
      </c>
      <c r="Q15" s="33"/>
      <c r="R15" s="34">
        <v>38</v>
      </c>
      <c r="S15" s="33"/>
      <c r="T15" s="34">
        <v>29</v>
      </c>
      <c r="U15" s="33"/>
      <c r="V15" s="34">
        <v>12</v>
      </c>
      <c r="W15" s="33"/>
      <c r="X15" s="34">
        <v>5</v>
      </c>
      <c r="Y15" s="33"/>
      <c r="Z15" s="34">
        <v>3</v>
      </c>
      <c r="AA15" s="33"/>
      <c r="AB15" s="34">
        <v>2</v>
      </c>
      <c r="AC15" s="33"/>
      <c r="AD15" s="34">
        <v>2</v>
      </c>
      <c r="AE15" s="33"/>
      <c r="AF15" s="34">
        <v>1</v>
      </c>
      <c r="AG15" s="33"/>
      <c r="AH15" s="34">
        <v>3</v>
      </c>
      <c r="AI15" s="33"/>
      <c r="AJ15" s="34">
        <v>1</v>
      </c>
      <c r="AK15" s="33"/>
      <c r="AL15" s="34"/>
      <c r="AM15" s="34">
        <v>156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542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553"/>
      <c r="AO19" s="1553"/>
      <c r="AP19" s="1553"/>
    </row>
    <row r="20" spans="1:69" x14ac:dyDescent="0.25">
      <c r="A20" s="1543"/>
      <c r="B20" s="1126" t="s">
        <v>32</v>
      </c>
      <c r="C20" s="1127" t="s">
        <v>43</v>
      </c>
      <c r="D20" s="996" t="s">
        <v>34</v>
      </c>
      <c r="E20" s="1128" t="s">
        <v>43</v>
      </c>
      <c r="F20" s="996" t="s">
        <v>34</v>
      </c>
      <c r="G20" s="1128" t="s">
        <v>43</v>
      </c>
      <c r="H20" s="996" t="s">
        <v>34</v>
      </c>
      <c r="I20" s="1128" t="s">
        <v>43</v>
      </c>
      <c r="J20" s="996" t="s">
        <v>34</v>
      </c>
      <c r="K20" s="1128" t="s">
        <v>43</v>
      </c>
      <c r="L20" s="996" t="s">
        <v>34</v>
      </c>
      <c r="M20" s="1128" t="s">
        <v>43</v>
      </c>
      <c r="N20" s="996" t="s">
        <v>34</v>
      </c>
      <c r="O20" s="1128" t="s">
        <v>43</v>
      </c>
      <c r="P20" s="996" t="s">
        <v>34</v>
      </c>
      <c r="Q20" s="1128" t="s">
        <v>43</v>
      </c>
      <c r="R20" s="996" t="s">
        <v>34</v>
      </c>
      <c r="S20" s="1128" t="s">
        <v>43</v>
      </c>
      <c r="T20" s="996" t="s">
        <v>34</v>
      </c>
      <c r="U20" s="1128" t="s">
        <v>43</v>
      </c>
      <c r="V20" s="996" t="s">
        <v>34</v>
      </c>
      <c r="W20" s="1128" t="s">
        <v>43</v>
      </c>
      <c r="X20" s="996" t="s">
        <v>34</v>
      </c>
      <c r="Y20" s="1128" t="s">
        <v>43</v>
      </c>
      <c r="Z20" s="996" t="s">
        <v>34</v>
      </c>
      <c r="AA20" s="1128" t="s">
        <v>43</v>
      </c>
      <c r="AB20" s="996" t="s">
        <v>34</v>
      </c>
      <c r="AC20" s="1128" t="s">
        <v>43</v>
      </c>
      <c r="AD20" s="996" t="s">
        <v>34</v>
      </c>
      <c r="AE20" s="1128" t="s">
        <v>43</v>
      </c>
      <c r="AF20" s="996" t="s">
        <v>34</v>
      </c>
      <c r="AG20" s="1128" t="s">
        <v>43</v>
      </c>
      <c r="AH20" s="996" t="s">
        <v>34</v>
      </c>
      <c r="AI20" s="1128" t="s">
        <v>43</v>
      </c>
      <c r="AJ20" s="996" t="s">
        <v>34</v>
      </c>
      <c r="AK20" s="1128" t="s">
        <v>43</v>
      </c>
      <c r="AL20" s="996" t="s">
        <v>34</v>
      </c>
      <c r="AM20" s="1532"/>
      <c r="AN20" s="1554"/>
      <c r="AO20" s="1554"/>
      <c r="AP20" s="1554"/>
    </row>
    <row r="21" spans="1:69" x14ac:dyDescent="0.25">
      <c r="A21" s="1131" t="s">
        <v>44</v>
      </c>
      <c r="B21" s="1132">
        <f t="shared" ref="B21:B26" si="3">SUM(C21+D21)</f>
        <v>0</v>
      </c>
      <c r="C21" s="1151">
        <f t="shared" ref="C21:D26" si="4">SUM(E21+G21+I21+K21+M21+O21+Q21+S21+U21+W21+Y21+AA21+AC21+AE21+AG21+AI21+AK21)</f>
        <v>0</v>
      </c>
      <c r="D21" s="1152">
        <f t="shared" si="4"/>
        <v>0</v>
      </c>
      <c r="E21" s="1148"/>
      <c r="F21" s="1149"/>
      <c r="G21" s="1148"/>
      <c r="H21" s="1149"/>
      <c r="I21" s="1148"/>
      <c r="J21" s="1063"/>
      <c r="K21" s="1148"/>
      <c r="L21" s="1063"/>
      <c r="M21" s="1148"/>
      <c r="N21" s="1063"/>
      <c r="O21" s="1153"/>
      <c r="P21" s="1063"/>
      <c r="Q21" s="1153"/>
      <c r="R21" s="1063"/>
      <c r="S21" s="1153"/>
      <c r="T21" s="1063"/>
      <c r="U21" s="1153"/>
      <c r="V21" s="1063"/>
      <c r="W21" s="1153"/>
      <c r="X21" s="1063"/>
      <c r="Y21" s="1153"/>
      <c r="Z21" s="1063"/>
      <c r="AA21" s="1153"/>
      <c r="AB21" s="1063"/>
      <c r="AC21" s="1153"/>
      <c r="AD21" s="1063"/>
      <c r="AE21" s="1153"/>
      <c r="AF21" s="1063"/>
      <c r="AG21" s="1153"/>
      <c r="AH21" s="1063"/>
      <c r="AI21" s="1153"/>
      <c r="AJ21" s="1063"/>
      <c r="AK21" s="1153"/>
      <c r="AL21" s="1063"/>
      <c r="AM21" s="1149"/>
      <c r="AN21" s="1150"/>
      <c r="AO21" s="1150"/>
      <c r="AP21" s="1150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1014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1015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1015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560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553"/>
      <c r="AN29" s="1553"/>
    </row>
    <row r="30" spans="1:69" x14ac:dyDescent="0.25">
      <c r="A30" s="1546"/>
      <c r="B30" s="1126" t="s">
        <v>32</v>
      </c>
      <c r="C30" s="10" t="s">
        <v>43</v>
      </c>
      <c r="D30" s="1007" t="s">
        <v>34</v>
      </c>
      <c r="E30" s="1001" t="s">
        <v>43</v>
      </c>
      <c r="F30" s="1003" t="s">
        <v>34</v>
      </c>
      <c r="G30" s="1001" t="s">
        <v>43</v>
      </c>
      <c r="H30" s="1003" t="s">
        <v>34</v>
      </c>
      <c r="I30" s="1001" t="s">
        <v>43</v>
      </c>
      <c r="J30" s="1003" t="s">
        <v>34</v>
      </c>
      <c r="K30" s="1001" t="s">
        <v>43</v>
      </c>
      <c r="L30" s="1003" t="s">
        <v>34</v>
      </c>
      <c r="M30" s="1001" t="s">
        <v>43</v>
      </c>
      <c r="N30" s="1003" t="s">
        <v>34</v>
      </c>
      <c r="O30" s="1001" t="s">
        <v>43</v>
      </c>
      <c r="P30" s="1003" t="s">
        <v>34</v>
      </c>
      <c r="Q30" s="1001" t="s">
        <v>43</v>
      </c>
      <c r="R30" s="1003" t="s">
        <v>34</v>
      </c>
      <c r="S30" s="1001" t="s">
        <v>43</v>
      </c>
      <c r="T30" s="1003" t="s">
        <v>34</v>
      </c>
      <c r="U30" s="1001" t="s">
        <v>43</v>
      </c>
      <c r="V30" s="1003" t="s">
        <v>34</v>
      </c>
      <c r="W30" s="1001" t="s">
        <v>43</v>
      </c>
      <c r="X30" s="1003" t="s">
        <v>34</v>
      </c>
      <c r="Y30" s="1001" t="s">
        <v>43</v>
      </c>
      <c r="Z30" s="1003" t="s">
        <v>34</v>
      </c>
      <c r="AA30" s="1001" t="s">
        <v>43</v>
      </c>
      <c r="AB30" s="1003" t="s">
        <v>34</v>
      </c>
      <c r="AC30" s="1001" t="s">
        <v>43</v>
      </c>
      <c r="AD30" s="1003" t="s">
        <v>34</v>
      </c>
      <c r="AE30" s="1001" t="s">
        <v>43</v>
      </c>
      <c r="AF30" s="1003" t="s">
        <v>34</v>
      </c>
      <c r="AG30" s="1001" t="s">
        <v>43</v>
      </c>
      <c r="AH30" s="1003" t="s">
        <v>34</v>
      </c>
      <c r="AI30" s="1001" t="s">
        <v>43</v>
      </c>
      <c r="AJ30" s="1003" t="s">
        <v>34</v>
      </c>
      <c r="AK30" s="1001" t="s">
        <v>43</v>
      </c>
      <c r="AL30" s="1003" t="s">
        <v>34</v>
      </c>
      <c r="AM30" s="1554"/>
      <c r="AN30" s="1554"/>
    </row>
    <row r="31" spans="1:69" x14ac:dyDescent="0.25">
      <c r="A31" s="1131" t="s">
        <v>52</v>
      </c>
      <c r="B31" s="1132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1152">
        <f t="shared" si="14"/>
        <v>0</v>
      </c>
      <c r="E31" s="1148"/>
      <c r="F31" s="1149"/>
      <c r="G31" s="1148"/>
      <c r="H31" s="1149"/>
      <c r="I31" s="1148"/>
      <c r="J31" s="1063"/>
      <c r="K31" s="1148"/>
      <c r="L31" s="1063"/>
      <c r="M31" s="1148"/>
      <c r="N31" s="1063"/>
      <c r="O31" s="1153"/>
      <c r="P31" s="1063"/>
      <c r="Q31" s="1153"/>
      <c r="R31" s="1063"/>
      <c r="S31" s="1153"/>
      <c r="T31" s="1063"/>
      <c r="U31" s="1153"/>
      <c r="V31" s="1063"/>
      <c r="W31" s="1153"/>
      <c r="X31" s="1063"/>
      <c r="Y31" s="1153"/>
      <c r="Z31" s="1063"/>
      <c r="AA31" s="1153"/>
      <c r="AB31" s="1063"/>
      <c r="AC31" s="1153"/>
      <c r="AD31" s="1063"/>
      <c r="AE31" s="1153"/>
      <c r="AF31" s="1063"/>
      <c r="AG31" s="1153"/>
      <c r="AH31" s="1063"/>
      <c r="AI31" s="1153"/>
      <c r="AJ31" s="1063"/>
      <c r="AK31" s="1153"/>
      <c r="AL31" s="1063"/>
      <c r="AM31" s="1150"/>
      <c r="AN31" s="1150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1014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1014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1014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1014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1015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560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553"/>
    </row>
    <row r="40" spans="1:68" x14ac:dyDescent="0.25">
      <c r="A40" s="1546"/>
      <c r="B40" s="1126" t="s">
        <v>32</v>
      </c>
      <c r="C40" s="10" t="s">
        <v>43</v>
      </c>
      <c r="D40" s="1007" t="s">
        <v>34</v>
      </c>
      <c r="E40" s="995" t="s">
        <v>43</v>
      </c>
      <c r="F40" s="996" t="s">
        <v>34</v>
      </c>
      <c r="G40" s="995" t="s">
        <v>43</v>
      </c>
      <c r="H40" s="996" t="s">
        <v>34</v>
      </c>
      <c r="I40" s="995" t="s">
        <v>43</v>
      </c>
      <c r="J40" s="996" t="s">
        <v>34</v>
      </c>
      <c r="K40" s="995" t="s">
        <v>43</v>
      </c>
      <c r="L40" s="996" t="s">
        <v>34</v>
      </c>
      <c r="M40" s="995" t="s">
        <v>43</v>
      </c>
      <c r="N40" s="996" t="s">
        <v>34</v>
      </c>
      <c r="O40" s="995" t="s">
        <v>43</v>
      </c>
      <c r="P40" s="996" t="s">
        <v>34</v>
      </c>
      <c r="Q40" s="995" t="s">
        <v>43</v>
      </c>
      <c r="R40" s="996" t="s">
        <v>34</v>
      </c>
      <c r="S40" s="995" t="s">
        <v>43</v>
      </c>
      <c r="T40" s="996" t="s">
        <v>34</v>
      </c>
      <c r="U40" s="995" t="s">
        <v>43</v>
      </c>
      <c r="V40" s="996" t="s">
        <v>34</v>
      </c>
      <c r="W40" s="995" t="s">
        <v>43</v>
      </c>
      <c r="X40" s="996" t="s">
        <v>34</v>
      </c>
      <c r="Y40" s="995" t="s">
        <v>43</v>
      </c>
      <c r="Z40" s="996" t="s">
        <v>34</v>
      </c>
      <c r="AA40" s="995" t="s">
        <v>43</v>
      </c>
      <c r="AB40" s="996" t="s">
        <v>34</v>
      </c>
      <c r="AC40" s="995" t="s">
        <v>43</v>
      </c>
      <c r="AD40" s="996" t="s">
        <v>34</v>
      </c>
      <c r="AE40" s="995" t="s">
        <v>43</v>
      </c>
      <c r="AF40" s="996" t="s">
        <v>34</v>
      </c>
      <c r="AG40" s="995" t="s">
        <v>43</v>
      </c>
      <c r="AH40" s="996" t="s">
        <v>34</v>
      </c>
      <c r="AI40" s="995" t="s">
        <v>43</v>
      </c>
      <c r="AJ40" s="996" t="s">
        <v>34</v>
      </c>
      <c r="AK40" s="995" t="s">
        <v>43</v>
      </c>
      <c r="AL40" s="996" t="s">
        <v>34</v>
      </c>
      <c r="AM40" s="1554"/>
      <c r="AN40" s="1554"/>
    </row>
    <row r="41" spans="1:68" x14ac:dyDescent="0.25">
      <c r="A41" s="1131" t="s">
        <v>52</v>
      </c>
      <c r="B41" s="1132">
        <f t="shared" ref="B41:B46" si="18">SUM(C41+D41)</f>
        <v>0</v>
      </c>
      <c r="C41" s="95">
        <f>SUM(E41+G41+I41+K41+M41+O41+Q41+S41+U41+W41+Y41+AA41+AC41+AE41+AG41+AI41+AK41)</f>
        <v>0</v>
      </c>
      <c r="D41" s="1152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150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1014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1014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1014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1014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1015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560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553"/>
    </row>
    <row r="50" spans="1:68" x14ac:dyDescent="0.25">
      <c r="A50" s="1546"/>
      <c r="B50" s="1126" t="s">
        <v>32</v>
      </c>
      <c r="C50" s="10" t="s">
        <v>43</v>
      </c>
      <c r="D50" s="1007" t="s">
        <v>34</v>
      </c>
      <c r="E50" s="1001" t="s">
        <v>43</v>
      </c>
      <c r="F50" s="1003" t="s">
        <v>34</v>
      </c>
      <c r="G50" s="1001" t="s">
        <v>43</v>
      </c>
      <c r="H50" s="1003" t="s">
        <v>34</v>
      </c>
      <c r="I50" s="1001" t="s">
        <v>43</v>
      </c>
      <c r="J50" s="1003" t="s">
        <v>34</v>
      </c>
      <c r="K50" s="1001" t="s">
        <v>43</v>
      </c>
      <c r="L50" s="1003" t="s">
        <v>34</v>
      </c>
      <c r="M50" s="1001" t="s">
        <v>43</v>
      </c>
      <c r="N50" s="1003" t="s">
        <v>34</v>
      </c>
      <c r="O50" s="1001" t="s">
        <v>43</v>
      </c>
      <c r="P50" s="1003" t="s">
        <v>34</v>
      </c>
      <c r="Q50" s="1001" t="s">
        <v>43</v>
      </c>
      <c r="R50" s="1003" t="s">
        <v>34</v>
      </c>
      <c r="S50" s="1001" t="s">
        <v>43</v>
      </c>
      <c r="T50" s="1003" t="s">
        <v>34</v>
      </c>
      <c r="U50" s="1001" t="s">
        <v>43</v>
      </c>
      <c r="V50" s="1003" t="s">
        <v>34</v>
      </c>
      <c r="W50" s="1001" t="s">
        <v>43</v>
      </c>
      <c r="X50" s="1003" t="s">
        <v>34</v>
      </c>
      <c r="Y50" s="1001" t="s">
        <v>43</v>
      </c>
      <c r="Z50" s="1003" t="s">
        <v>34</v>
      </c>
      <c r="AA50" s="1001" t="s">
        <v>43</v>
      </c>
      <c r="AB50" s="1003" t="s">
        <v>34</v>
      </c>
      <c r="AC50" s="1001" t="s">
        <v>43</v>
      </c>
      <c r="AD50" s="1003" t="s">
        <v>34</v>
      </c>
      <c r="AE50" s="1001" t="s">
        <v>43</v>
      </c>
      <c r="AF50" s="1003" t="s">
        <v>34</v>
      </c>
      <c r="AG50" s="1001" t="s">
        <v>43</v>
      </c>
      <c r="AH50" s="1003" t="s">
        <v>34</v>
      </c>
      <c r="AI50" s="1001" t="s">
        <v>43</v>
      </c>
      <c r="AJ50" s="1003" t="s">
        <v>34</v>
      </c>
      <c r="AK50" s="1001" t="s">
        <v>43</v>
      </c>
      <c r="AL50" s="1003" t="s">
        <v>34</v>
      </c>
      <c r="AM50" s="1554"/>
      <c r="AN50" s="1554"/>
    </row>
    <row r="51" spans="1:68" x14ac:dyDescent="0.25">
      <c r="A51" s="1131" t="s">
        <v>52</v>
      </c>
      <c r="B51" s="1132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1152">
        <f t="shared" si="26"/>
        <v>0</v>
      </c>
      <c r="E51" s="1148"/>
      <c r="F51" s="1149"/>
      <c r="G51" s="1148"/>
      <c r="H51" s="1149"/>
      <c r="I51" s="1148"/>
      <c r="J51" s="1063"/>
      <c r="K51" s="1148"/>
      <c r="L51" s="1063"/>
      <c r="M51" s="1148"/>
      <c r="N51" s="1063"/>
      <c r="O51" s="1153"/>
      <c r="P51" s="1063"/>
      <c r="Q51" s="1153"/>
      <c r="R51" s="1063"/>
      <c r="S51" s="1153"/>
      <c r="T51" s="1063"/>
      <c r="U51" s="1153"/>
      <c r="V51" s="1063"/>
      <c r="W51" s="1153"/>
      <c r="X51" s="1063"/>
      <c r="Y51" s="1153"/>
      <c r="Z51" s="1063"/>
      <c r="AA51" s="1153"/>
      <c r="AB51" s="1063"/>
      <c r="AC51" s="1153"/>
      <c r="AD51" s="1063"/>
      <c r="AE51" s="1153"/>
      <c r="AF51" s="1063"/>
      <c r="AG51" s="1153"/>
      <c r="AH51" s="1063"/>
      <c r="AI51" s="1153"/>
      <c r="AJ51" s="1063"/>
      <c r="AK51" s="1153"/>
      <c r="AL51" s="1063"/>
      <c r="AM51" s="1150"/>
      <c r="AN51" s="1150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1014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1014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1014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1014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1015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022" t="s">
        <v>32</v>
      </c>
      <c r="C60" s="1019" t="s">
        <v>33</v>
      </c>
      <c r="D60" s="996" t="s">
        <v>34</v>
      </c>
      <c r="E60" s="1128" t="s">
        <v>33</v>
      </c>
      <c r="F60" s="996" t="s">
        <v>34</v>
      </c>
      <c r="G60" s="1128" t="s">
        <v>33</v>
      </c>
      <c r="H60" s="996" t="s">
        <v>34</v>
      </c>
      <c r="I60" s="1128" t="s">
        <v>33</v>
      </c>
      <c r="J60" s="996" t="s">
        <v>34</v>
      </c>
      <c r="K60" s="1128" t="s">
        <v>33</v>
      </c>
      <c r="L60" s="996" t="s">
        <v>34</v>
      </c>
      <c r="M60" s="1128" t="s">
        <v>33</v>
      </c>
      <c r="N60" s="996" t="s">
        <v>34</v>
      </c>
      <c r="O60" s="1128" t="s">
        <v>33</v>
      </c>
      <c r="P60" s="996" t="s">
        <v>34</v>
      </c>
      <c r="Q60" s="1128" t="s">
        <v>33</v>
      </c>
      <c r="R60" s="996" t="s">
        <v>34</v>
      </c>
      <c r="S60" s="1128" t="s">
        <v>33</v>
      </c>
      <c r="T60" s="996" t="s">
        <v>34</v>
      </c>
      <c r="U60" s="1128" t="s">
        <v>33</v>
      </c>
      <c r="V60" s="1021" t="s">
        <v>34</v>
      </c>
      <c r="W60" s="1128" t="s">
        <v>33</v>
      </c>
      <c r="X60" s="996" t="s">
        <v>34</v>
      </c>
      <c r="Y60" s="1128" t="s">
        <v>33</v>
      </c>
      <c r="Z60" s="996" t="s">
        <v>34</v>
      </c>
      <c r="AA60" s="1128" t="s">
        <v>33</v>
      </c>
      <c r="AB60" s="996" t="s">
        <v>34</v>
      </c>
      <c r="AC60" s="1128" t="s">
        <v>33</v>
      </c>
      <c r="AD60" s="996" t="s">
        <v>34</v>
      </c>
      <c r="AE60" s="1128" t="s">
        <v>33</v>
      </c>
      <c r="AF60" s="996" t="s">
        <v>34</v>
      </c>
      <c r="AG60" s="1128" t="s">
        <v>33</v>
      </c>
      <c r="AH60" s="996" t="s">
        <v>34</v>
      </c>
      <c r="AI60" s="1128" t="s">
        <v>33</v>
      </c>
      <c r="AJ60" s="996" t="s">
        <v>34</v>
      </c>
      <c r="AK60" s="1128" t="s">
        <v>33</v>
      </c>
      <c r="AL60" s="996" t="s">
        <v>34</v>
      </c>
      <c r="AM60" s="106" t="s">
        <v>64</v>
      </c>
      <c r="AN60" s="996" t="s">
        <v>65</v>
      </c>
    </row>
    <row r="61" spans="1:68" x14ac:dyDescent="0.25">
      <c r="A61" s="1154" t="s">
        <v>66</v>
      </c>
      <c r="B61" s="1132">
        <f t="shared" ref="B61:B66" si="32">SUM(C61+D61)</f>
        <v>53</v>
      </c>
      <c r="C61" s="95">
        <f>SUM(E61+G61+I61+K61+M61+O61+Q61+S61+U61+W61+Y61+AA61+AC61+AE61+AG61+AI61+AK61)</f>
        <v>31</v>
      </c>
      <c r="D61" s="1152">
        <f>SUM(F61+H61+J61+L61+N61+P61+R61+T61+V61+X61+Z61+AB61+AD61+AF61+AH61+AJ61+AL61)</f>
        <v>22</v>
      </c>
      <c r="E61" s="1148"/>
      <c r="F61" s="1149">
        <v>2</v>
      </c>
      <c r="G61" s="1148">
        <v>1</v>
      </c>
      <c r="H61" s="1063"/>
      <c r="I61" s="1148"/>
      <c r="J61" s="1063"/>
      <c r="K61" s="1148">
        <v>2</v>
      </c>
      <c r="L61" s="1063">
        <v>1</v>
      </c>
      <c r="M61" s="1148"/>
      <c r="N61" s="1063"/>
      <c r="O61" s="1148"/>
      <c r="P61" s="1063">
        <v>1</v>
      </c>
      <c r="Q61" s="1148"/>
      <c r="R61" s="1063">
        <v>1</v>
      </c>
      <c r="S61" s="1148">
        <v>1</v>
      </c>
      <c r="T61" s="1063"/>
      <c r="U61" s="1148">
        <v>1</v>
      </c>
      <c r="V61" s="1155">
        <v>3</v>
      </c>
      <c r="W61" s="1148"/>
      <c r="X61" s="1156">
        <v>1</v>
      </c>
      <c r="Y61" s="1148">
        <v>4</v>
      </c>
      <c r="Z61" s="1156"/>
      <c r="AA61" s="1148">
        <v>5</v>
      </c>
      <c r="AB61" s="1156">
        <v>2</v>
      </c>
      <c r="AC61" s="1148">
        <v>5</v>
      </c>
      <c r="AD61" s="1156">
        <v>2</v>
      </c>
      <c r="AE61" s="1148">
        <v>5</v>
      </c>
      <c r="AF61" s="1156"/>
      <c r="AG61" s="1148">
        <v>2</v>
      </c>
      <c r="AH61" s="1156">
        <v>3</v>
      </c>
      <c r="AI61" s="1148">
        <v>1</v>
      </c>
      <c r="AJ61" s="1156">
        <v>1</v>
      </c>
      <c r="AK61" s="1153">
        <v>4</v>
      </c>
      <c r="AL61" s="1156">
        <v>5</v>
      </c>
      <c r="AM61" s="1153"/>
      <c r="AN61" s="1156">
        <v>53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1091</v>
      </c>
      <c r="C62" s="96">
        <f t="shared" ref="C62:D66" si="33">SUM(E62+G62+I62+K62+M62+O62+Q62+S62+U62+W62+Y62+AA62+AC62+AE62+AG62+AI62+AK62)</f>
        <v>540</v>
      </c>
      <c r="D62" s="70">
        <f t="shared" si="33"/>
        <v>551</v>
      </c>
      <c r="E62" s="33">
        <v>115</v>
      </c>
      <c r="F62" s="34">
        <v>129</v>
      </c>
      <c r="G62" s="33">
        <v>31</v>
      </c>
      <c r="H62" s="32">
        <v>20</v>
      </c>
      <c r="I62" s="33">
        <v>29</v>
      </c>
      <c r="J62" s="32">
        <v>28</v>
      </c>
      <c r="K62" s="33">
        <v>14</v>
      </c>
      <c r="L62" s="32">
        <v>29</v>
      </c>
      <c r="M62" s="33">
        <v>14</v>
      </c>
      <c r="N62" s="32">
        <v>9</v>
      </c>
      <c r="O62" s="33">
        <v>17</v>
      </c>
      <c r="P62" s="32">
        <v>30</v>
      </c>
      <c r="Q62" s="33">
        <v>23</v>
      </c>
      <c r="R62" s="32">
        <v>22</v>
      </c>
      <c r="S62" s="33">
        <v>17</v>
      </c>
      <c r="T62" s="32">
        <v>21</v>
      </c>
      <c r="U62" s="33">
        <v>31</v>
      </c>
      <c r="V62" s="109">
        <v>19</v>
      </c>
      <c r="W62" s="33">
        <v>19</v>
      </c>
      <c r="X62" s="32">
        <v>21</v>
      </c>
      <c r="Y62" s="33">
        <v>13</v>
      </c>
      <c r="Z62" s="32">
        <v>24</v>
      </c>
      <c r="AA62" s="33">
        <v>39</v>
      </c>
      <c r="AB62" s="32">
        <v>27</v>
      </c>
      <c r="AC62" s="33">
        <v>44</v>
      </c>
      <c r="AD62" s="32">
        <v>32</v>
      </c>
      <c r="AE62" s="33">
        <v>29</v>
      </c>
      <c r="AF62" s="32">
        <v>34</v>
      </c>
      <c r="AG62" s="33">
        <v>29</v>
      </c>
      <c r="AH62" s="32">
        <v>30</v>
      </c>
      <c r="AI62" s="33">
        <v>36</v>
      </c>
      <c r="AJ62" s="32">
        <v>21</v>
      </c>
      <c r="AK62" s="71">
        <v>40</v>
      </c>
      <c r="AL62" s="32">
        <v>55</v>
      </c>
      <c r="AM62" s="71"/>
      <c r="AN62" s="32">
        <v>1091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2549</v>
      </c>
      <c r="C63" s="96">
        <f t="shared" si="33"/>
        <v>1285</v>
      </c>
      <c r="D63" s="70">
        <f t="shared" si="33"/>
        <v>1264</v>
      </c>
      <c r="E63" s="33">
        <v>268</v>
      </c>
      <c r="F63" s="34">
        <v>252</v>
      </c>
      <c r="G63" s="33">
        <v>137</v>
      </c>
      <c r="H63" s="32">
        <v>126</v>
      </c>
      <c r="I63" s="33">
        <v>131</v>
      </c>
      <c r="J63" s="32">
        <v>102</v>
      </c>
      <c r="K63" s="33">
        <v>80</v>
      </c>
      <c r="L63" s="32">
        <v>64</v>
      </c>
      <c r="M63" s="33">
        <v>33</v>
      </c>
      <c r="N63" s="32">
        <v>41</v>
      </c>
      <c r="O63" s="33">
        <v>36</v>
      </c>
      <c r="P63" s="32">
        <v>49</v>
      </c>
      <c r="Q63" s="33">
        <v>41</v>
      </c>
      <c r="R63" s="32">
        <v>60</v>
      </c>
      <c r="S63" s="33">
        <v>47</v>
      </c>
      <c r="T63" s="32">
        <v>56</v>
      </c>
      <c r="U63" s="33">
        <v>47</v>
      </c>
      <c r="V63" s="109">
        <v>45</v>
      </c>
      <c r="W63" s="33">
        <v>53</v>
      </c>
      <c r="X63" s="32">
        <v>50</v>
      </c>
      <c r="Y63" s="33">
        <v>45</v>
      </c>
      <c r="Z63" s="32">
        <v>53</v>
      </c>
      <c r="AA63" s="33">
        <v>71</v>
      </c>
      <c r="AB63" s="32">
        <v>60</v>
      </c>
      <c r="AC63" s="33">
        <v>68</v>
      </c>
      <c r="AD63" s="32">
        <v>61</v>
      </c>
      <c r="AE63" s="33">
        <v>62</v>
      </c>
      <c r="AF63" s="32">
        <v>76</v>
      </c>
      <c r="AG63" s="33">
        <v>57</v>
      </c>
      <c r="AH63" s="32">
        <v>59</v>
      </c>
      <c r="AI63" s="33">
        <v>44</v>
      </c>
      <c r="AJ63" s="32">
        <v>37</v>
      </c>
      <c r="AK63" s="71">
        <v>65</v>
      </c>
      <c r="AL63" s="32">
        <v>73</v>
      </c>
      <c r="AM63" s="71"/>
      <c r="AN63" s="32">
        <v>2549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489</v>
      </c>
      <c r="C64" s="96">
        <f t="shared" si="33"/>
        <v>242</v>
      </c>
      <c r="D64" s="70">
        <f t="shared" si="33"/>
        <v>247</v>
      </c>
      <c r="E64" s="33">
        <v>41</v>
      </c>
      <c r="F64" s="34">
        <v>49</v>
      </c>
      <c r="G64" s="33">
        <v>56</v>
      </c>
      <c r="H64" s="32">
        <v>55</v>
      </c>
      <c r="I64" s="33">
        <v>64</v>
      </c>
      <c r="J64" s="32">
        <v>58</v>
      </c>
      <c r="K64" s="33">
        <v>15</v>
      </c>
      <c r="L64" s="32">
        <v>21</v>
      </c>
      <c r="M64" s="33">
        <v>8</v>
      </c>
      <c r="N64" s="32">
        <v>6</v>
      </c>
      <c r="O64" s="33">
        <v>8</v>
      </c>
      <c r="P64" s="32">
        <v>5</v>
      </c>
      <c r="Q64" s="33">
        <v>8</v>
      </c>
      <c r="R64" s="32">
        <v>12</v>
      </c>
      <c r="S64" s="33">
        <v>4</v>
      </c>
      <c r="T64" s="32">
        <v>5</v>
      </c>
      <c r="U64" s="33">
        <v>10</v>
      </c>
      <c r="V64" s="109">
        <v>6</v>
      </c>
      <c r="W64" s="33">
        <v>6</v>
      </c>
      <c r="X64" s="32">
        <v>9</v>
      </c>
      <c r="Y64" s="33">
        <v>3</v>
      </c>
      <c r="Z64" s="32">
        <v>3</v>
      </c>
      <c r="AA64" s="33">
        <v>5</v>
      </c>
      <c r="AB64" s="32">
        <v>3</v>
      </c>
      <c r="AC64" s="33">
        <v>5</v>
      </c>
      <c r="AD64" s="32">
        <v>5</v>
      </c>
      <c r="AE64" s="33">
        <v>1</v>
      </c>
      <c r="AF64" s="32">
        <v>2</v>
      </c>
      <c r="AG64" s="33">
        <v>5</v>
      </c>
      <c r="AH64" s="32">
        <v>2</v>
      </c>
      <c r="AI64" s="33">
        <v>2</v>
      </c>
      <c r="AJ64" s="32">
        <v>3</v>
      </c>
      <c r="AK64" s="71">
        <v>1</v>
      </c>
      <c r="AL64" s="32">
        <v>3</v>
      </c>
      <c r="AM64" s="71"/>
      <c r="AN64" s="32">
        <v>489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10</v>
      </c>
      <c r="C65" s="112">
        <f t="shared" si="33"/>
        <v>3</v>
      </c>
      <c r="D65" s="113">
        <f t="shared" si="33"/>
        <v>7</v>
      </c>
      <c r="E65" s="114">
        <v>1</v>
      </c>
      <c r="F65" s="115"/>
      <c r="G65" s="114"/>
      <c r="H65" s="116"/>
      <c r="I65" s="114"/>
      <c r="J65" s="116">
        <v>1</v>
      </c>
      <c r="K65" s="114"/>
      <c r="L65" s="116"/>
      <c r="M65" s="114"/>
      <c r="N65" s="116"/>
      <c r="O65" s="114">
        <v>1</v>
      </c>
      <c r="P65" s="116">
        <v>2</v>
      </c>
      <c r="Q65" s="114"/>
      <c r="R65" s="116">
        <v>1</v>
      </c>
      <c r="S65" s="114"/>
      <c r="T65" s="116">
        <v>1</v>
      </c>
      <c r="U65" s="114">
        <v>1</v>
      </c>
      <c r="V65" s="117"/>
      <c r="W65" s="114"/>
      <c r="X65" s="116">
        <v>2</v>
      </c>
      <c r="Y65" s="114"/>
      <c r="Z65" s="116"/>
      <c r="AA65" s="114"/>
      <c r="AB65" s="116"/>
      <c r="AC65" s="114"/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10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995" t="s">
        <v>62</v>
      </c>
      <c r="B67" s="390">
        <f t="shared" ref="B67:AL67" si="37">SUM(B61:B66)</f>
        <v>4192</v>
      </c>
      <c r="C67" s="1118">
        <f t="shared" si="37"/>
        <v>2101</v>
      </c>
      <c r="D67" s="124">
        <f t="shared" si="37"/>
        <v>2091</v>
      </c>
      <c r="E67" s="391">
        <f t="shared" si="37"/>
        <v>425</v>
      </c>
      <c r="F67" s="126">
        <f t="shared" si="37"/>
        <v>432</v>
      </c>
      <c r="G67" s="391">
        <f t="shared" si="37"/>
        <v>225</v>
      </c>
      <c r="H67" s="1056">
        <f t="shared" si="37"/>
        <v>201</v>
      </c>
      <c r="I67" s="391">
        <f t="shared" si="37"/>
        <v>224</v>
      </c>
      <c r="J67" s="1056">
        <f t="shared" si="37"/>
        <v>189</v>
      </c>
      <c r="K67" s="391">
        <f t="shared" si="37"/>
        <v>111</v>
      </c>
      <c r="L67" s="1056">
        <f t="shared" si="37"/>
        <v>115</v>
      </c>
      <c r="M67" s="391">
        <f t="shared" si="37"/>
        <v>55</v>
      </c>
      <c r="N67" s="1056">
        <f t="shared" si="37"/>
        <v>56</v>
      </c>
      <c r="O67" s="391">
        <f t="shared" si="37"/>
        <v>62</v>
      </c>
      <c r="P67" s="1056">
        <f t="shared" si="37"/>
        <v>87</v>
      </c>
      <c r="Q67" s="391">
        <f t="shared" si="37"/>
        <v>72</v>
      </c>
      <c r="R67" s="1056">
        <f t="shared" si="37"/>
        <v>96</v>
      </c>
      <c r="S67" s="391">
        <f t="shared" si="37"/>
        <v>69</v>
      </c>
      <c r="T67" s="1056">
        <f t="shared" si="37"/>
        <v>83</v>
      </c>
      <c r="U67" s="128">
        <f t="shared" si="37"/>
        <v>90</v>
      </c>
      <c r="V67" s="1075">
        <f t="shared" si="37"/>
        <v>73</v>
      </c>
      <c r="W67" s="391">
        <f t="shared" si="37"/>
        <v>78</v>
      </c>
      <c r="X67" s="1056">
        <f t="shared" si="37"/>
        <v>83</v>
      </c>
      <c r="Y67" s="391">
        <f t="shared" si="37"/>
        <v>65</v>
      </c>
      <c r="Z67" s="1056">
        <f t="shared" si="37"/>
        <v>80</v>
      </c>
      <c r="AA67" s="391">
        <f t="shared" si="37"/>
        <v>120</v>
      </c>
      <c r="AB67" s="1056">
        <f t="shared" si="37"/>
        <v>92</v>
      </c>
      <c r="AC67" s="391">
        <f t="shared" si="37"/>
        <v>122</v>
      </c>
      <c r="AD67" s="1056">
        <f t="shared" si="37"/>
        <v>100</v>
      </c>
      <c r="AE67" s="391">
        <f t="shared" si="37"/>
        <v>97</v>
      </c>
      <c r="AF67" s="1056">
        <f t="shared" si="37"/>
        <v>112</v>
      </c>
      <c r="AG67" s="391">
        <f t="shared" si="37"/>
        <v>93</v>
      </c>
      <c r="AH67" s="1056">
        <f t="shared" si="37"/>
        <v>94</v>
      </c>
      <c r="AI67" s="391">
        <f t="shared" si="37"/>
        <v>83</v>
      </c>
      <c r="AJ67" s="1056">
        <f t="shared" si="37"/>
        <v>62</v>
      </c>
      <c r="AK67" s="130">
        <f t="shared" si="37"/>
        <v>110</v>
      </c>
      <c r="AL67" s="1056">
        <f t="shared" si="37"/>
        <v>136</v>
      </c>
      <c r="AM67" s="130">
        <f>SUM(AM61:AM65)</f>
        <v>0</v>
      </c>
      <c r="AN67" s="1056">
        <f>SUM(AN61:AN65)</f>
        <v>4192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31.5" x14ac:dyDescent="0.25">
      <c r="A69" s="1001" t="s">
        <v>73</v>
      </c>
      <c r="B69" s="1012" t="s">
        <v>5</v>
      </c>
      <c r="C69" s="1012" t="s">
        <v>74</v>
      </c>
      <c r="D69" s="1012" t="s">
        <v>75</v>
      </c>
      <c r="E69" s="1012" t="s">
        <v>76</v>
      </c>
    </row>
    <row r="70" spans="1:68" x14ac:dyDescent="0.25">
      <c r="A70" s="1076" t="s">
        <v>77</v>
      </c>
      <c r="B70" s="1077">
        <f>SUM(C70:E70)</f>
        <v>0</v>
      </c>
      <c r="C70" s="1066"/>
      <c r="D70" s="1066"/>
      <c r="E70" s="1066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225</v>
      </c>
      <c r="C73" s="72">
        <v>225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107</v>
      </c>
      <c r="C76" s="72">
        <v>107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ht="21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136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158</v>
      </c>
      <c r="C82" s="72">
        <v>158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995" t="s">
        <v>62</v>
      </c>
      <c r="B90" s="137">
        <f>SUM(B70:B89)</f>
        <v>490</v>
      </c>
      <c r="C90" s="137">
        <f>SUM(C70:C89)</f>
        <v>490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13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553"/>
    </row>
    <row r="94" spans="1:69" ht="21" x14ac:dyDescent="0.25">
      <c r="A94" s="1530"/>
      <c r="B94" s="1531"/>
      <c r="C94" s="389" t="s">
        <v>32</v>
      </c>
      <c r="D94" s="1119" t="s">
        <v>43</v>
      </c>
      <c r="E94" s="996" t="s">
        <v>34</v>
      </c>
      <c r="F94" s="389" t="s">
        <v>43</v>
      </c>
      <c r="G94" s="996" t="s">
        <v>34</v>
      </c>
      <c r="H94" s="389" t="s">
        <v>43</v>
      </c>
      <c r="I94" s="996" t="s">
        <v>34</v>
      </c>
      <c r="J94" s="389" t="s">
        <v>43</v>
      </c>
      <c r="K94" s="996" t="s">
        <v>34</v>
      </c>
      <c r="L94" s="389" t="s">
        <v>43</v>
      </c>
      <c r="M94" s="996" t="s">
        <v>34</v>
      </c>
      <c r="N94" s="389" t="s">
        <v>43</v>
      </c>
      <c r="O94" s="996" t="s">
        <v>34</v>
      </c>
      <c r="P94" s="389" t="s">
        <v>43</v>
      </c>
      <c r="Q94" s="996" t="s">
        <v>34</v>
      </c>
      <c r="R94" s="389" t="s">
        <v>43</v>
      </c>
      <c r="S94" s="996" t="s">
        <v>34</v>
      </c>
      <c r="T94" s="389" t="s">
        <v>43</v>
      </c>
      <c r="U94" s="996" t="s">
        <v>34</v>
      </c>
      <c r="V94" s="389" t="s">
        <v>43</v>
      </c>
      <c r="W94" s="996" t="s">
        <v>34</v>
      </c>
      <c r="X94" s="389" t="s">
        <v>43</v>
      </c>
      <c r="Y94" s="996" t="s">
        <v>34</v>
      </c>
      <c r="Z94" s="389" t="s">
        <v>43</v>
      </c>
      <c r="AA94" s="996" t="s">
        <v>34</v>
      </c>
      <c r="AB94" s="389" t="s">
        <v>43</v>
      </c>
      <c r="AC94" s="996" t="s">
        <v>34</v>
      </c>
      <c r="AD94" s="389" t="s">
        <v>43</v>
      </c>
      <c r="AE94" s="996" t="s">
        <v>34</v>
      </c>
      <c r="AF94" s="389" t="s">
        <v>43</v>
      </c>
      <c r="AG94" s="996" t="s">
        <v>34</v>
      </c>
      <c r="AH94" s="389" t="s">
        <v>43</v>
      </c>
      <c r="AI94" s="996" t="s">
        <v>34</v>
      </c>
      <c r="AJ94" s="389" t="s">
        <v>43</v>
      </c>
      <c r="AK94" s="996" t="s">
        <v>34</v>
      </c>
      <c r="AL94" s="389" t="s">
        <v>43</v>
      </c>
      <c r="AM94" s="996" t="s">
        <v>34</v>
      </c>
      <c r="AN94" s="1554"/>
      <c r="AO94" s="1554"/>
    </row>
    <row r="95" spans="1:69" x14ac:dyDescent="0.25">
      <c r="A95" s="1606" t="s">
        <v>100</v>
      </c>
      <c r="B95" s="1607"/>
      <c r="C95" s="1039">
        <f>SUM(C96:C102)</f>
        <v>690</v>
      </c>
      <c r="D95" s="18">
        <f>SUM(D96:D102)</f>
        <v>316</v>
      </c>
      <c r="E95" s="1068">
        <f>SUM(E96:E102)</f>
        <v>374</v>
      </c>
      <c r="F95" s="390">
        <f t="shared" ref="F95:AN95" si="40">SUM(F96:F102)</f>
        <v>19</v>
      </c>
      <c r="G95" s="1079">
        <f t="shared" si="40"/>
        <v>27</v>
      </c>
      <c r="H95" s="390">
        <f t="shared" si="40"/>
        <v>14</v>
      </c>
      <c r="I95" s="1079">
        <f t="shared" si="40"/>
        <v>9</v>
      </c>
      <c r="J95" s="390">
        <f t="shared" si="40"/>
        <v>12</v>
      </c>
      <c r="K95" s="1079">
        <f t="shared" si="40"/>
        <v>13</v>
      </c>
      <c r="L95" s="390">
        <f t="shared" si="40"/>
        <v>7</v>
      </c>
      <c r="M95" s="1079">
        <f t="shared" si="40"/>
        <v>13</v>
      </c>
      <c r="N95" s="390">
        <f t="shared" si="40"/>
        <v>9</v>
      </c>
      <c r="O95" s="1079">
        <f t="shared" si="40"/>
        <v>13</v>
      </c>
      <c r="P95" s="390">
        <f t="shared" si="40"/>
        <v>11</v>
      </c>
      <c r="Q95" s="1079">
        <f t="shared" si="40"/>
        <v>28</v>
      </c>
      <c r="R95" s="390">
        <f t="shared" si="40"/>
        <v>11</v>
      </c>
      <c r="S95" s="1079">
        <f t="shared" si="40"/>
        <v>26</v>
      </c>
      <c r="T95" s="390">
        <f t="shared" si="40"/>
        <v>14</v>
      </c>
      <c r="U95" s="1079">
        <f t="shared" si="40"/>
        <v>18</v>
      </c>
      <c r="V95" s="390">
        <f t="shared" si="40"/>
        <v>12</v>
      </c>
      <c r="W95" s="1079">
        <f t="shared" si="40"/>
        <v>20</v>
      </c>
      <c r="X95" s="390">
        <f t="shared" si="40"/>
        <v>11</v>
      </c>
      <c r="Y95" s="1079">
        <f t="shared" si="40"/>
        <v>18</v>
      </c>
      <c r="Z95" s="390">
        <f t="shared" si="40"/>
        <v>13</v>
      </c>
      <c r="AA95" s="1079">
        <f t="shared" si="40"/>
        <v>15</v>
      </c>
      <c r="AB95" s="390">
        <f t="shared" si="40"/>
        <v>29</v>
      </c>
      <c r="AC95" s="1079">
        <f t="shared" si="40"/>
        <v>19</v>
      </c>
      <c r="AD95" s="390">
        <f t="shared" si="40"/>
        <v>34</v>
      </c>
      <c r="AE95" s="1079">
        <f t="shared" si="40"/>
        <v>27</v>
      </c>
      <c r="AF95" s="390">
        <f t="shared" si="40"/>
        <v>25</v>
      </c>
      <c r="AG95" s="1079">
        <f t="shared" si="40"/>
        <v>34</v>
      </c>
      <c r="AH95" s="390">
        <f t="shared" si="40"/>
        <v>26</v>
      </c>
      <c r="AI95" s="1079">
        <f t="shared" si="40"/>
        <v>30</v>
      </c>
      <c r="AJ95" s="390">
        <f t="shared" si="40"/>
        <v>28</v>
      </c>
      <c r="AK95" s="1079">
        <f t="shared" si="40"/>
        <v>22</v>
      </c>
      <c r="AL95" s="390">
        <f t="shared" si="40"/>
        <v>41</v>
      </c>
      <c r="AM95" s="1079">
        <f t="shared" si="40"/>
        <v>42</v>
      </c>
      <c r="AN95" s="1080">
        <f t="shared" si="40"/>
        <v>656</v>
      </c>
      <c r="AO95" s="1080">
        <f>SUM(AO96:AO98)</f>
        <v>0</v>
      </c>
    </row>
    <row r="96" spans="1:69" ht="15" customHeight="1" x14ac:dyDescent="0.25">
      <c r="A96" s="1567" t="s">
        <v>101</v>
      </c>
      <c r="B96" s="1010" t="s">
        <v>102</v>
      </c>
      <c r="C96" s="1039">
        <f t="shared" ref="C96:C102" si="41">SUM(D96+E96)</f>
        <v>434</v>
      </c>
      <c r="D96" s="18">
        <f t="shared" ref="D96:E102" si="42">SUM(F96+H96+J96+L96+N96+P96+R96+T96+V96+X96+Z96+AB96+AD96+AF96+AH96+AJ96+AL96)</f>
        <v>181</v>
      </c>
      <c r="E96" s="1068">
        <f t="shared" si="42"/>
        <v>253</v>
      </c>
      <c r="F96" s="1042">
        <v>17</v>
      </c>
      <c r="G96" s="1047">
        <v>26</v>
      </c>
      <c r="H96" s="1081">
        <v>14</v>
      </c>
      <c r="I96" s="1082">
        <v>9</v>
      </c>
      <c r="J96" s="1081">
        <v>12</v>
      </c>
      <c r="K96" s="1082">
        <v>8</v>
      </c>
      <c r="L96" s="1042">
        <v>4</v>
      </c>
      <c r="M96" s="1047">
        <v>7</v>
      </c>
      <c r="N96" s="1081">
        <v>3</v>
      </c>
      <c r="O96" s="1082">
        <v>8</v>
      </c>
      <c r="P96" s="1081">
        <v>1</v>
      </c>
      <c r="Q96" s="1082">
        <v>22</v>
      </c>
      <c r="R96" s="1081">
        <v>3</v>
      </c>
      <c r="S96" s="1082">
        <v>24</v>
      </c>
      <c r="T96" s="1081">
        <v>5</v>
      </c>
      <c r="U96" s="1082">
        <v>13</v>
      </c>
      <c r="V96" s="1081">
        <v>5</v>
      </c>
      <c r="W96" s="1082">
        <v>16</v>
      </c>
      <c r="X96" s="1081">
        <v>4</v>
      </c>
      <c r="Y96" s="1082">
        <v>8</v>
      </c>
      <c r="Z96" s="1081">
        <v>8</v>
      </c>
      <c r="AA96" s="1082">
        <v>11</v>
      </c>
      <c r="AB96" s="1081">
        <v>18</v>
      </c>
      <c r="AC96" s="1082">
        <v>11</v>
      </c>
      <c r="AD96" s="1081">
        <v>12</v>
      </c>
      <c r="AE96" s="1082">
        <v>22</v>
      </c>
      <c r="AF96" s="1081">
        <v>16</v>
      </c>
      <c r="AG96" s="1082">
        <v>20</v>
      </c>
      <c r="AH96" s="1081">
        <v>19</v>
      </c>
      <c r="AI96" s="1082">
        <v>13</v>
      </c>
      <c r="AJ96" s="1081">
        <v>15</v>
      </c>
      <c r="AK96" s="1082">
        <v>12</v>
      </c>
      <c r="AL96" s="1081">
        <v>25</v>
      </c>
      <c r="AM96" s="1082">
        <v>23</v>
      </c>
      <c r="AN96" s="1046">
        <v>414</v>
      </c>
      <c r="AO96" s="1046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ht="21" x14ac:dyDescent="0.25">
      <c r="A97" s="1568"/>
      <c r="B97" s="144" t="s">
        <v>103</v>
      </c>
      <c r="C97" s="111">
        <f t="shared" si="41"/>
        <v>56</v>
      </c>
      <c r="D97" s="29">
        <f t="shared" si="42"/>
        <v>30</v>
      </c>
      <c r="E97" s="145">
        <f t="shared" si="42"/>
        <v>26</v>
      </c>
      <c r="F97" s="146"/>
      <c r="G97" s="147"/>
      <c r="H97" s="148"/>
      <c r="I97" s="149"/>
      <c r="J97" s="146"/>
      <c r="K97" s="150"/>
      <c r="L97" s="148">
        <v>0</v>
      </c>
      <c r="M97" s="151">
        <v>1</v>
      </c>
      <c r="N97" s="146">
        <v>1</v>
      </c>
      <c r="O97" s="150">
        <v>0</v>
      </c>
      <c r="P97" s="149">
        <v>1</v>
      </c>
      <c r="Q97" s="151">
        <v>1</v>
      </c>
      <c r="R97" s="152">
        <v>2</v>
      </c>
      <c r="S97" s="150">
        <v>0</v>
      </c>
      <c r="T97" s="149">
        <v>1</v>
      </c>
      <c r="U97" s="151">
        <v>4</v>
      </c>
      <c r="V97" s="152">
        <v>1</v>
      </c>
      <c r="W97" s="150">
        <v>0</v>
      </c>
      <c r="X97" s="149">
        <v>2</v>
      </c>
      <c r="Y97" s="150">
        <v>2</v>
      </c>
      <c r="Z97" s="152">
        <v>1</v>
      </c>
      <c r="AA97" s="151">
        <v>1</v>
      </c>
      <c r="AB97" s="152">
        <v>2</v>
      </c>
      <c r="AC97" s="150">
        <v>3</v>
      </c>
      <c r="AD97" s="149">
        <v>5</v>
      </c>
      <c r="AE97" s="151">
        <v>1</v>
      </c>
      <c r="AF97" s="152">
        <v>3</v>
      </c>
      <c r="AG97" s="150">
        <v>0</v>
      </c>
      <c r="AH97" s="149">
        <v>3</v>
      </c>
      <c r="AI97" s="151">
        <v>7</v>
      </c>
      <c r="AJ97" s="152">
        <v>3</v>
      </c>
      <c r="AK97" s="150">
        <v>1</v>
      </c>
      <c r="AL97" s="149">
        <v>5</v>
      </c>
      <c r="AM97" s="150">
        <v>5</v>
      </c>
      <c r="AN97" s="153">
        <v>56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ht="21" x14ac:dyDescent="0.25">
      <c r="A98" s="1630"/>
      <c r="B98" s="1004" t="s">
        <v>104</v>
      </c>
      <c r="C98" s="75">
        <f t="shared" si="41"/>
        <v>45</v>
      </c>
      <c r="D98" s="98">
        <f t="shared" si="42"/>
        <v>29</v>
      </c>
      <c r="E98" s="76">
        <f t="shared" si="42"/>
        <v>16</v>
      </c>
      <c r="F98" s="155"/>
      <c r="G98" s="387"/>
      <c r="H98" s="156"/>
      <c r="I98" s="157"/>
      <c r="J98" s="155"/>
      <c r="K98" s="158"/>
      <c r="L98" s="156">
        <v>1</v>
      </c>
      <c r="M98" s="159">
        <v>2</v>
      </c>
      <c r="N98" s="155">
        <v>2</v>
      </c>
      <c r="O98" s="158">
        <v>0</v>
      </c>
      <c r="P98" s="157">
        <v>3</v>
      </c>
      <c r="Q98" s="159">
        <v>0</v>
      </c>
      <c r="R98" s="160">
        <v>2</v>
      </c>
      <c r="S98" s="158">
        <v>0</v>
      </c>
      <c r="T98" s="157"/>
      <c r="U98" s="159"/>
      <c r="V98" s="160">
        <v>1</v>
      </c>
      <c r="W98" s="158">
        <v>0</v>
      </c>
      <c r="X98" s="157">
        <v>1</v>
      </c>
      <c r="Y98" s="158">
        <v>0</v>
      </c>
      <c r="Z98" s="160">
        <v>1</v>
      </c>
      <c r="AA98" s="159">
        <v>1</v>
      </c>
      <c r="AB98" s="160">
        <v>1</v>
      </c>
      <c r="AC98" s="158">
        <v>0</v>
      </c>
      <c r="AD98" s="157">
        <v>5</v>
      </c>
      <c r="AE98" s="159">
        <v>1</v>
      </c>
      <c r="AF98" s="160">
        <v>2</v>
      </c>
      <c r="AG98" s="158">
        <v>1</v>
      </c>
      <c r="AH98" s="157">
        <v>3</v>
      </c>
      <c r="AI98" s="159">
        <v>3</v>
      </c>
      <c r="AJ98" s="160">
        <v>3</v>
      </c>
      <c r="AK98" s="158">
        <v>1</v>
      </c>
      <c r="AL98" s="157">
        <v>4</v>
      </c>
      <c r="AM98" s="158">
        <v>7</v>
      </c>
      <c r="AN98" s="161">
        <v>40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19</v>
      </c>
      <c r="D99" s="162">
        <f t="shared" si="42"/>
        <v>6</v>
      </c>
      <c r="E99" s="163">
        <f t="shared" si="42"/>
        <v>13</v>
      </c>
      <c r="F99" s="164"/>
      <c r="G99" s="165"/>
      <c r="H99" s="166"/>
      <c r="I99" s="167"/>
      <c r="J99" s="168"/>
      <c r="K99" s="165">
        <v>3</v>
      </c>
      <c r="L99" s="166"/>
      <c r="M99" s="169"/>
      <c r="N99" s="168"/>
      <c r="O99" s="165">
        <v>1</v>
      </c>
      <c r="P99" s="167">
        <v>1</v>
      </c>
      <c r="Q99" s="169">
        <v>1</v>
      </c>
      <c r="R99" s="170"/>
      <c r="S99" s="165"/>
      <c r="T99" s="167"/>
      <c r="U99" s="169">
        <v>1</v>
      </c>
      <c r="V99" s="170"/>
      <c r="W99" s="165"/>
      <c r="X99" s="167"/>
      <c r="Y99" s="165">
        <v>2</v>
      </c>
      <c r="Z99" s="170"/>
      <c r="AA99" s="169">
        <v>1</v>
      </c>
      <c r="AB99" s="170">
        <v>2</v>
      </c>
      <c r="AC99" s="165"/>
      <c r="AD99" s="167"/>
      <c r="AE99" s="169"/>
      <c r="AF99" s="170">
        <v>1</v>
      </c>
      <c r="AG99" s="165">
        <v>3</v>
      </c>
      <c r="AH99" s="167"/>
      <c r="AI99" s="169"/>
      <c r="AJ99" s="170">
        <v>1</v>
      </c>
      <c r="AK99" s="165"/>
      <c r="AL99" s="167">
        <v>1</v>
      </c>
      <c r="AM99" s="165">
        <v>1</v>
      </c>
      <c r="AN99" s="171">
        <v>16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19</v>
      </c>
      <c r="D100" s="96">
        <f t="shared" si="42"/>
        <v>11</v>
      </c>
      <c r="E100" s="382">
        <f t="shared" si="42"/>
        <v>8</v>
      </c>
      <c r="F100" s="174">
        <v>1</v>
      </c>
      <c r="G100" s="383"/>
      <c r="H100" s="175"/>
      <c r="I100" s="176"/>
      <c r="J100" s="164"/>
      <c r="K100" s="177"/>
      <c r="L100" s="175"/>
      <c r="M100" s="178"/>
      <c r="N100" s="164">
        <v>1</v>
      </c>
      <c r="O100" s="177"/>
      <c r="P100" s="176"/>
      <c r="Q100" s="178">
        <v>1</v>
      </c>
      <c r="R100" s="179"/>
      <c r="S100" s="177"/>
      <c r="T100" s="176"/>
      <c r="U100" s="178"/>
      <c r="V100" s="179">
        <v>1</v>
      </c>
      <c r="W100" s="177"/>
      <c r="X100" s="176"/>
      <c r="Y100" s="177"/>
      <c r="Z100" s="179"/>
      <c r="AA100" s="178"/>
      <c r="AB100" s="179">
        <v>2</v>
      </c>
      <c r="AC100" s="177"/>
      <c r="AD100" s="176"/>
      <c r="AE100" s="178"/>
      <c r="AF100" s="179">
        <v>3</v>
      </c>
      <c r="AG100" s="177">
        <v>2</v>
      </c>
      <c r="AH100" s="176">
        <v>1</v>
      </c>
      <c r="AI100" s="178">
        <v>2</v>
      </c>
      <c r="AJ100" s="179">
        <v>1</v>
      </c>
      <c r="AK100" s="177">
        <v>2</v>
      </c>
      <c r="AL100" s="176">
        <v>1</v>
      </c>
      <c r="AM100" s="177">
        <v>1</v>
      </c>
      <c r="AN100" s="180">
        <v>18</v>
      </c>
      <c r="AO100" s="181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82</v>
      </c>
      <c r="D101" s="29">
        <f t="shared" si="42"/>
        <v>40</v>
      </c>
      <c r="E101" s="182">
        <f t="shared" si="42"/>
        <v>42</v>
      </c>
      <c r="F101" s="146">
        <v>1</v>
      </c>
      <c r="G101" s="147">
        <v>1</v>
      </c>
      <c r="H101" s="148"/>
      <c r="I101" s="149"/>
      <c r="J101" s="146"/>
      <c r="K101" s="150">
        <v>1</v>
      </c>
      <c r="L101" s="148">
        <v>1</v>
      </c>
      <c r="M101" s="151">
        <v>2</v>
      </c>
      <c r="N101" s="146">
        <v>1</v>
      </c>
      <c r="O101" s="150">
        <v>1</v>
      </c>
      <c r="P101" s="149">
        <v>1</v>
      </c>
      <c r="Q101" s="151">
        <v>3</v>
      </c>
      <c r="R101" s="152">
        <v>2</v>
      </c>
      <c r="S101" s="150"/>
      <c r="T101" s="149">
        <v>4</v>
      </c>
      <c r="U101" s="151"/>
      <c r="V101" s="152">
        <v>4</v>
      </c>
      <c r="W101" s="150">
        <v>1</v>
      </c>
      <c r="X101" s="149">
        <v>3</v>
      </c>
      <c r="Y101" s="150">
        <v>6</v>
      </c>
      <c r="Z101" s="152">
        <v>2</v>
      </c>
      <c r="AA101" s="151">
        <v>1</v>
      </c>
      <c r="AB101" s="152">
        <v>3</v>
      </c>
      <c r="AC101" s="150">
        <v>3</v>
      </c>
      <c r="AD101" s="149">
        <v>9</v>
      </c>
      <c r="AE101" s="151">
        <v>3</v>
      </c>
      <c r="AF101" s="152"/>
      <c r="AG101" s="150">
        <v>7</v>
      </c>
      <c r="AH101" s="149"/>
      <c r="AI101" s="151">
        <v>4</v>
      </c>
      <c r="AJ101" s="152">
        <v>4</v>
      </c>
      <c r="AK101" s="150">
        <v>5</v>
      </c>
      <c r="AL101" s="149">
        <v>5</v>
      </c>
      <c r="AM101" s="150">
        <v>4</v>
      </c>
      <c r="AN101" s="153">
        <v>78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35</v>
      </c>
      <c r="D102" s="98">
        <f t="shared" si="42"/>
        <v>19</v>
      </c>
      <c r="E102" s="184">
        <f t="shared" si="42"/>
        <v>16</v>
      </c>
      <c r="F102" s="155"/>
      <c r="G102" s="387"/>
      <c r="H102" s="156"/>
      <c r="I102" s="157"/>
      <c r="J102" s="155"/>
      <c r="K102" s="158">
        <v>1</v>
      </c>
      <c r="L102" s="156">
        <v>1</v>
      </c>
      <c r="M102" s="159">
        <v>1</v>
      </c>
      <c r="N102" s="155">
        <v>1</v>
      </c>
      <c r="O102" s="158">
        <v>3</v>
      </c>
      <c r="P102" s="157">
        <v>4</v>
      </c>
      <c r="Q102" s="159"/>
      <c r="R102" s="160">
        <v>2</v>
      </c>
      <c r="S102" s="158">
        <v>2</v>
      </c>
      <c r="T102" s="157">
        <v>4</v>
      </c>
      <c r="U102" s="159"/>
      <c r="V102" s="160"/>
      <c r="W102" s="158">
        <v>3</v>
      </c>
      <c r="X102" s="157">
        <v>1</v>
      </c>
      <c r="Y102" s="158"/>
      <c r="Z102" s="160">
        <v>1</v>
      </c>
      <c r="AA102" s="159"/>
      <c r="AB102" s="160">
        <v>1</v>
      </c>
      <c r="AC102" s="158">
        <v>2</v>
      </c>
      <c r="AD102" s="157">
        <v>3</v>
      </c>
      <c r="AE102" s="159"/>
      <c r="AF102" s="160"/>
      <c r="AG102" s="158">
        <v>1</v>
      </c>
      <c r="AH102" s="157"/>
      <c r="AI102" s="159">
        <v>1</v>
      </c>
      <c r="AJ102" s="160">
        <v>1</v>
      </c>
      <c r="AK102" s="158">
        <v>1</v>
      </c>
      <c r="AL102" s="157"/>
      <c r="AM102" s="158">
        <v>1</v>
      </c>
      <c r="AN102" s="161">
        <v>34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012" t="s">
        <v>62</v>
      </c>
    </row>
    <row r="105" spans="1:69" ht="21" x14ac:dyDescent="0.25">
      <c r="A105" s="1597" t="s">
        <v>111</v>
      </c>
      <c r="B105" s="1598"/>
      <c r="C105" s="1083" t="s">
        <v>112</v>
      </c>
      <c r="D105" s="1084"/>
    </row>
    <row r="106" spans="1:69" ht="21" x14ac:dyDescent="0.25">
      <c r="A106" s="1599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560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388" t="s">
        <v>32</v>
      </c>
      <c r="D111" s="1114" t="s">
        <v>43</v>
      </c>
      <c r="E111" s="996" t="s">
        <v>34</v>
      </c>
      <c r="F111" s="389" t="s">
        <v>43</v>
      </c>
      <c r="G111" s="1036" t="s">
        <v>34</v>
      </c>
      <c r="H111" s="389" t="s">
        <v>43</v>
      </c>
      <c r="I111" s="1036" t="s">
        <v>34</v>
      </c>
      <c r="J111" s="389" t="s">
        <v>43</v>
      </c>
      <c r="K111" s="1036" t="s">
        <v>34</v>
      </c>
      <c r="L111" s="389" t="s">
        <v>43</v>
      </c>
      <c r="M111" s="1036" t="s">
        <v>34</v>
      </c>
      <c r="N111" s="389" t="s">
        <v>43</v>
      </c>
      <c r="O111" s="1036" t="s">
        <v>34</v>
      </c>
      <c r="P111" s="389" t="s">
        <v>43</v>
      </c>
      <c r="Q111" s="1036" t="s">
        <v>34</v>
      </c>
      <c r="R111" s="389" t="s">
        <v>43</v>
      </c>
      <c r="S111" s="1036" t="s">
        <v>34</v>
      </c>
      <c r="T111" s="389" t="s">
        <v>43</v>
      </c>
      <c r="U111" s="1036" t="s">
        <v>34</v>
      </c>
      <c r="V111" s="389" t="s">
        <v>43</v>
      </c>
      <c r="W111" s="1036" t="s">
        <v>34</v>
      </c>
      <c r="X111" s="389" t="s">
        <v>43</v>
      </c>
      <c r="Y111" s="1036" t="s">
        <v>34</v>
      </c>
      <c r="Z111" s="389" t="s">
        <v>43</v>
      </c>
      <c r="AA111" s="1036" t="s">
        <v>34</v>
      </c>
      <c r="AB111" s="389" t="s">
        <v>43</v>
      </c>
      <c r="AC111" s="1036" t="s">
        <v>34</v>
      </c>
      <c r="AD111" s="389" t="s">
        <v>43</v>
      </c>
      <c r="AE111" s="1036" t="s">
        <v>34</v>
      </c>
      <c r="AF111" s="389" t="s">
        <v>43</v>
      </c>
      <c r="AG111" s="1036" t="s">
        <v>34</v>
      </c>
      <c r="AH111" s="389" t="s">
        <v>43</v>
      </c>
      <c r="AI111" s="1036" t="s">
        <v>34</v>
      </c>
      <c r="AJ111" s="389" t="s">
        <v>43</v>
      </c>
      <c r="AK111" s="1036" t="s">
        <v>34</v>
      </c>
      <c r="AL111" s="389" t="s">
        <v>43</v>
      </c>
      <c r="AM111" s="1036" t="s">
        <v>34</v>
      </c>
      <c r="AN111" s="1554"/>
    </row>
    <row r="112" spans="1:69" x14ac:dyDescent="0.25">
      <c r="A112" s="1648" t="s">
        <v>116</v>
      </c>
      <c r="B112" s="1649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6</v>
      </c>
      <c r="D113" s="96">
        <f t="shared" si="52"/>
        <v>4</v>
      </c>
      <c r="E113" s="70">
        <f t="shared" si="52"/>
        <v>2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/>
      <c r="AB113" s="201">
        <v>1</v>
      </c>
      <c r="AC113" s="202"/>
      <c r="AD113" s="203">
        <v>1</v>
      </c>
      <c r="AE113" s="204"/>
      <c r="AF113" s="201"/>
      <c r="AG113" s="202"/>
      <c r="AH113" s="203">
        <v>1</v>
      </c>
      <c r="AI113" s="204">
        <v>1</v>
      </c>
      <c r="AJ113" s="201">
        <v>1</v>
      </c>
      <c r="AK113" s="202">
        <v>1</v>
      </c>
      <c r="AL113" s="203"/>
      <c r="AM113" s="202"/>
      <c r="AN113" s="205">
        <v>6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8</v>
      </c>
      <c r="D114" s="98">
        <f t="shared" si="52"/>
        <v>4</v>
      </c>
      <c r="E114" s="77">
        <f t="shared" si="52"/>
        <v>4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>
        <v>1</v>
      </c>
      <c r="AE114" s="209"/>
      <c r="AF114" s="206"/>
      <c r="AG114" s="207">
        <v>2</v>
      </c>
      <c r="AH114" s="208"/>
      <c r="AI114" s="209">
        <v>1</v>
      </c>
      <c r="AJ114" s="206"/>
      <c r="AK114" s="207"/>
      <c r="AL114" s="208">
        <v>3</v>
      </c>
      <c r="AM114" s="207">
        <v>1</v>
      </c>
      <c r="AN114" s="210">
        <v>8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388" t="s">
        <v>32</v>
      </c>
      <c r="D117" s="1114" t="s">
        <v>33</v>
      </c>
      <c r="E117" s="999" t="s">
        <v>34</v>
      </c>
      <c r="F117" s="389" t="s">
        <v>43</v>
      </c>
      <c r="G117" s="1036" t="s">
        <v>34</v>
      </c>
      <c r="H117" s="389" t="s">
        <v>43</v>
      </c>
      <c r="I117" s="1036" t="s">
        <v>34</v>
      </c>
      <c r="J117" s="389" t="s">
        <v>43</v>
      </c>
      <c r="K117" s="1036" t="s">
        <v>34</v>
      </c>
      <c r="L117" s="389" t="s">
        <v>43</v>
      </c>
      <c r="M117" s="1036" t="s">
        <v>34</v>
      </c>
      <c r="N117" s="389" t="s">
        <v>43</v>
      </c>
      <c r="O117" s="1036" t="s">
        <v>34</v>
      </c>
      <c r="P117" s="389" t="s">
        <v>43</v>
      </c>
      <c r="Q117" s="1036" t="s">
        <v>34</v>
      </c>
      <c r="R117" s="389" t="s">
        <v>43</v>
      </c>
      <c r="S117" s="1036" t="s">
        <v>34</v>
      </c>
      <c r="T117" s="389" t="s">
        <v>43</v>
      </c>
      <c r="U117" s="1036" t="s">
        <v>34</v>
      </c>
      <c r="V117" s="389" t="s">
        <v>43</v>
      </c>
      <c r="W117" s="1085" t="s">
        <v>34</v>
      </c>
      <c r="X117" s="389" t="s">
        <v>43</v>
      </c>
      <c r="Y117" s="1036" t="s">
        <v>34</v>
      </c>
    </row>
    <row r="118" spans="1:74" x14ac:dyDescent="0.25">
      <c r="A118" s="1648" t="s">
        <v>130</v>
      </c>
      <c r="B118" s="1649"/>
      <c r="C118" s="1086">
        <f>SUM(D118+E118)</f>
        <v>5</v>
      </c>
      <c r="D118" s="1039">
        <f>SUM(F118+H118+J118+L118+N118+P118+R118+T118+V118+X118)</f>
        <v>1</v>
      </c>
      <c r="E118" s="1061">
        <f>SUM(G118+I118+K118+M118+O118+Q118+S118+U118+W118+Y118)</f>
        <v>4</v>
      </c>
      <c r="F118" s="1047"/>
      <c r="G118" s="1087"/>
      <c r="H118" s="1042"/>
      <c r="I118" s="1082">
        <v>1</v>
      </c>
      <c r="J118" s="1042"/>
      <c r="K118" s="1082"/>
      <c r="L118" s="1047">
        <v>1</v>
      </c>
      <c r="M118" s="1087">
        <v>1</v>
      </c>
      <c r="N118" s="1042"/>
      <c r="O118" s="1082">
        <v>1</v>
      </c>
      <c r="P118" s="1047"/>
      <c r="Q118" s="1087">
        <v>1</v>
      </c>
      <c r="R118" s="1042"/>
      <c r="S118" s="1082"/>
      <c r="T118" s="1047"/>
      <c r="U118" s="1087"/>
      <c r="V118" s="1042"/>
      <c r="W118" s="1082"/>
      <c r="X118" s="1042"/>
      <c r="Y118" s="1048"/>
    </row>
    <row r="119" spans="1:74" x14ac:dyDescent="0.25">
      <c r="A119" s="1587" t="s">
        <v>131</v>
      </c>
      <c r="B119" s="1588"/>
      <c r="C119" s="214">
        <f>SUM(D119+E119)</f>
        <v>29</v>
      </c>
      <c r="D119" s="75">
        <f>SUM(F119+H119+J119+L119+N119+P119+R119+T119+V119+X119)</f>
        <v>14</v>
      </c>
      <c r="E119" s="44">
        <f>SUM(G119+I119+K119+M119+O119+Q119+S119+U119+W119+Y119)</f>
        <v>15</v>
      </c>
      <c r="F119" s="215"/>
      <c r="G119" s="216">
        <v>1</v>
      </c>
      <c r="H119" s="217"/>
      <c r="I119" s="218">
        <v>7</v>
      </c>
      <c r="J119" s="217">
        <v>2</v>
      </c>
      <c r="K119" s="218">
        <v>1</v>
      </c>
      <c r="L119" s="215">
        <v>2</v>
      </c>
      <c r="M119" s="216"/>
      <c r="N119" s="217">
        <v>2</v>
      </c>
      <c r="O119" s="218">
        <v>4</v>
      </c>
      <c r="P119" s="215">
        <v>4</v>
      </c>
      <c r="Q119" s="216">
        <v>2</v>
      </c>
      <c r="R119" s="217">
        <v>2</v>
      </c>
      <c r="S119" s="218"/>
      <c r="T119" s="215">
        <v>1</v>
      </c>
      <c r="U119" s="216"/>
      <c r="V119" s="217"/>
      <c r="W119" s="218"/>
      <c r="X119" s="217">
        <v>1</v>
      </c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0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ht="31.5" x14ac:dyDescent="0.25">
      <c r="A122" s="1543"/>
      <c r="B122" s="1088" t="s">
        <v>140</v>
      </c>
      <c r="C122" s="1088" t="s">
        <v>141</v>
      </c>
      <c r="D122" s="1012" t="s">
        <v>142</v>
      </c>
      <c r="E122" s="996" t="s">
        <v>143</v>
      </c>
      <c r="F122" s="998" t="s">
        <v>144</v>
      </c>
      <c r="G122" s="222" t="s">
        <v>145</v>
      </c>
      <c r="H122" s="1089" t="s">
        <v>146</v>
      </c>
      <c r="I122" s="1012" t="s">
        <v>147</v>
      </c>
      <c r="J122" s="1011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090" t="s">
        <v>130</v>
      </c>
      <c r="B123" s="1046">
        <v>3</v>
      </c>
      <c r="C123" s="1048">
        <v>2</v>
      </c>
      <c r="D123" s="1091"/>
      <c r="E123" s="1092"/>
      <c r="F123" s="1045">
        <v>1</v>
      </c>
      <c r="G123" s="1093">
        <v>4</v>
      </c>
      <c r="H123" s="1094">
        <v>1</v>
      </c>
      <c r="I123" s="1046"/>
      <c r="J123" s="1046">
        <v>3</v>
      </c>
      <c r="K123" s="1093"/>
      <c r="L123" s="1048">
        <v>1</v>
      </c>
      <c r="M123" s="1046">
        <v>0</v>
      </c>
      <c r="N123" s="1048">
        <v>0</v>
      </c>
      <c r="O123" s="1046">
        <v>0</v>
      </c>
      <c r="P123" s="1046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14</v>
      </c>
      <c r="E124" s="219">
        <v>15</v>
      </c>
      <c r="F124" s="233">
        <v>14</v>
      </c>
      <c r="G124" s="234">
        <v>15</v>
      </c>
      <c r="H124" s="235">
        <v>8</v>
      </c>
      <c r="I124" s="232"/>
      <c r="J124" s="232">
        <v>15</v>
      </c>
      <c r="K124" s="234">
        <v>3</v>
      </c>
      <c r="L124" s="219">
        <v>3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ht="21" x14ac:dyDescent="0.25">
      <c r="A127" s="1546"/>
      <c r="B127" s="1548"/>
      <c r="C127" s="1543"/>
      <c r="D127" s="389" t="s">
        <v>13</v>
      </c>
      <c r="E127" s="1119" t="s">
        <v>14</v>
      </c>
      <c r="F127" s="1119" t="s">
        <v>15</v>
      </c>
      <c r="G127" s="1119" t="s">
        <v>152</v>
      </c>
      <c r="H127" s="1119" t="s">
        <v>153</v>
      </c>
      <c r="I127" s="1115" t="s">
        <v>154</v>
      </c>
      <c r="J127" s="1532"/>
    </row>
    <row r="128" spans="1:74" ht="54" x14ac:dyDescent="0.25">
      <c r="A128" s="1567" t="s">
        <v>155</v>
      </c>
      <c r="B128" s="1095" t="s">
        <v>156</v>
      </c>
      <c r="C128" s="1096">
        <f>SUM(D128:I128)</f>
        <v>0</v>
      </c>
      <c r="D128" s="1064"/>
      <c r="E128" s="239"/>
      <c r="F128" s="239"/>
      <c r="G128" s="239"/>
      <c r="H128" s="239"/>
      <c r="I128" s="1098"/>
      <c r="J128" s="1065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54" x14ac:dyDescent="0.25">
      <c r="A129" s="1569"/>
      <c r="B129" s="240" t="s">
        <v>157</v>
      </c>
      <c r="C129" s="241">
        <f>SUM(D129:I129)</f>
        <v>1</v>
      </c>
      <c r="D129" s="45"/>
      <c r="E129" s="242"/>
      <c r="F129" s="242"/>
      <c r="G129" s="242"/>
      <c r="H129" s="242"/>
      <c r="I129" s="243">
        <v>1</v>
      </c>
      <c r="J129" s="46">
        <v>1</v>
      </c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1011" t="s">
        <v>159</v>
      </c>
      <c r="B131" s="1011" t="s">
        <v>160</v>
      </c>
    </row>
    <row r="132" spans="1:67" x14ac:dyDescent="0.25">
      <c r="A132" s="1099" t="s">
        <v>161</v>
      </c>
      <c r="B132" s="1066">
        <v>0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6</v>
      </c>
    </row>
    <row r="135" spans="1:67" ht="22.5" x14ac:dyDescent="0.25">
      <c r="A135" s="245" t="s">
        <v>164</v>
      </c>
      <c r="B135" s="68">
        <v>3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1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4</v>
      </c>
    </row>
    <row r="141" spans="1:67" ht="22.5" x14ac:dyDescent="0.25">
      <c r="A141" s="247" t="s">
        <v>170</v>
      </c>
      <c r="B141" s="248">
        <v>6</v>
      </c>
    </row>
    <row r="142" spans="1:67" x14ac:dyDescent="0.25">
      <c r="A142" s="249" t="s">
        <v>171</v>
      </c>
      <c r="B142" s="248">
        <v>76</v>
      </c>
    </row>
    <row r="143" spans="1:67" ht="22.5" x14ac:dyDescent="0.25">
      <c r="A143" s="249" t="s">
        <v>172</v>
      </c>
      <c r="B143" s="248">
        <v>20</v>
      </c>
    </row>
    <row r="144" spans="1:67" x14ac:dyDescent="0.25">
      <c r="A144" s="250" t="s">
        <v>62</v>
      </c>
      <c r="B144" s="137">
        <f>SUM(B132:B143)</f>
        <v>116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012" t="s">
        <v>175</v>
      </c>
      <c r="D146" s="1012" t="s">
        <v>176</v>
      </c>
    </row>
    <row r="147" spans="1:68" ht="42" x14ac:dyDescent="0.25">
      <c r="A147" s="1008" t="s">
        <v>177</v>
      </c>
      <c r="B147" s="995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1009" t="s">
        <v>62</v>
      </c>
      <c r="D150" s="1022" t="s">
        <v>183</v>
      </c>
      <c r="E150" s="1003" t="s">
        <v>184</v>
      </c>
      <c r="F150" s="1554"/>
      <c r="G150" s="1022" t="s">
        <v>185</v>
      </c>
      <c r="H150" s="14" t="s">
        <v>186</v>
      </c>
      <c r="I150" s="1003" t="s">
        <v>187</v>
      </c>
      <c r="J150" s="1022" t="s">
        <v>185</v>
      </c>
      <c r="K150" s="14" t="s">
        <v>186</v>
      </c>
      <c r="L150" s="1003" t="s">
        <v>187</v>
      </c>
    </row>
    <row r="151" spans="1:68" x14ac:dyDescent="0.25">
      <c r="A151" s="1567" t="s">
        <v>188</v>
      </c>
      <c r="B151" s="1100" t="s">
        <v>189</v>
      </c>
      <c r="C151" s="1096">
        <f>SUM(D151+E151)</f>
        <v>0</v>
      </c>
      <c r="D151" s="1064"/>
      <c r="E151" s="1065"/>
      <c r="F151" s="1066"/>
      <c r="G151" s="1064"/>
      <c r="H151" s="1062"/>
      <c r="I151" s="1065"/>
      <c r="J151" s="1064"/>
      <c r="K151" s="1062"/>
      <c r="L151" s="1065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1009" t="s">
        <v>62</v>
      </c>
      <c r="D154" s="389" t="s">
        <v>7</v>
      </c>
      <c r="E154" s="106" t="s">
        <v>193</v>
      </c>
      <c r="F154" s="996" t="s">
        <v>76</v>
      </c>
    </row>
    <row r="155" spans="1:68" x14ac:dyDescent="0.25">
      <c r="A155" s="1567" t="s">
        <v>194</v>
      </c>
      <c r="B155" s="1016" t="s">
        <v>195</v>
      </c>
      <c r="C155" s="1066"/>
      <c r="D155" s="260"/>
      <c r="E155" s="261"/>
      <c r="F155" s="110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ht="21" x14ac:dyDescent="0.25">
      <c r="A156" s="1569"/>
      <c r="B156" s="1015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1017" t="s">
        <v>197</v>
      </c>
      <c r="B157" s="1017" t="s">
        <v>195</v>
      </c>
      <c r="C157" s="252"/>
      <c r="D157" s="392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ht="21" x14ac:dyDescent="0.25">
      <c r="A158" s="1567" t="s">
        <v>198</v>
      </c>
      <c r="B158" s="1016" t="s">
        <v>199</v>
      </c>
      <c r="C158" s="267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568"/>
      <c r="B159" s="1014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1015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1009" t="s">
        <v>204</v>
      </c>
      <c r="D163" s="389" t="s">
        <v>194</v>
      </c>
      <c r="E163" s="1005" t="s">
        <v>205</v>
      </c>
      <c r="F163" s="1579"/>
      <c r="G163" s="1581"/>
      <c r="H163" s="1583"/>
    </row>
    <row r="164" spans="1:68" x14ac:dyDescent="0.25">
      <c r="A164" s="1647" t="s">
        <v>206</v>
      </c>
      <c r="B164" s="1105" t="s">
        <v>201</v>
      </c>
      <c r="C164" s="1096">
        <f t="shared" ref="C164:C169" si="61">SUM(D164:E164)</f>
        <v>0</v>
      </c>
      <c r="D164" s="1064"/>
      <c r="E164" s="1098"/>
      <c r="F164" s="1062"/>
      <c r="G164" s="239"/>
      <c r="H164" s="1065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ht="21" x14ac:dyDescent="0.25">
      <c r="A165" s="1565"/>
      <c r="B165" s="134" t="s">
        <v>199</v>
      </c>
      <c r="C165" s="273">
        <f t="shared" si="61"/>
        <v>479</v>
      </c>
      <c r="D165" s="33">
        <v>479</v>
      </c>
      <c r="E165" s="274"/>
      <c r="F165" s="31">
        <v>479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105" t="s">
        <v>201</v>
      </c>
      <c r="C167" s="1096">
        <f t="shared" si="61"/>
        <v>0</v>
      </c>
      <c r="D167" s="1064"/>
      <c r="E167" s="1098"/>
      <c r="F167" s="1062"/>
      <c r="G167" s="239"/>
      <c r="H167" s="1065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ht="21" x14ac:dyDescent="0.25">
      <c r="A168" s="1568"/>
      <c r="B168" s="134" t="s">
        <v>199</v>
      </c>
      <c r="C168" s="273">
        <f t="shared" si="61"/>
        <v>131</v>
      </c>
      <c r="D168" s="33">
        <v>131</v>
      </c>
      <c r="E168" s="274"/>
      <c r="F168" s="31">
        <v>131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553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ht="21" x14ac:dyDescent="0.25">
      <c r="A173" s="1554"/>
      <c r="B173" s="1012" t="s">
        <v>32</v>
      </c>
      <c r="C173" s="278" t="s">
        <v>33</v>
      </c>
      <c r="D173" s="279" t="s">
        <v>34</v>
      </c>
      <c r="E173" s="389" t="s">
        <v>43</v>
      </c>
      <c r="F173" s="996" t="s">
        <v>34</v>
      </c>
      <c r="G173" s="389" t="s">
        <v>43</v>
      </c>
      <c r="H173" s="996" t="s">
        <v>34</v>
      </c>
      <c r="I173" s="389" t="s">
        <v>43</v>
      </c>
      <c r="J173" s="996" t="s">
        <v>34</v>
      </c>
      <c r="K173" s="389" t="s">
        <v>43</v>
      </c>
      <c r="L173" s="1021" t="s">
        <v>34</v>
      </c>
      <c r="M173" s="389" t="s">
        <v>43</v>
      </c>
      <c r="N173" s="996" t="s">
        <v>34</v>
      </c>
      <c r="O173" s="389" t="s">
        <v>43</v>
      </c>
      <c r="P173" s="1021" t="s">
        <v>34</v>
      </c>
      <c r="Q173" s="389" t="s">
        <v>43</v>
      </c>
      <c r="R173" s="996" t="s">
        <v>34</v>
      </c>
      <c r="S173" s="389" t="s">
        <v>43</v>
      </c>
      <c r="T173" s="1021" t="s">
        <v>34</v>
      </c>
      <c r="U173" s="389" t="s">
        <v>43</v>
      </c>
      <c r="V173" s="996" t="s">
        <v>34</v>
      </c>
      <c r="W173" s="389" t="s">
        <v>43</v>
      </c>
      <c r="X173" s="1021" t="s">
        <v>34</v>
      </c>
      <c r="Y173" s="389" t="s">
        <v>43</v>
      </c>
      <c r="Z173" s="996" t="s">
        <v>34</v>
      </c>
      <c r="AA173" s="389" t="s">
        <v>43</v>
      </c>
      <c r="AB173" s="996" t="s">
        <v>34</v>
      </c>
      <c r="AC173" s="389" t="s">
        <v>43</v>
      </c>
      <c r="AD173" s="996" t="s">
        <v>34</v>
      </c>
      <c r="AE173" s="389" t="s">
        <v>43</v>
      </c>
      <c r="AF173" s="996" t="s">
        <v>34</v>
      </c>
      <c r="AG173" s="389" t="s">
        <v>43</v>
      </c>
      <c r="AH173" s="996" t="s">
        <v>34</v>
      </c>
      <c r="AI173" s="389" t="s">
        <v>43</v>
      </c>
      <c r="AJ173" s="996" t="s">
        <v>34</v>
      </c>
      <c r="AK173" s="389" t="s">
        <v>43</v>
      </c>
      <c r="AL173" s="996" t="s">
        <v>34</v>
      </c>
    </row>
    <row r="174" spans="1:68" x14ac:dyDescent="0.25">
      <c r="A174" s="1106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107">
        <f>SUM(P174+R174+T174+V174+X174+Z174+AB174+AD174+AF174+AH174+AJ174+AL174)</f>
        <v>0</v>
      </c>
      <c r="E174" s="1120"/>
      <c r="F174" s="285"/>
      <c r="G174" s="286"/>
      <c r="H174" s="1121"/>
      <c r="I174" s="1120"/>
      <c r="J174" s="285"/>
      <c r="K174" s="286"/>
      <c r="L174" s="1121"/>
      <c r="M174" s="286"/>
      <c r="N174" s="1121"/>
      <c r="O174" s="1122"/>
      <c r="P174" s="1123"/>
      <c r="Q174" s="1124"/>
      <c r="R174" s="1125"/>
      <c r="S174" s="1122"/>
      <c r="T174" s="1123"/>
      <c r="U174" s="1124"/>
      <c r="V174" s="1125"/>
      <c r="W174" s="1122"/>
      <c r="X174" s="1123"/>
      <c r="Y174" s="1124"/>
      <c r="Z174" s="1125"/>
      <c r="AA174" s="1124"/>
      <c r="AB174" s="1125"/>
      <c r="AC174" s="1124"/>
      <c r="AD174" s="1125"/>
      <c r="AE174" s="1124"/>
      <c r="AF174" s="1125"/>
      <c r="AG174" s="1124"/>
      <c r="AH174" s="1125"/>
      <c r="AI174" s="1124"/>
      <c r="AJ174" s="1125"/>
      <c r="AK174" s="1124"/>
      <c r="AL174" s="1125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29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157"/>
      <c r="F175" s="1158"/>
      <c r="G175" s="1157"/>
      <c r="H175" s="1158"/>
      <c r="I175" s="1157"/>
      <c r="J175" s="1158"/>
      <c r="K175" s="1159"/>
      <c r="L175" s="1160"/>
      <c r="M175" s="1157"/>
      <c r="N175" s="1158"/>
      <c r="O175" s="1159"/>
      <c r="P175" s="1160"/>
      <c r="Q175" s="1157"/>
      <c r="R175" s="1158"/>
      <c r="S175" s="1159"/>
      <c r="T175" s="1160"/>
      <c r="U175" s="1157"/>
      <c r="V175" s="1158"/>
      <c r="W175" s="1159"/>
      <c r="X175" s="1160"/>
      <c r="Y175" s="1157"/>
      <c r="Z175" s="1158"/>
      <c r="AA175" s="1157"/>
      <c r="AB175" s="1158"/>
      <c r="AC175" s="1157"/>
      <c r="AD175" s="1158"/>
      <c r="AE175" s="1157"/>
      <c r="AF175" s="1158"/>
      <c r="AG175" s="1157"/>
      <c r="AH175" s="1158"/>
      <c r="AI175" s="1157"/>
      <c r="AJ175" s="1158"/>
      <c r="AK175" s="1157"/>
      <c r="AL175" s="1158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157"/>
      <c r="F176" s="1158"/>
      <c r="G176" s="1157"/>
      <c r="H176" s="1158"/>
      <c r="I176" s="1157"/>
      <c r="J176" s="1158"/>
      <c r="K176" s="1159"/>
      <c r="L176" s="1160"/>
      <c r="M176" s="1157"/>
      <c r="N176" s="1158"/>
      <c r="O176" s="1159"/>
      <c r="P176" s="1160"/>
      <c r="Q176" s="1157"/>
      <c r="R176" s="1158"/>
      <c r="S176" s="1159"/>
      <c r="T176" s="1160"/>
      <c r="U176" s="1157"/>
      <c r="V176" s="1158"/>
      <c r="W176" s="1159"/>
      <c r="X176" s="1160"/>
      <c r="Y176" s="1157"/>
      <c r="Z176" s="1158"/>
      <c r="AA176" s="1157"/>
      <c r="AB176" s="1158"/>
      <c r="AC176" s="1157"/>
      <c r="AD176" s="1158"/>
      <c r="AE176" s="1157"/>
      <c r="AF176" s="1158"/>
      <c r="AG176" s="1157"/>
      <c r="AH176" s="1158"/>
      <c r="AI176" s="1157"/>
      <c r="AJ176" s="1158"/>
      <c r="AK176" s="1157"/>
      <c r="AL176" s="1158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161"/>
      <c r="F177" s="1162"/>
      <c r="G177" s="1161"/>
      <c r="H177" s="1162"/>
      <c r="I177" s="1161"/>
      <c r="J177" s="1162"/>
      <c r="K177" s="1163"/>
      <c r="L177" s="1164"/>
      <c r="M177" s="1161"/>
      <c r="N177" s="1162"/>
      <c r="O177" s="1163"/>
      <c r="P177" s="1164"/>
      <c r="Q177" s="1161"/>
      <c r="R177" s="1162"/>
      <c r="S177" s="1163"/>
      <c r="T177" s="1164"/>
      <c r="U177" s="1161"/>
      <c r="V177" s="1162"/>
      <c r="W177" s="1163"/>
      <c r="X177" s="1164"/>
      <c r="Y177" s="1161"/>
      <c r="Z177" s="1162"/>
      <c r="AA177" s="1161"/>
      <c r="AB177" s="1162"/>
      <c r="AC177" s="1161"/>
      <c r="AD177" s="1162"/>
      <c r="AE177" s="1161"/>
      <c r="AF177" s="1162"/>
      <c r="AG177" s="1161"/>
      <c r="AH177" s="1162"/>
      <c r="AI177" s="1161"/>
      <c r="AJ177" s="1162"/>
      <c r="AK177" s="1161"/>
      <c r="AL177" s="1162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560"/>
      <c r="B180" s="1525"/>
      <c r="C180" s="1560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553"/>
      <c r="AJ180" s="1553"/>
      <c r="AK180" s="1553"/>
    </row>
    <row r="181" spans="1:69" x14ac:dyDescent="0.25">
      <c r="A181" s="1546"/>
      <c r="B181" s="1548"/>
      <c r="C181" s="1126" t="s">
        <v>32</v>
      </c>
      <c r="D181" s="1127" t="s">
        <v>43</v>
      </c>
      <c r="E181" s="999" t="s">
        <v>34</v>
      </c>
      <c r="F181" s="1128" t="s">
        <v>43</v>
      </c>
      <c r="G181" s="1129" t="s">
        <v>34</v>
      </c>
      <c r="H181" s="1128" t="s">
        <v>43</v>
      </c>
      <c r="I181" s="1129" t="s">
        <v>34</v>
      </c>
      <c r="J181" s="1128" t="s">
        <v>43</v>
      </c>
      <c r="K181" s="1129" t="s">
        <v>34</v>
      </c>
      <c r="L181" s="1128" t="s">
        <v>43</v>
      </c>
      <c r="M181" s="1129" t="s">
        <v>34</v>
      </c>
      <c r="N181" s="1128" t="s">
        <v>43</v>
      </c>
      <c r="O181" s="1129" t="s">
        <v>34</v>
      </c>
      <c r="P181" s="1128" t="s">
        <v>43</v>
      </c>
      <c r="Q181" s="1129" t="s">
        <v>34</v>
      </c>
      <c r="R181" s="1128" t="s">
        <v>43</v>
      </c>
      <c r="S181" s="1129" t="s">
        <v>34</v>
      </c>
      <c r="T181" s="106" t="s">
        <v>43</v>
      </c>
      <c r="U181" s="1130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ht="21" x14ac:dyDescent="0.25">
      <c r="A182" s="1540" t="s">
        <v>227</v>
      </c>
      <c r="B182" s="1104" t="s">
        <v>228</v>
      </c>
      <c r="C182" s="1039">
        <f>SUM(D182:E182)</f>
        <v>1</v>
      </c>
      <c r="D182" s="1165">
        <f>SUM(F182+H182+J182+L182+N182+P182+R182+T182)</f>
        <v>0</v>
      </c>
      <c r="E182" s="1041">
        <f>G182+I182+K182+M182+O182+Q182+S182+U182</f>
        <v>1</v>
      </c>
      <c r="F182" s="1042"/>
      <c r="G182" s="1166"/>
      <c r="H182" s="1042"/>
      <c r="I182" s="1166"/>
      <c r="J182" s="1042"/>
      <c r="K182" s="1166"/>
      <c r="L182" s="1042"/>
      <c r="M182" s="1166">
        <v>1</v>
      </c>
      <c r="N182" s="1042"/>
      <c r="O182" s="1166"/>
      <c r="P182" s="1042"/>
      <c r="Q182" s="1166"/>
      <c r="R182" s="1042"/>
      <c r="S182" s="1166"/>
      <c r="T182" s="1042"/>
      <c r="U182" s="1167"/>
      <c r="V182" s="1133">
        <v>0</v>
      </c>
      <c r="W182" s="1046"/>
      <c r="X182" s="1046">
        <v>1</v>
      </c>
      <c r="Y182" s="1046">
        <v>1</v>
      </c>
      <c r="Z182" s="1046">
        <v>1</v>
      </c>
      <c r="AA182" s="1134"/>
      <c r="AB182" s="1046"/>
      <c r="AC182" s="1046"/>
      <c r="AD182" s="1046">
        <v>1</v>
      </c>
      <c r="AE182" s="1135"/>
      <c r="AF182" s="1046">
        <v>1</v>
      </c>
      <c r="AG182" s="1136"/>
      <c r="AH182" s="1135">
        <v>0</v>
      </c>
      <c r="AI182" s="1046">
        <v>0</v>
      </c>
      <c r="AJ182" s="1046">
        <v>0</v>
      </c>
      <c r="AK182" s="1046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ht="31.5" x14ac:dyDescent="0.25">
      <c r="A183" s="1540"/>
      <c r="B183" s="1015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>
        <v>1</v>
      </c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>
        <v>0</v>
      </c>
      <c r="W183" s="327"/>
      <c r="X183" s="327">
        <v>1</v>
      </c>
      <c r="Y183" s="327"/>
      <c r="Z183" s="327"/>
      <c r="AA183" s="208"/>
      <c r="AB183" s="327"/>
      <c r="AC183" s="327">
        <v>1</v>
      </c>
      <c r="AD183" s="327"/>
      <c r="AE183" s="210"/>
      <c r="AF183" s="327">
        <v>1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ht="21" x14ac:dyDescent="0.25">
      <c r="A185" s="1009" t="s">
        <v>4</v>
      </c>
      <c r="B185" s="1009" t="s">
        <v>62</v>
      </c>
      <c r="C185" s="1011" t="s">
        <v>231</v>
      </c>
      <c r="D185" s="1003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104" t="s">
        <v>233</v>
      </c>
      <c r="B186" s="1050">
        <f>SUM(C186:D186)</f>
        <v>2</v>
      </c>
      <c r="C186" s="1046"/>
      <c r="D186" s="330">
        <v>2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1015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1000" t="s">
        <v>34</v>
      </c>
      <c r="E191" s="1128" t="s">
        <v>43</v>
      </c>
      <c r="F191" s="1129" t="s">
        <v>34</v>
      </c>
      <c r="G191" s="1128" t="s">
        <v>43</v>
      </c>
      <c r="H191" s="1129" t="s">
        <v>34</v>
      </c>
      <c r="I191" s="1128" t="s">
        <v>43</v>
      </c>
      <c r="J191" s="1129" t="s">
        <v>34</v>
      </c>
      <c r="K191" s="1128" t="s">
        <v>43</v>
      </c>
      <c r="L191" s="1129" t="s">
        <v>34</v>
      </c>
      <c r="M191" s="1128" t="s">
        <v>43</v>
      </c>
      <c r="N191" s="1129" t="s">
        <v>34</v>
      </c>
      <c r="O191" s="1128" t="s">
        <v>43</v>
      </c>
      <c r="P191" s="996" t="s">
        <v>34</v>
      </c>
      <c r="Q191" s="1128" t="s">
        <v>43</v>
      </c>
      <c r="R191" s="996" t="s">
        <v>34</v>
      </c>
      <c r="S191" s="1128" t="s">
        <v>43</v>
      </c>
      <c r="T191" s="996" t="s">
        <v>34</v>
      </c>
      <c r="U191" s="1128" t="s">
        <v>43</v>
      </c>
      <c r="V191" s="1129" t="s">
        <v>34</v>
      </c>
      <c r="W191" s="1128" t="s">
        <v>43</v>
      </c>
      <c r="X191" s="1129" t="s">
        <v>34</v>
      </c>
      <c r="Y191" s="106" t="s">
        <v>43</v>
      </c>
      <c r="Z191" s="1129" t="s">
        <v>34</v>
      </c>
      <c r="AA191" s="106" t="s">
        <v>43</v>
      </c>
      <c r="AB191" s="1129" t="s">
        <v>34</v>
      </c>
      <c r="AC191" s="106" t="s">
        <v>43</v>
      </c>
      <c r="AD191" s="1129" t="s">
        <v>34</v>
      </c>
      <c r="AE191" s="106" t="s">
        <v>43</v>
      </c>
      <c r="AF191" s="1129" t="s">
        <v>34</v>
      </c>
      <c r="AG191" s="106" t="s">
        <v>43</v>
      </c>
      <c r="AH191" s="1129" t="s">
        <v>34</v>
      </c>
      <c r="AI191" s="106" t="s">
        <v>43</v>
      </c>
      <c r="AJ191" s="1129" t="s">
        <v>34</v>
      </c>
      <c r="AK191" s="106" t="s">
        <v>43</v>
      </c>
      <c r="AL191" s="1130" t="s">
        <v>34</v>
      </c>
      <c r="AM191" s="340" t="s">
        <v>237</v>
      </c>
      <c r="AN191" s="341" t="s">
        <v>238</v>
      </c>
    </row>
    <row r="192" spans="1:69" x14ac:dyDescent="0.25">
      <c r="A192" s="1013" t="s">
        <v>239</v>
      </c>
      <c r="B192" s="1137">
        <f>SUM(C192+D192)</f>
        <v>40</v>
      </c>
      <c r="C192" s="1138">
        <f>+E192+G192+I192+K192+M192+O192+Q192+S192+U192+W192+Y192+AA192+AC192+AE192+AG192+AI192+AK192</f>
        <v>12</v>
      </c>
      <c r="D192" s="124">
        <f>+F192+H192+J192+L192+N192+P192+R192+T192+V192+X192+Z192+AB192+AD192+AF192+AH192+AJ192+AL192</f>
        <v>28</v>
      </c>
      <c r="E192" s="1139"/>
      <c r="F192" s="1140"/>
      <c r="G192" s="1139"/>
      <c r="H192" s="1140"/>
      <c r="I192" s="1139">
        <v>0</v>
      </c>
      <c r="J192" s="1140">
        <v>6</v>
      </c>
      <c r="K192" s="1139">
        <v>2</v>
      </c>
      <c r="L192" s="1140">
        <v>11</v>
      </c>
      <c r="M192" s="1139">
        <v>2</v>
      </c>
      <c r="N192" s="1140">
        <v>3</v>
      </c>
      <c r="O192" s="1139">
        <v>4</v>
      </c>
      <c r="P192" s="345">
        <v>2</v>
      </c>
      <c r="Q192" s="1139">
        <v>1</v>
      </c>
      <c r="R192" s="345">
        <v>1</v>
      </c>
      <c r="S192" s="1139"/>
      <c r="T192" s="345"/>
      <c r="U192" s="1139">
        <v>1</v>
      </c>
      <c r="V192" s="1140">
        <v>1</v>
      </c>
      <c r="W192" s="1139">
        <v>0</v>
      </c>
      <c r="X192" s="1140">
        <v>2</v>
      </c>
      <c r="Y192" s="1139">
        <v>0</v>
      </c>
      <c r="Z192" s="345">
        <v>2</v>
      </c>
      <c r="AA192" s="1139"/>
      <c r="AB192" s="345"/>
      <c r="AC192" s="1139">
        <v>1</v>
      </c>
      <c r="AD192" s="345">
        <v>0</v>
      </c>
      <c r="AE192" s="1139"/>
      <c r="AF192" s="345"/>
      <c r="AG192" s="1139">
        <v>1</v>
      </c>
      <c r="AH192" s="345">
        <v>0</v>
      </c>
      <c r="AI192" s="1139"/>
      <c r="AJ192" s="345"/>
      <c r="AK192" s="1139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999" t="s">
        <v>32</v>
      </c>
      <c r="C196" s="1013" t="s">
        <v>33</v>
      </c>
      <c r="D196" s="999" t="s">
        <v>34</v>
      </c>
      <c r="E196" s="1128" t="s">
        <v>43</v>
      </c>
      <c r="F196" s="349" t="s">
        <v>34</v>
      </c>
      <c r="G196" s="1128" t="s">
        <v>43</v>
      </c>
      <c r="H196" s="349" t="s">
        <v>34</v>
      </c>
      <c r="I196" s="1023" t="s">
        <v>43</v>
      </c>
      <c r="J196" s="1020" t="s">
        <v>34</v>
      </c>
      <c r="K196" s="1128" t="s">
        <v>43</v>
      </c>
      <c r="L196" s="997" t="s">
        <v>34</v>
      </c>
      <c r="M196" s="1141" t="s">
        <v>245</v>
      </c>
      <c r="N196" s="1006" t="s">
        <v>246</v>
      </c>
      <c r="O196" s="1532"/>
    </row>
    <row r="197" spans="1:67" x14ac:dyDescent="0.25">
      <c r="A197" s="1548"/>
      <c r="B197" s="384">
        <f t="shared" ref="B197:B202" si="66">+C197+D197</f>
        <v>3</v>
      </c>
      <c r="C197" s="356">
        <f>+E197+G197+I197+K197</f>
        <v>1</v>
      </c>
      <c r="D197" s="385">
        <f>+F197+H197+J197+L197</f>
        <v>2</v>
      </c>
      <c r="E197" s="1142">
        <f t="shared" ref="E197:O197" si="67">SUM(E198:E202)</f>
        <v>1</v>
      </c>
      <c r="F197" s="126">
        <f t="shared" si="67"/>
        <v>0</v>
      </c>
      <c r="G197" s="1142">
        <f t="shared" si="67"/>
        <v>0</v>
      </c>
      <c r="H197" s="126">
        <f t="shared" si="67"/>
        <v>1</v>
      </c>
      <c r="I197" s="1142">
        <f t="shared" si="67"/>
        <v>0</v>
      </c>
      <c r="J197" s="1143">
        <f t="shared" si="67"/>
        <v>0</v>
      </c>
      <c r="K197" s="1137">
        <f t="shared" si="67"/>
        <v>0</v>
      </c>
      <c r="L197" s="360">
        <f t="shared" si="67"/>
        <v>1</v>
      </c>
      <c r="M197" s="128">
        <f t="shared" si="67"/>
        <v>2</v>
      </c>
      <c r="N197" s="126">
        <f t="shared" si="67"/>
        <v>1</v>
      </c>
      <c r="O197" s="1144">
        <f t="shared" si="67"/>
        <v>3</v>
      </c>
    </row>
    <row r="198" spans="1:67" x14ac:dyDescent="0.25">
      <c r="A198" s="1104" t="s">
        <v>247</v>
      </c>
      <c r="B198" s="1050">
        <f t="shared" si="66"/>
        <v>3</v>
      </c>
      <c r="C198" s="1050">
        <f>+E198+G198+I198+K198</f>
        <v>1</v>
      </c>
      <c r="D198" s="1058">
        <f>+F198+H198+J198+L198</f>
        <v>2</v>
      </c>
      <c r="E198" s="196">
        <v>1</v>
      </c>
      <c r="F198" s="200"/>
      <c r="G198" s="196"/>
      <c r="H198" s="200">
        <v>1</v>
      </c>
      <c r="I198" s="196"/>
      <c r="J198" s="197"/>
      <c r="K198" s="196"/>
      <c r="L198" s="363">
        <v>1</v>
      </c>
      <c r="M198" s="198">
        <v>2</v>
      </c>
      <c r="N198" s="200">
        <v>1</v>
      </c>
      <c r="O198" s="364">
        <v>3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1014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1014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1014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1018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16364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topLeftCell="A179" zoomScale="90" zoomScaleNormal="90" workbookViewId="0">
      <selection activeCell="B125" sqref="B125"/>
    </sheetView>
  </sheetViews>
  <sheetFormatPr baseColWidth="10" defaultRowHeight="15" x14ac:dyDescent="0.25"/>
  <cols>
    <col min="1" max="1" width="39.5703125" customWidth="1"/>
    <col min="2" max="2" width="19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7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71" x14ac:dyDescent="0.25">
      <c r="A4" s="1" t="str">
        <f>CONCATENATE("MES: ",[10]NOMBRE!B6," - ","( ",[10]NOMBRE!C6,[10]NOMBRE!D6," )")</f>
        <v>MES: SEPTIEMBRE - ( 09 )</v>
      </c>
    </row>
    <row r="5" spans="1:71" x14ac:dyDescent="0.25">
      <c r="A5" s="1" t="str">
        <f>CONCATENATE("AÑO: ",[10]NOMBRE!B7)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1196"/>
      <c r="B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1180" t="s">
        <v>34</v>
      </c>
      <c r="E12" s="1194" t="s">
        <v>33</v>
      </c>
      <c r="F12" s="1176" t="s">
        <v>34</v>
      </c>
      <c r="G12" s="1194" t="s">
        <v>33</v>
      </c>
      <c r="H12" s="1176" t="s">
        <v>34</v>
      </c>
      <c r="I12" s="1194" t="s">
        <v>33</v>
      </c>
      <c r="J12" s="1176" t="s">
        <v>34</v>
      </c>
      <c r="K12" s="1194" t="s">
        <v>33</v>
      </c>
      <c r="L12" s="1176" t="s">
        <v>34</v>
      </c>
      <c r="M12" s="1194" t="s">
        <v>33</v>
      </c>
      <c r="N12" s="1176" t="s">
        <v>34</v>
      </c>
      <c r="O12" s="1194" t="s">
        <v>33</v>
      </c>
      <c r="P12" s="1176" t="s">
        <v>34</v>
      </c>
      <c r="Q12" s="1194" t="s">
        <v>33</v>
      </c>
      <c r="R12" s="1176" t="s">
        <v>34</v>
      </c>
      <c r="S12" s="1194" t="s">
        <v>33</v>
      </c>
      <c r="T12" s="1176" t="s">
        <v>34</v>
      </c>
      <c r="U12" s="1194" t="s">
        <v>33</v>
      </c>
      <c r="V12" s="1176" t="s">
        <v>34</v>
      </c>
      <c r="W12" s="1194" t="s">
        <v>33</v>
      </c>
      <c r="X12" s="1176" t="s">
        <v>34</v>
      </c>
      <c r="Y12" s="1194" t="s">
        <v>33</v>
      </c>
      <c r="Z12" s="1176" t="s">
        <v>34</v>
      </c>
      <c r="AA12" s="1194" t="s">
        <v>33</v>
      </c>
      <c r="AB12" s="1176" t="s">
        <v>34</v>
      </c>
      <c r="AC12" s="1194" t="s">
        <v>33</v>
      </c>
      <c r="AD12" s="1176" t="s">
        <v>34</v>
      </c>
      <c r="AE12" s="1194" t="s">
        <v>33</v>
      </c>
      <c r="AF12" s="1176" t="s">
        <v>34</v>
      </c>
      <c r="AG12" s="14" t="s">
        <v>33</v>
      </c>
      <c r="AH12" s="1175" t="s">
        <v>34</v>
      </c>
      <c r="AI12" s="1194" t="s">
        <v>33</v>
      </c>
      <c r="AJ12" s="1176" t="s">
        <v>34</v>
      </c>
      <c r="AK12" s="14" t="s">
        <v>33</v>
      </c>
      <c r="AL12" s="1176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145" t="s">
        <v>35</v>
      </c>
      <c r="B13" s="1146">
        <f>SUM(C13+D13)</f>
        <v>4244</v>
      </c>
      <c r="C13" s="1165">
        <f t="shared" ref="C13:D16" si="0">SUM(E13+G13+I13+K13+M13+O13+Q13+S13+U13+W13+Y13+AA13+AC13+AE13+AG13+AI13+AK13)</f>
        <v>2141</v>
      </c>
      <c r="D13" s="1228">
        <f t="shared" si="0"/>
        <v>2103</v>
      </c>
      <c r="E13" s="1147">
        <v>463</v>
      </c>
      <c r="F13" s="1156">
        <v>433</v>
      </c>
      <c r="G13" s="1147">
        <v>252</v>
      </c>
      <c r="H13" s="1156">
        <v>206</v>
      </c>
      <c r="I13" s="1147">
        <v>179</v>
      </c>
      <c r="J13" s="1156">
        <v>161</v>
      </c>
      <c r="K13" s="1148">
        <v>103</v>
      </c>
      <c r="L13" s="1156">
        <v>107</v>
      </c>
      <c r="M13" s="1147">
        <v>65</v>
      </c>
      <c r="N13" s="1156">
        <v>89</v>
      </c>
      <c r="O13" s="1148">
        <v>87</v>
      </c>
      <c r="P13" s="1156">
        <v>96</v>
      </c>
      <c r="Q13" s="1147">
        <v>76</v>
      </c>
      <c r="R13" s="1156">
        <v>85</v>
      </c>
      <c r="S13" s="1148">
        <v>86</v>
      </c>
      <c r="T13" s="1149">
        <v>85</v>
      </c>
      <c r="U13" s="1148">
        <v>72</v>
      </c>
      <c r="V13" s="1149">
        <v>75</v>
      </c>
      <c r="W13" s="1148">
        <v>83</v>
      </c>
      <c r="X13" s="1149">
        <v>73</v>
      </c>
      <c r="Y13" s="1148">
        <v>74</v>
      </c>
      <c r="Z13" s="1149">
        <v>81</v>
      </c>
      <c r="AA13" s="1148">
        <v>120</v>
      </c>
      <c r="AB13" s="1156">
        <v>91</v>
      </c>
      <c r="AC13" s="1148">
        <v>124</v>
      </c>
      <c r="AD13" s="1156">
        <v>108</v>
      </c>
      <c r="AE13" s="1148">
        <v>89</v>
      </c>
      <c r="AF13" s="1156">
        <v>94</v>
      </c>
      <c r="AG13" s="1148">
        <v>70</v>
      </c>
      <c r="AH13" s="1149">
        <v>86</v>
      </c>
      <c r="AI13" s="1148">
        <v>93</v>
      </c>
      <c r="AJ13" s="1149">
        <v>83</v>
      </c>
      <c r="AK13" s="1148">
        <v>105</v>
      </c>
      <c r="AL13" s="1149">
        <v>150</v>
      </c>
      <c r="AM13" s="1150">
        <v>4112</v>
      </c>
      <c r="AN13" s="1148">
        <v>136</v>
      </c>
      <c r="AO13" s="1147">
        <v>1</v>
      </c>
      <c r="AP13" s="1147">
        <v>217</v>
      </c>
      <c r="AQ13" s="1149">
        <v>43</v>
      </c>
      <c r="AR13" s="1149">
        <v>546</v>
      </c>
      <c r="AS13" s="1149">
        <v>4931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264</v>
      </c>
      <c r="C14" s="29">
        <f t="shared" si="0"/>
        <v>0</v>
      </c>
      <c r="D14" s="30">
        <f t="shared" si="0"/>
        <v>264</v>
      </c>
      <c r="E14" s="31"/>
      <c r="F14" s="32"/>
      <c r="G14" s="31"/>
      <c r="H14" s="32"/>
      <c r="I14" s="31"/>
      <c r="J14" s="32">
        <v>2</v>
      </c>
      <c r="K14" s="31"/>
      <c r="L14" s="32">
        <v>22</v>
      </c>
      <c r="M14" s="33"/>
      <c r="N14" s="34">
        <v>35</v>
      </c>
      <c r="O14" s="33"/>
      <c r="P14" s="34">
        <v>63</v>
      </c>
      <c r="Q14" s="33"/>
      <c r="R14" s="34">
        <v>49</v>
      </c>
      <c r="S14" s="33"/>
      <c r="T14" s="34">
        <v>37</v>
      </c>
      <c r="U14" s="33"/>
      <c r="V14" s="34">
        <v>24</v>
      </c>
      <c r="W14" s="33"/>
      <c r="X14" s="34">
        <v>13</v>
      </c>
      <c r="Y14" s="33"/>
      <c r="Z14" s="34">
        <v>7</v>
      </c>
      <c r="AA14" s="33"/>
      <c r="AB14" s="34">
        <v>1</v>
      </c>
      <c r="AC14" s="33"/>
      <c r="AD14" s="34">
        <v>3</v>
      </c>
      <c r="AE14" s="33"/>
      <c r="AF14" s="34"/>
      <c r="AG14" s="33"/>
      <c r="AH14" s="34">
        <v>1</v>
      </c>
      <c r="AI14" s="33"/>
      <c r="AJ14" s="34">
        <v>6</v>
      </c>
      <c r="AK14" s="33"/>
      <c r="AL14" s="34">
        <v>1</v>
      </c>
      <c r="AM14" s="34">
        <v>254</v>
      </c>
      <c r="AN14" s="33">
        <v>4</v>
      </c>
      <c r="AO14" s="31">
        <v>0</v>
      </c>
      <c r="AP14" s="31">
        <v>5</v>
      </c>
      <c r="AQ14" s="34">
        <v>0</v>
      </c>
      <c r="AR14" s="34">
        <v>21</v>
      </c>
      <c r="AS14" s="34">
        <v>480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204</v>
      </c>
      <c r="C15" s="37">
        <f t="shared" si="0"/>
        <v>0</v>
      </c>
      <c r="D15" s="38">
        <f t="shared" si="0"/>
        <v>204</v>
      </c>
      <c r="E15" s="33"/>
      <c r="F15" s="34"/>
      <c r="G15" s="33"/>
      <c r="H15" s="34"/>
      <c r="I15" s="33"/>
      <c r="J15" s="34"/>
      <c r="K15" s="33"/>
      <c r="L15" s="34">
        <v>13</v>
      </c>
      <c r="M15" s="33"/>
      <c r="N15" s="34">
        <v>44</v>
      </c>
      <c r="O15" s="33"/>
      <c r="P15" s="34">
        <v>54</v>
      </c>
      <c r="Q15" s="33"/>
      <c r="R15" s="34">
        <v>35</v>
      </c>
      <c r="S15" s="33"/>
      <c r="T15" s="34">
        <v>27</v>
      </c>
      <c r="U15" s="33"/>
      <c r="V15" s="34">
        <v>10</v>
      </c>
      <c r="W15" s="33"/>
      <c r="X15" s="34">
        <v>6</v>
      </c>
      <c r="Y15" s="33"/>
      <c r="Z15" s="34">
        <v>4</v>
      </c>
      <c r="AA15" s="33"/>
      <c r="AB15" s="34">
        <v>3</v>
      </c>
      <c r="AC15" s="33"/>
      <c r="AD15" s="34">
        <v>5</v>
      </c>
      <c r="AE15" s="33"/>
      <c r="AF15" s="34">
        <v>1</v>
      </c>
      <c r="AG15" s="33"/>
      <c r="AH15" s="34"/>
      <c r="AI15" s="33"/>
      <c r="AJ15" s="34">
        <v>2</v>
      </c>
      <c r="AK15" s="33"/>
      <c r="AL15" s="34"/>
      <c r="AM15" s="34">
        <v>197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1126" t="s">
        <v>32</v>
      </c>
      <c r="C20" s="1127" t="s">
        <v>43</v>
      </c>
      <c r="D20" s="1169" t="s">
        <v>34</v>
      </c>
      <c r="E20" s="1128" t="s">
        <v>43</v>
      </c>
      <c r="F20" s="1169" t="s">
        <v>34</v>
      </c>
      <c r="G20" s="1128" t="s">
        <v>43</v>
      </c>
      <c r="H20" s="1169" t="s">
        <v>34</v>
      </c>
      <c r="I20" s="1128" t="s">
        <v>43</v>
      </c>
      <c r="J20" s="1169" t="s">
        <v>34</v>
      </c>
      <c r="K20" s="1128" t="s">
        <v>43</v>
      </c>
      <c r="L20" s="1169" t="s">
        <v>34</v>
      </c>
      <c r="M20" s="1128" t="s">
        <v>43</v>
      </c>
      <c r="N20" s="1169" t="s">
        <v>34</v>
      </c>
      <c r="O20" s="1128" t="s">
        <v>43</v>
      </c>
      <c r="P20" s="1169" t="s">
        <v>34</v>
      </c>
      <c r="Q20" s="1128" t="s">
        <v>43</v>
      </c>
      <c r="R20" s="1169" t="s">
        <v>34</v>
      </c>
      <c r="S20" s="1128" t="s">
        <v>43</v>
      </c>
      <c r="T20" s="1169" t="s">
        <v>34</v>
      </c>
      <c r="U20" s="1128" t="s">
        <v>43</v>
      </c>
      <c r="V20" s="1169" t="s">
        <v>34</v>
      </c>
      <c r="W20" s="1128" t="s">
        <v>43</v>
      </c>
      <c r="X20" s="1169" t="s">
        <v>34</v>
      </c>
      <c r="Y20" s="1128" t="s">
        <v>43</v>
      </c>
      <c r="Z20" s="1169" t="s">
        <v>34</v>
      </c>
      <c r="AA20" s="1128" t="s">
        <v>43</v>
      </c>
      <c r="AB20" s="1169" t="s">
        <v>34</v>
      </c>
      <c r="AC20" s="1128" t="s">
        <v>43</v>
      </c>
      <c r="AD20" s="1169" t="s">
        <v>34</v>
      </c>
      <c r="AE20" s="1128" t="s">
        <v>43</v>
      </c>
      <c r="AF20" s="1169" t="s">
        <v>34</v>
      </c>
      <c r="AG20" s="1128" t="s">
        <v>43</v>
      </c>
      <c r="AH20" s="1169" t="s">
        <v>34</v>
      </c>
      <c r="AI20" s="1128" t="s">
        <v>43</v>
      </c>
      <c r="AJ20" s="1169" t="s">
        <v>34</v>
      </c>
      <c r="AK20" s="1128" t="s">
        <v>43</v>
      </c>
      <c r="AL20" s="1169" t="s">
        <v>34</v>
      </c>
      <c r="AM20" s="1532"/>
      <c r="AN20" s="1554"/>
      <c r="AO20" s="1554"/>
      <c r="AP20" s="1554"/>
    </row>
    <row r="21" spans="1:69" x14ac:dyDescent="0.25">
      <c r="A21" s="1131" t="s">
        <v>44</v>
      </c>
      <c r="B21" s="1132">
        <f t="shared" ref="B21:B26" si="3">SUM(C21+D21)</f>
        <v>0</v>
      </c>
      <c r="C21" s="1151">
        <f t="shared" ref="C21:D26" si="4">SUM(E21+G21+I21+K21+M21+O21+Q21+S21+U21+W21+Y21+AA21+AC21+AE21+AG21+AI21+AK21)</f>
        <v>0</v>
      </c>
      <c r="D21" s="1152">
        <f t="shared" si="4"/>
        <v>0</v>
      </c>
      <c r="E21" s="1148"/>
      <c r="F21" s="1149"/>
      <c r="G21" s="1148"/>
      <c r="H21" s="1149"/>
      <c r="I21" s="1148"/>
      <c r="J21" s="1156"/>
      <c r="K21" s="1148"/>
      <c r="L21" s="1156"/>
      <c r="M21" s="1148"/>
      <c r="N21" s="1156"/>
      <c r="O21" s="1153"/>
      <c r="P21" s="1156"/>
      <c r="Q21" s="1153"/>
      <c r="R21" s="1156"/>
      <c r="S21" s="1153"/>
      <c r="T21" s="1156"/>
      <c r="U21" s="1153"/>
      <c r="V21" s="1156"/>
      <c r="W21" s="1153"/>
      <c r="X21" s="1156"/>
      <c r="Y21" s="1153"/>
      <c r="Z21" s="1156"/>
      <c r="AA21" s="1153"/>
      <c r="AB21" s="1156"/>
      <c r="AC21" s="1153"/>
      <c r="AD21" s="1156"/>
      <c r="AE21" s="1153"/>
      <c r="AF21" s="1156"/>
      <c r="AG21" s="1153"/>
      <c r="AH21" s="1156"/>
      <c r="AI21" s="1153"/>
      <c r="AJ21" s="1156"/>
      <c r="AK21" s="1153"/>
      <c r="AL21" s="1156"/>
      <c r="AM21" s="1149"/>
      <c r="AN21" s="1150"/>
      <c r="AO21" s="1150"/>
      <c r="AP21" s="1150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1187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1188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1188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1126" t="s">
        <v>32</v>
      </c>
      <c r="C30" s="10" t="s">
        <v>43</v>
      </c>
      <c r="D30" s="1180" t="s">
        <v>34</v>
      </c>
      <c r="E30" s="1174" t="s">
        <v>43</v>
      </c>
      <c r="F30" s="1176" t="s">
        <v>34</v>
      </c>
      <c r="G30" s="1174" t="s">
        <v>43</v>
      </c>
      <c r="H30" s="1176" t="s">
        <v>34</v>
      </c>
      <c r="I30" s="1174" t="s">
        <v>43</v>
      </c>
      <c r="J30" s="1176" t="s">
        <v>34</v>
      </c>
      <c r="K30" s="1174" t="s">
        <v>43</v>
      </c>
      <c r="L30" s="1176" t="s">
        <v>34</v>
      </c>
      <c r="M30" s="1174" t="s">
        <v>43</v>
      </c>
      <c r="N30" s="1176" t="s">
        <v>34</v>
      </c>
      <c r="O30" s="1174" t="s">
        <v>43</v>
      </c>
      <c r="P30" s="1176" t="s">
        <v>34</v>
      </c>
      <c r="Q30" s="1174" t="s">
        <v>43</v>
      </c>
      <c r="R30" s="1176" t="s">
        <v>34</v>
      </c>
      <c r="S30" s="1174" t="s">
        <v>43</v>
      </c>
      <c r="T30" s="1176" t="s">
        <v>34</v>
      </c>
      <c r="U30" s="1174" t="s">
        <v>43</v>
      </c>
      <c r="V30" s="1176" t="s">
        <v>34</v>
      </c>
      <c r="W30" s="1174" t="s">
        <v>43</v>
      </c>
      <c r="X30" s="1176" t="s">
        <v>34</v>
      </c>
      <c r="Y30" s="1174" t="s">
        <v>43</v>
      </c>
      <c r="Z30" s="1176" t="s">
        <v>34</v>
      </c>
      <c r="AA30" s="1174" t="s">
        <v>43</v>
      </c>
      <c r="AB30" s="1176" t="s">
        <v>34</v>
      </c>
      <c r="AC30" s="1174" t="s">
        <v>43</v>
      </c>
      <c r="AD30" s="1176" t="s">
        <v>34</v>
      </c>
      <c r="AE30" s="1174" t="s">
        <v>43</v>
      </c>
      <c r="AF30" s="1176" t="s">
        <v>34</v>
      </c>
      <c r="AG30" s="1174" t="s">
        <v>43</v>
      </c>
      <c r="AH30" s="1176" t="s">
        <v>34</v>
      </c>
      <c r="AI30" s="1174" t="s">
        <v>43</v>
      </c>
      <c r="AJ30" s="1176" t="s">
        <v>34</v>
      </c>
      <c r="AK30" s="1174" t="s">
        <v>43</v>
      </c>
      <c r="AL30" s="1176" t="s">
        <v>34</v>
      </c>
      <c r="AM30" s="1554"/>
      <c r="AN30" s="1554"/>
    </row>
    <row r="31" spans="1:69" x14ac:dyDescent="0.25">
      <c r="A31" s="1131" t="s">
        <v>52</v>
      </c>
      <c r="B31" s="1132">
        <f t="shared" ref="B31:B36" si="13">SUM(C31+D31)</f>
        <v>0</v>
      </c>
      <c r="C31" s="1229">
        <f t="shared" ref="C31:D36" si="14">SUM(E31+G31+I31+K31+M31+O31+Q31+S31+U31+W31+Y31+AA31+AC31+AE31+AG31+AI31+AK31)</f>
        <v>0</v>
      </c>
      <c r="D31" s="1152">
        <f t="shared" si="14"/>
        <v>0</v>
      </c>
      <c r="E31" s="1148"/>
      <c r="F31" s="1149"/>
      <c r="G31" s="1148"/>
      <c r="H31" s="1149"/>
      <c r="I31" s="1148"/>
      <c r="J31" s="1156"/>
      <c r="K31" s="1148"/>
      <c r="L31" s="1156"/>
      <c r="M31" s="1148"/>
      <c r="N31" s="1156"/>
      <c r="O31" s="1153"/>
      <c r="P31" s="1156"/>
      <c r="Q31" s="1153"/>
      <c r="R31" s="1156"/>
      <c r="S31" s="1153"/>
      <c r="T31" s="1156"/>
      <c r="U31" s="1153"/>
      <c r="V31" s="1156"/>
      <c r="W31" s="1153"/>
      <c r="X31" s="1156"/>
      <c r="Y31" s="1153"/>
      <c r="Z31" s="1156"/>
      <c r="AA31" s="1153"/>
      <c r="AB31" s="1156"/>
      <c r="AC31" s="1153"/>
      <c r="AD31" s="1156"/>
      <c r="AE31" s="1153"/>
      <c r="AF31" s="1156"/>
      <c r="AG31" s="1153"/>
      <c r="AH31" s="1156"/>
      <c r="AI31" s="1153"/>
      <c r="AJ31" s="1156"/>
      <c r="AK31" s="1153"/>
      <c r="AL31" s="1156"/>
      <c r="AM31" s="1150"/>
      <c r="AN31" s="1150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1187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1187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1187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1187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1188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1126" t="s">
        <v>32</v>
      </c>
      <c r="C40" s="10" t="s">
        <v>43</v>
      </c>
      <c r="D40" s="1180" t="s">
        <v>34</v>
      </c>
      <c r="E40" s="1168" t="s">
        <v>43</v>
      </c>
      <c r="F40" s="1169" t="s">
        <v>34</v>
      </c>
      <c r="G40" s="1168" t="s">
        <v>43</v>
      </c>
      <c r="H40" s="1169" t="s">
        <v>34</v>
      </c>
      <c r="I40" s="1168" t="s">
        <v>43</v>
      </c>
      <c r="J40" s="1169" t="s">
        <v>34</v>
      </c>
      <c r="K40" s="1168" t="s">
        <v>43</v>
      </c>
      <c r="L40" s="1169" t="s">
        <v>34</v>
      </c>
      <c r="M40" s="1168" t="s">
        <v>43</v>
      </c>
      <c r="N40" s="1169" t="s">
        <v>34</v>
      </c>
      <c r="O40" s="1168" t="s">
        <v>43</v>
      </c>
      <c r="P40" s="1169" t="s">
        <v>34</v>
      </c>
      <c r="Q40" s="1168" t="s">
        <v>43</v>
      </c>
      <c r="R40" s="1169" t="s">
        <v>34</v>
      </c>
      <c r="S40" s="1168" t="s">
        <v>43</v>
      </c>
      <c r="T40" s="1169" t="s">
        <v>34</v>
      </c>
      <c r="U40" s="1168" t="s">
        <v>43</v>
      </c>
      <c r="V40" s="1169" t="s">
        <v>34</v>
      </c>
      <c r="W40" s="1168" t="s">
        <v>43</v>
      </c>
      <c r="X40" s="1169" t="s">
        <v>34</v>
      </c>
      <c r="Y40" s="1168" t="s">
        <v>43</v>
      </c>
      <c r="Z40" s="1169" t="s">
        <v>34</v>
      </c>
      <c r="AA40" s="1168" t="s">
        <v>43</v>
      </c>
      <c r="AB40" s="1169" t="s">
        <v>34</v>
      </c>
      <c r="AC40" s="1168" t="s">
        <v>43</v>
      </c>
      <c r="AD40" s="1169" t="s">
        <v>34</v>
      </c>
      <c r="AE40" s="1168" t="s">
        <v>43</v>
      </c>
      <c r="AF40" s="1169" t="s">
        <v>34</v>
      </c>
      <c r="AG40" s="1168" t="s">
        <v>43</v>
      </c>
      <c r="AH40" s="1169" t="s">
        <v>34</v>
      </c>
      <c r="AI40" s="1168" t="s">
        <v>43</v>
      </c>
      <c r="AJ40" s="1169" t="s">
        <v>34</v>
      </c>
      <c r="AK40" s="1168" t="s">
        <v>43</v>
      </c>
      <c r="AL40" s="1169" t="s">
        <v>34</v>
      </c>
      <c r="AM40" s="1554"/>
      <c r="AN40" s="1554"/>
    </row>
    <row r="41" spans="1:68" x14ac:dyDescent="0.25">
      <c r="A41" s="1131" t="s">
        <v>52</v>
      </c>
      <c r="B41" s="1132">
        <f t="shared" ref="B41:B46" si="18">SUM(C41+D41)</f>
        <v>0</v>
      </c>
      <c r="C41" s="1229">
        <f>SUM(E41+G41+I41+K41+M41+O41+Q41+S41+U41+W41+Y41+AA41+AC41+AE41+AG41+AI41+AK41)</f>
        <v>0</v>
      </c>
      <c r="D41" s="1152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150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1187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1187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1187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1187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1188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1126" t="s">
        <v>32</v>
      </c>
      <c r="C50" s="10" t="s">
        <v>43</v>
      </c>
      <c r="D50" s="1180" t="s">
        <v>34</v>
      </c>
      <c r="E50" s="1174" t="s">
        <v>43</v>
      </c>
      <c r="F50" s="1176" t="s">
        <v>34</v>
      </c>
      <c r="G50" s="1174" t="s">
        <v>43</v>
      </c>
      <c r="H50" s="1176" t="s">
        <v>34</v>
      </c>
      <c r="I50" s="1174" t="s">
        <v>43</v>
      </c>
      <c r="J50" s="1176" t="s">
        <v>34</v>
      </c>
      <c r="K50" s="1174" t="s">
        <v>43</v>
      </c>
      <c r="L50" s="1176" t="s">
        <v>34</v>
      </c>
      <c r="M50" s="1174" t="s">
        <v>43</v>
      </c>
      <c r="N50" s="1176" t="s">
        <v>34</v>
      </c>
      <c r="O50" s="1174" t="s">
        <v>43</v>
      </c>
      <c r="P50" s="1176" t="s">
        <v>34</v>
      </c>
      <c r="Q50" s="1174" t="s">
        <v>43</v>
      </c>
      <c r="R50" s="1176" t="s">
        <v>34</v>
      </c>
      <c r="S50" s="1174" t="s">
        <v>43</v>
      </c>
      <c r="T50" s="1176" t="s">
        <v>34</v>
      </c>
      <c r="U50" s="1174" t="s">
        <v>43</v>
      </c>
      <c r="V50" s="1176" t="s">
        <v>34</v>
      </c>
      <c r="W50" s="1174" t="s">
        <v>43</v>
      </c>
      <c r="X50" s="1176" t="s">
        <v>34</v>
      </c>
      <c r="Y50" s="1174" t="s">
        <v>43</v>
      </c>
      <c r="Z50" s="1176" t="s">
        <v>34</v>
      </c>
      <c r="AA50" s="1174" t="s">
        <v>43</v>
      </c>
      <c r="AB50" s="1176" t="s">
        <v>34</v>
      </c>
      <c r="AC50" s="1174" t="s">
        <v>43</v>
      </c>
      <c r="AD50" s="1176" t="s">
        <v>34</v>
      </c>
      <c r="AE50" s="1174" t="s">
        <v>43</v>
      </c>
      <c r="AF50" s="1176" t="s">
        <v>34</v>
      </c>
      <c r="AG50" s="1174" t="s">
        <v>43</v>
      </c>
      <c r="AH50" s="1176" t="s">
        <v>34</v>
      </c>
      <c r="AI50" s="1174" t="s">
        <v>43</v>
      </c>
      <c r="AJ50" s="1176" t="s">
        <v>34</v>
      </c>
      <c r="AK50" s="1174" t="s">
        <v>43</v>
      </c>
      <c r="AL50" s="1176" t="s">
        <v>34</v>
      </c>
      <c r="AM50" s="1554"/>
      <c r="AN50" s="1554"/>
    </row>
    <row r="51" spans="1:68" x14ac:dyDescent="0.25">
      <c r="A51" s="1131" t="s">
        <v>52</v>
      </c>
      <c r="B51" s="1132">
        <f t="shared" ref="B51:B56" si="25">SUM(C51+D51)</f>
        <v>0</v>
      </c>
      <c r="C51" s="1229">
        <f t="shared" ref="C51:D56" si="26">SUM(E51+G51+I51+K51+M51+O51+Q51+S51+U51+W51+Y51+AA51+AC51+AE51+AG51+AI51+AK51)</f>
        <v>0</v>
      </c>
      <c r="D51" s="1152">
        <f t="shared" si="26"/>
        <v>0</v>
      </c>
      <c r="E51" s="1148"/>
      <c r="F51" s="1149"/>
      <c r="G51" s="1148"/>
      <c r="H51" s="1149"/>
      <c r="I51" s="1148"/>
      <c r="J51" s="1156"/>
      <c r="K51" s="1148"/>
      <c r="L51" s="1156"/>
      <c r="M51" s="1148"/>
      <c r="N51" s="1156"/>
      <c r="O51" s="1153"/>
      <c r="P51" s="1156"/>
      <c r="Q51" s="1153"/>
      <c r="R51" s="1156"/>
      <c r="S51" s="1153"/>
      <c r="T51" s="1156"/>
      <c r="U51" s="1153"/>
      <c r="V51" s="1156"/>
      <c r="W51" s="1153"/>
      <c r="X51" s="1156"/>
      <c r="Y51" s="1153"/>
      <c r="Z51" s="1156"/>
      <c r="AA51" s="1153"/>
      <c r="AB51" s="1156"/>
      <c r="AC51" s="1153"/>
      <c r="AD51" s="1156"/>
      <c r="AE51" s="1153"/>
      <c r="AF51" s="1156"/>
      <c r="AG51" s="1153"/>
      <c r="AH51" s="1156"/>
      <c r="AI51" s="1153"/>
      <c r="AJ51" s="1156"/>
      <c r="AK51" s="1153"/>
      <c r="AL51" s="1156"/>
      <c r="AM51" s="1150"/>
      <c r="AN51" s="1150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1187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1187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1187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1187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1188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194" t="s">
        <v>32</v>
      </c>
      <c r="C60" s="1191" t="s">
        <v>33</v>
      </c>
      <c r="D60" s="1169" t="s">
        <v>34</v>
      </c>
      <c r="E60" s="1128" t="s">
        <v>33</v>
      </c>
      <c r="F60" s="1169" t="s">
        <v>34</v>
      </c>
      <c r="G60" s="1128" t="s">
        <v>33</v>
      </c>
      <c r="H60" s="1169" t="s">
        <v>34</v>
      </c>
      <c r="I60" s="1128" t="s">
        <v>33</v>
      </c>
      <c r="J60" s="1169" t="s">
        <v>34</v>
      </c>
      <c r="K60" s="1128" t="s">
        <v>33</v>
      </c>
      <c r="L60" s="1169" t="s">
        <v>34</v>
      </c>
      <c r="M60" s="1128" t="s">
        <v>33</v>
      </c>
      <c r="N60" s="1169" t="s">
        <v>34</v>
      </c>
      <c r="O60" s="1128" t="s">
        <v>33</v>
      </c>
      <c r="P60" s="1169" t="s">
        <v>34</v>
      </c>
      <c r="Q60" s="1128" t="s">
        <v>33</v>
      </c>
      <c r="R60" s="1169" t="s">
        <v>34</v>
      </c>
      <c r="S60" s="1128" t="s">
        <v>33</v>
      </c>
      <c r="T60" s="1169" t="s">
        <v>34</v>
      </c>
      <c r="U60" s="1128" t="s">
        <v>33</v>
      </c>
      <c r="V60" s="1193" t="s">
        <v>34</v>
      </c>
      <c r="W60" s="1128" t="s">
        <v>33</v>
      </c>
      <c r="X60" s="1169" t="s">
        <v>34</v>
      </c>
      <c r="Y60" s="1128" t="s">
        <v>33</v>
      </c>
      <c r="Z60" s="1169" t="s">
        <v>34</v>
      </c>
      <c r="AA60" s="1128" t="s">
        <v>33</v>
      </c>
      <c r="AB60" s="1169" t="s">
        <v>34</v>
      </c>
      <c r="AC60" s="1128" t="s">
        <v>33</v>
      </c>
      <c r="AD60" s="1169" t="s">
        <v>34</v>
      </c>
      <c r="AE60" s="1128" t="s">
        <v>33</v>
      </c>
      <c r="AF60" s="1169" t="s">
        <v>34</v>
      </c>
      <c r="AG60" s="1128" t="s">
        <v>33</v>
      </c>
      <c r="AH60" s="1169" t="s">
        <v>34</v>
      </c>
      <c r="AI60" s="1128" t="s">
        <v>33</v>
      </c>
      <c r="AJ60" s="1169" t="s">
        <v>34</v>
      </c>
      <c r="AK60" s="1128" t="s">
        <v>33</v>
      </c>
      <c r="AL60" s="1169" t="s">
        <v>34</v>
      </c>
      <c r="AM60" s="106" t="s">
        <v>64</v>
      </c>
      <c r="AN60" s="1169" t="s">
        <v>65</v>
      </c>
    </row>
    <row r="61" spans="1:68" x14ac:dyDescent="0.25">
      <c r="A61" s="1154" t="s">
        <v>66</v>
      </c>
      <c r="B61" s="1132">
        <f t="shared" ref="B61:B66" si="32">SUM(C61+D61)</f>
        <v>48</v>
      </c>
      <c r="C61" s="1229">
        <f>SUM(E61+G61+I61+K61+M61+O61+Q61+S61+U61+W61+Y61+AA61+AC61+AE61+AG61+AI61+AK61)</f>
        <v>27</v>
      </c>
      <c r="D61" s="1152">
        <f>SUM(F61+H61+J61+L61+N61+P61+R61+T61+V61+X61+Z61+AB61+AD61+AF61+AH61+AJ61+AL61)</f>
        <v>21</v>
      </c>
      <c r="E61" s="1148">
        <v>1</v>
      </c>
      <c r="F61" s="1149">
        <v>1</v>
      </c>
      <c r="G61" s="1148"/>
      <c r="H61" s="1156"/>
      <c r="I61" s="1148"/>
      <c r="J61" s="1156"/>
      <c r="K61" s="1148">
        <v>1</v>
      </c>
      <c r="L61" s="1156">
        <v>1</v>
      </c>
      <c r="M61" s="1148"/>
      <c r="N61" s="1156">
        <v>1</v>
      </c>
      <c r="O61" s="1148">
        <v>1</v>
      </c>
      <c r="P61" s="1156"/>
      <c r="Q61" s="1148">
        <v>2</v>
      </c>
      <c r="R61" s="1156">
        <v>1</v>
      </c>
      <c r="S61" s="1148">
        <v>1</v>
      </c>
      <c r="T61" s="1156">
        <v>2</v>
      </c>
      <c r="U61" s="1148">
        <v>1</v>
      </c>
      <c r="V61" s="1155"/>
      <c r="W61" s="1148">
        <v>3</v>
      </c>
      <c r="X61" s="1156">
        <v>1</v>
      </c>
      <c r="Y61" s="1148"/>
      <c r="Z61" s="1156">
        <v>1</v>
      </c>
      <c r="AA61" s="1148">
        <v>2</v>
      </c>
      <c r="AB61" s="1156">
        <v>1</v>
      </c>
      <c r="AC61" s="1148">
        <v>4</v>
      </c>
      <c r="AD61" s="1156">
        <v>2</v>
      </c>
      <c r="AE61" s="1148">
        <v>3</v>
      </c>
      <c r="AF61" s="1156">
        <v>2</v>
      </c>
      <c r="AG61" s="1148">
        <v>3</v>
      </c>
      <c r="AH61" s="1156">
        <v>4</v>
      </c>
      <c r="AI61" s="1148">
        <v>4</v>
      </c>
      <c r="AJ61" s="1156">
        <v>1</v>
      </c>
      <c r="AK61" s="1153">
        <v>1</v>
      </c>
      <c r="AL61" s="1156">
        <v>3</v>
      </c>
      <c r="AM61" s="1153"/>
      <c r="AN61" s="1156">
        <v>48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1144</v>
      </c>
      <c r="C62" s="96">
        <f t="shared" ref="C62:D66" si="33">SUM(E62+G62+I62+K62+M62+O62+Q62+S62+U62+W62+Y62+AA62+AC62+AE62+AG62+AI62+AK62)</f>
        <v>542</v>
      </c>
      <c r="D62" s="70">
        <f t="shared" si="33"/>
        <v>602</v>
      </c>
      <c r="E62" s="33">
        <v>119</v>
      </c>
      <c r="F62" s="34">
        <v>144</v>
      </c>
      <c r="G62" s="33">
        <v>47</v>
      </c>
      <c r="H62" s="32">
        <v>40</v>
      </c>
      <c r="I62" s="33">
        <v>19</v>
      </c>
      <c r="J62" s="32">
        <v>39</v>
      </c>
      <c r="K62" s="33">
        <v>20</v>
      </c>
      <c r="L62" s="32">
        <v>21</v>
      </c>
      <c r="M62" s="33">
        <v>15</v>
      </c>
      <c r="N62" s="32">
        <v>25</v>
      </c>
      <c r="O62" s="33">
        <v>21</v>
      </c>
      <c r="P62" s="32">
        <v>24</v>
      </c>
      <c r="Q62" s="33">
        <v>17</v>
      </c>
      <c r="R62" s="32">
        <v>21</v>
      </c>
      <c r="S62" s="33">
        <v>21</v>
      </c>
      <c r="T62" s="32">
        <v>17</v>
      </c>
      <c r="U62" s="33">
        <v>18</v>
      </c>
      <c r="V62" s="109">
        <v>20</v>
      </c>
      <c r="W62" s="33">
        <v>22</v>
      </c>
      <c r="X62" s="32">
        <v>23</v>
      </c>
      <c r="Y62" s="33">
        <v>10</v>
      </c>
      <c r="Z62" s="32">
        <v>20</v>
      </c>
      <c r="AA62" s="33">
        <v>37</v>
      </c>
      <c r="AB62" s="32">
        <v>29</v>
      </c>
      <c r="AC62" s="33">
        <v>45</v>
      </c>
      <c r="AD62" s="32">
        <v>36</v>
      </c>
      <c r="AE62" s="33">
        <v>34</v>
      </c>
      <c r="AF62" s="32">
        <v>27</v>
      </c>
      <c r="AG62" s="33">
        <v>22</v>
      </c>
      <c r="AH62" s="32">
        <v>32</v>
      </c>
      <c r="AI62" s="33">
        <v>29</v>
      </c>
      <c r="AJ62" s="32">
        <v>24</v>
      </c>
      <c r="AK62" s="71">
        <v>46</v>
      </c>
      <c r="AL62" s="32">
        <v>60</v>
      </c>
      <c r="AM62" s="71"/>
      <c r="AN62" s="32">
        <v>1144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2654</v>
      </c>
      <c r="C63" s="96">
        <f t="shared" si="33"/>
        <v>1375</v>
      </c>
      <c r="D63" s="70">
        <f t="shared" si="33"/>
        <v>1279</v>
      </c>
      <c r="E63" s="33">
        <v>306</v>
      </c>
      <c r="F63" s="34">
        <v>250</v>
      </c>
      <c r="G63" s="33">
        <v>160</v>
      </c>
      <c r="H63" s="32">
        <v>122</v>
      </c>
      <c r="I63" s="33">
        <v>118</v>
      </c>
      <c r="J63" s="32">
        <v>86</v>
      </c>
      <c r="K63" s="33">
        <v>72</v>
      </c>
      <c r="L63" s="32">
        <v>69</v>
      </c>
      <c r="M63" s="33">
        <v>46</v>
      </c>
      <c r="N63" s="32">
        <v>56</v>
      </c>
      <c r="O63" s="33">
        <v>53</v>
      </c>
      <c r="P63" s="32">
        <v>53</v>
      </c>
      <c r="Q63" s="33">
        <v>51</v>
      </c>
      <c r="R63" s="32">
        <v>56</v>
      </c>
      <c r="S63" s="33">
        <v>58</v>
      </c>
      <c r="T63" s="32">
        <v>58</v>
      </c>
      <c r="U63" s="33">
        <v>50</v>
      </c>
      <c r="V63" s="109">
        <v>53</v>
      </c>
      <c r="W63" s="33">
        <v>53</v>
      </c>
      <c r="X63" s="32">
        <v>45</v>
      </c>
      <c r="Y63" s="33">
        <v>56</v>
      </c>
      <c r="Z63" s="32">
        <v>60</v>
      </c>
      <c r="AA63" s="33">
        <v>77</v>
      </c>
      <c r="AB63" s="32">
        <v>58</v>
      </c>
      <c r="AC63" s="33">
        <v>73</v>
      </c>
      <c r="AD63" s="32">
        <v>64</v>
      </c>
      <c r="AE63" s="33">
        <v>50</v>
      </c>
      <c r="AF63" s="32">
        <v>60</v>
      </c>
      <c r="AG63" s="33">
        <v>40</v>
      </c>
      <c r="AH63" s="32">
        <v>47</v>
      </c>
      <c r="AI63" s="33">
        <v>56</v>
      </c>
      <c r="AJ63" s="32">
        <v>57</v>
      </c>
      <c r="AK63" s="71">
        <v>56</v>
      </c>
      <c r="AL63" s="32">
        <v>85</v>
      </c>
      <c r="AM63" s="71"/>
      <c r="AN63" s="32">
        <v>2654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390</v>
      </c>
      <c r="C64" s="96">
        <f t="shared" si="33"/>
        <v>196</v>
      </c>
      <c r="D64" s="70">
        <f t="shared" si="33"/>
        <v>194</v>
      </c>
      <c r="E64" s="33">
        <v>37</v>
      </c>
      <c r="F64" s="34">
        <v>37</v>
      </c>
      <c r="G64" s="33">
        <v>44</v>
      </c>
      <c r="H64" s="32">
        <v>44</v>
      </c>
      <c r="I64" s="33">
        <v>42</v>
      </c>
      <c r="J64" s="32">
        <v>36</v>
      </c>
      <c r="K64" s="33">
        <v>10</v>
      </c>
      <c r="L64" s="32">
        <v>15</v>
      </c>
      <c r="M64" s="33">
        <v>4</v>
      </c>
      <c r="N64" s="32">
        <v>7</v>
      </c>
      <c r="O64" s="33">
        <v>12</v>
      </c>
      <c r="P64" s="32">
        <v>18</v>
      </c>
      <c r="Q64" s="33">
        <v>6</v>
      </c>
      <c r="R64" s="32">
        <v>7</v>
      </c>
      <c r="S64" s="33">
        <v>6</v>
      </c>
      <c r="T64" s="32">
        <v>8</v>
      </c>
      <c r="U64" s="33">
        <v>3</v>
      </c>
      <c r="V64" s="109">
        <v>2</v>
      </c>
      <c r="W64" s="33">
        <v>5</v>
      </c>
      <c r="X64" s="32">
        <v>3</v>
      </c>
      <c r="Y64" s="33">
        <v>8</v>
      </c>
      <c r="Z64" s="32"/>
      <c r="AA64" s="33">
        <v>4</v>
      </c>
      <c r="AB64" s="32">
        <v>2</v>
      </c>
      <c r="AC64" s="33">
        <v>2</v>
      </c>
      <c r="AD64" s="32">
        <v>6</v>
      </c>
      <c r="AE64" s="33">
        <v>2</v>
      </c>
      <c r="AF64" s="32">
        <v>5</v>
      </c>
      <c r="AG64" s="33">
        <v>5</v>
      </c>
      <c r="AH64" s="32">
        <v>2</v>
      </c>
      <c r="AI64" s="33">
        <v>4</v>
      </c>
      <c r="AJ64" s="32">
        <v>1</v>
      </c>
      <c r="AK64" s="71">
        <v>2</v>
      </c>
      <c r="AL64" s="32">
        <v>1</v>
      </c>
      <c r="AM64" s="71"/>
      <c r="AN64" s="32">
        <v>390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8</v>
      </c>
      <c r="C65" s="112">
        <f t="shared" si="33"/>
        <v>1</v>
      </c>
      <c r="D65" s="113">
        <f t="shared" si="33"/>
        <v>7</v>
      </c>
      <c r="E65" s="114"/>
      <c r="F65" s="115">
        <v>1</v>
      </c>
      <c r="G65" s="114">
        <v>1</v>
      </c>
      <c r="H65" s="116"/>
      <c r="I65" s="114"/>
      <c r="J65" s="116"/>
      <c r="K65" s="114"/>
      <c r="L65" s="116">
        <v>1</v>
      </c>
      <c r="M65" s="114"/>
      <c r="N65" s="116"/>
      <c r="O65" s="114"/>
      <c r="P65" s="116">
        <v>1</v>
      </c>
      <c r="Q65" s="114"/>
      <c r="R65" s="116"/>
      <c r="S65" s="114"/>
      <c r="T65" s="116"/>
      <c r="U65" s="114"/>
      <c r="V65" s="117"/>
      <c r="W65" s="114"/>
      <c r="X65" s="116">
        <v>1</v>
      </c>
      <c r="Y65" s="114"/>
      <c r="Z65" s="116"/>
      <c r="AA65" s="114"/>
      <c r="AB65" s="116">
        <v>1</v>
      </c>
      <c r="AC65" s="114"/>
      <c r="AD65" s="116"/>
      <c r="AE65" s="114"/>
      <c r="AF65" s="116"/>
      <c r="AG65" s="114"/>
      <c r="AH65" s="116">
        <v>1</v>
      </c>
      <c r="AI65" s="114"/>
      <c r="AJ65" s="116"/>
      <c r="AK65" s="118"/>
      <c r="AL65" s="116">
        <v>1</v>
      </c>
      <c r="AM65" s="118"/>
      <c r="AN65" s="116">
        <v>8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1168" t="s">
        <v>62</v>
      </c>
      <c r="B67" s="1230">
        <f t="shared" ref="B67:AL67" si="37">SUM(B61:B66)</f>
        <v>4244</v>
      </c>
      <c r="C67" s="1231">
        <f t="shared" si="37"/>
        <v>2141</v>
      </c>
      <c r="D67" s="124">
        <f t="shared" si="37"/>
        <v>2103</v>
      </c>
      <c r="E67" s="1142">
        <f t="shared" si="37"/>
        <v>463</v>
      </c>
      <c r="F67" s="126">
        <f t="shared" si="37"/>
        <v>433</v>
      </c>
      <c r="G67" s="1142">
        <f t="shared" si="37"/>
        <v>252</v>
      </c>
      <c r="H67" s="1143">
        <f t="shared" si="37"/>
        <v>206</v>
      </c>
      <c r="I67" s="1142">
        <f t="shared" si="37"/>
        <v>179</v>
      </c>
      <c r="J67" s="1143">
        <f t="shared" si="37"/>
        <v>161</v>
      </c>
      <c r="K67" s="1142">
        <f t="shared" si="37"/>
        <v>103</v>
      </c>
      <c r="L67" s="1143">
        <f t="shared" si="37"/>
        <v>107</v>
      </c>
      <c r="M67" s="1142">
        <f t="shared" si="37"/>
        <v>65</v>
      </c>
      <c r="N67" s="1143">
        <f t="shared" si="37"/>
        <v>89</v>
      </c>
      <c r="O67" s="1142">
        <f t="shared" si="37"/>
        <v>87</v>
      </c>
      <c r="P67" s="1143">
        <f t="shared" si="37"/>
        <v>96</v>
      </c>
      <c r="Q67" s="1142">
        <f t="shared" si="37"/>
        <v>76</v>
      </c>
      <c r="R67" s="1143">
        <f t="shared" si="37"/>
        <v>85</v>
      </c>
      <c r="S67" s="1142">
        <f t="shared" si="37"/>
        <v>86</v>
      </c>
      <c r="T67" s="1143">
        <f t="shared" si="37"/>
        <v>85</v>
      </c>
      <c r="U67" s="128">
        <f t="shared" si="37"/>
        <v>72</v>
      </c>
      <c r="V67" s="1075">
        <f t="shared" si="37"/>
        <v>75</v>
      </c>
      <c r="W67" s="1142">
        <f t="shared" si="37"/>
        <v>83</v>
      </c>
      <c r="X67" s="1143">
        <f t="shared" si="37"/>
        <v>73</v>
      </c>
      <c r="Y67" s="1142">
        <f t="shared" si="37"/>
        <v>74</v>
      </c>
      <c r="Z67" s="1143">
        <f t="shared" si="37"/>
        <v>81</v>
      </c>
      <c r="AA67" s="1142">
        <f t="shared" si="37"/>
        <v>120</v>
      </c>
      <c r="AB67" s="1143">
        <f t="shared" si="37"/>
        <v>91</v>
      </c>
      <c r="AC67" s="1142">
        <f t="shared" si="37"/>
        <v>124</v>
      </c>
      <c r="AD67" s="1143">
        <f t="shared" si="37"/>
        <v>108</v>
      </c>
      <c r="AE67" s="1142">
        <f t="shared" si="37"/>
        <v>89</v>
      </c>
      <c r="AF67" s="1143">
        <f t="shared" si="37"/>
        <v>94</v>
      </c>
      <c r="AG67" s="1142">
        <f t="shared" si="37"/>
        <v>70</v>
      </c>
      <c r="AH67" s="1143">
        <f t="shared" si="37"/>
        <v>86</v>
      </c>
      <c r="AI67" s="1142">
        <f t="shared" si="37"/>
        <v>93</v>
      </c>
      <c r="AJ67" s="1143">
        <f t="shared" si="37"/>
        <v>83</v>
      </c>
      <c r="AK67" s="130">
        <f t="shared" si="37"/>
        <v>105</v>
      </c>
      <c r="AL67" s="1143">
        <f t="shared" si="37"/>
        <v>150</v>
      </c>
      <c r="AM67" s="130">
        <f>SUM(AM61:AM65)</f>
        <v>0</v>
      </c>
      <c r="AN67" s="1143">
        <f>SUM(AN61:AN65)</f>
        <v>4244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1174" t="s">
        <v>73</v>
      </c>
      <c r="B69" s="1185" t="s">
        <v>5</v>
      </c>
      <c r="C69" s="1185" t="s">
        <v>74</v>
      </c>
      <c r="D69" s="1185" t="s">
        <v>75</v>
      </c>
      <c r="E69" s="1185" t="s">
        <v>76</v>
      </c>
    </row>
    <row r="70" spans="1:68" x14ac:dyDescent="0.25">
      <c r="A70" s="1232" t="s">
        <v>77</v>
      </c>
      <c r="B70" s="1233">
        <f>SUM(C70:E70)</f>
        <v>0</v>
      </c>
      <c r="C70" s="1150"/>
      <c r="D70" s="1150"/>
      <c r="E70" s="1150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130</v>
      </c>
      <c r="C73" s="72">
        <v>130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58</v>
      </c>
      <c r="C76" s="72">
        <v>58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143</v>
      </c>
      <c r="C82" s="72">
        <v>143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1168" t="s">
        <v>62</v>
      </c>
      <c r="B90" s="137">
        <f>SUM(B70:B89)</f>
        <v>331</v>
      </c>
      <c r="C90" s="137">
        <f>SUM(C70:C89)</f>
        <v>331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1128" t="s">
        <v>32</v>
      </c>
      <c r="D94" s="1234" t="s">
        <v>43</v>
      </c>
      <c r="E94" s="1169" t="s">
        <v>34</v>
      </c>
      <c r="F94" s="1128" t="s">
        <v>43</v>
      </c>
      <c r="G94" s="1169" t="s">
        <v>34</v>
      </c>
      <c r="H94" s="1128" t="s">
        <v>43</v>
      </c>
      <c r="I94" s="1169" t="s">
        <v>34</v>
      </c>
      <c r="J94" s="1128" t="s">
        <v>43</v>
      </c>
      <c r="K94" s="1169" t="s">
        <v>34</v>
      </c>
      <c r="L94" s="1128" t="s">
        <v>43</v>
      </c>
      <c r="M94" s="1169" t="s">
        <v>34</v>
      </c>
      <c r="N94" s="1128" t="s">
        <v>43</v>
      </c>
      <c r="O94" s="1169" t="s">
        <v>34</v>
      </c>
      <c r="P94" s="1128" t="s">
        <v>43</v>
      </c>
      <c r="Q94" s="1169" t="s">
        <v>34</v>
      </c>
      <c r="R94" s="1128" t="s">
        <v>43</v>
      </c>
      <c r="S94" s="1169" t="s">
        <v>34</v>
      </c>
      <c r="T94" s="1128" t="s">
        <v>43</v>
      </c>
      <c r="U94" s="1169" t="s">
        <v>34</v>
      </c>
      <c r="V94" s="1128" t="s">
        <v>43</v>
      </c>
      <c r="W94" s="1169" t="s">
        <v>34</v>
      </c>
      <c r="X94" s="1128" t="s">
        <v>43</v>
      </c>
      <c r="Y94" s="1169" t="s">
        <v>34</v>
      </c>
      <c r="Z94" s="1128" t="s">
        <v>43</v>
      </c>
      <c r="AA94" s="1169" t="s">
        <v>34</v>
      </c>
      <c r="AB94" s="1128" t="s">
        <v>43</v>
      </c>
      <c r="AC94" s="1169" t="s">
        <v>34</v>
      </c>
      <c r="AD94" s="1128" t="s">
        <v>43</v>
      </c>
      <c r="AE94" s="1169" t="s">
        <v>34</v>
      </c>
      <c r="AF94" s="1128" t="s">
        <v>43</v>
      </c>
      <c r="AG94" s="1169" t="s">
        <v>34</v>
      </c>
      <c r="AH94" s="1128" t="s">
        <v>43</v>
      </c>
      <c r="AI94" s="1169" t="s">
        <v>34</v>
      </c>
      <c r="AJ94" s="1128" t="s">
        <v>43</v>
      </c>
      <c r="AK94" s="1169" t="s">
        <v>34</v>
      </c>
      <c r="AL94" s="1128" t="s">
        <v>43</v>
      </c>
      <c r="AM94" s="1169" t="s">
        <v>34</v>
      </c>
      <c r="AN94" s="1554"/>
      <c r="AO94" s="1554"/>
    </row>
    <row r="95" spans="1:69" x14ac:dyDescent="0.25">
      <c r="A95" s="1606" t="s">
        <v>100</v>
      </c>
      <c r="B95" s="1607"/>
      <c r="C95" s="1132">
        <f>SUM(C96:C102)</f>
        <v>652</v>
      </c>
      <c r="D95" s="1165">
        <f>SUM(D96:D102)</f>
        <v>289</v>
      </c>
      <c r="E95" s="1152">
        <f>SUM(E96:E102)</f>
        <v>363</v>
      </c>
      <c r="F95" s="1230">
        <f t="shared" ref="F95:AN95" si="40">SUM(F96:F102)</f>
        <v>17</v>
      </c>
      <c r="G95" s="1235">
        <f t="shared" si="40"/>
        <v>18</v>
      </c>
      <c r="H95" s="1230">
        <f t="shared" si="40"/>
        <v>8</v>
      </c>
      <c r="I95" s="1235">
        <f t="shared" si="40"/>
        <v>6</v>
      </c>
      <c r="J95" s="1230">
        <f t="shared" si="40"/>
        <v>8</v>
      </c>
      <c r="K95" s="1235">
        <f t="shared" si="40"/>
        <v>14</v>
      </c>
      <c r="L95" s="1230">
        <f t="shared" si="40"/>
        <v>8</v>
      </c>
      <c r="M95" s="1235">
        <f t="shared" si="40"/>
        <v>14</v>
      </c>
      <c r="N95" s="1230">
        <f t="shared" si="40"/>
        <v>11</v>
      </c>
      <c r="O95" s="1235">
        <f t="shared" si="40"/>
        <v>20</v>
      </c>
      <c r="P95" s="1230">
        <f t="shared" si="40"/>
        <v>10</v>
      </c>
      <c r="Q95" s="1235">
        <f t="shared" si="40"/>
        <v>25</v>
      </c>
      <c r="R95" s="1230">
        <f t="shared" si="40"/>
        <v>9</v>
      </c>
      <c r="S95" s="1235">
        <f t="shared" si="40"/>
        <v>24</v>
      </c>
      <c r="T95" s="1230">
        <f t="shared" si="40"/>
        <v>12</v>
      </c>
      <c r="U95" s="1235">
        <f t="shared" si="40"/>
        <v>20</v>
      </c>
      <c r="V95" s="1230">
        <f t="shared" si="40"/>
        <v>12</v>
      </c>
      <c r="W95" s="1235">
        <f t="shared" si="40"/>
        <v>10</v>
      </c>
      <c r="X95" s="1230">
        <f t="shared" si="40"/>
        <v>17</v>
      </c>
      <c r="Y95" s="1235">
        <f t="shared" si="40"/>
        <v>14</v>
      </c>
      <c r="Z95" s="1230">
        <f t="shared" si="40"/>
        <v>11</v>
      </c>
      <c r="AA95" s="1235">
        <f t="shared" si="40"/>
        <v>17</v>
      </c>
      <c r="AB95" s="1230">
        <f t="shared" si="40"/>
        <v>29</v>
      </c>
      <c r="AC95" s="1235">
        <f t="shared" si="40"/>
        <v>20</v>
      </c>
      <c r="AD95" s="1230">
        <f t="shared" si="40"/>
        <v>34</v>
      </c>
      <c r="AE95" s="1235">
        <f t="shared" si="40"/>
        <v>33</v>
      </c>
      <c r="AF95" s="1230">
        <f t="shared" si="40"/>
        <v>17</v>
      </c>
      <c r="AG95" s="1235">
        <f t="shared" si="40"/>
        <v>26</v>
      </c>
      <c r="AH95" s="1230">
        <f t="shared" si="40"/>
        <v>28</v>
      </c>
      <c r="AI95" s="1235">
        <f t="shared" si="40"/>
        <v>26</v>
      </c>
      <c r="AJ95" s="1230">
        <f t="shared" si="40"/>
        <v>20</v>
      </c>
      <c r="AK95" s="1235">
        <f t="shared" si="40"/>
        <v>22</v>
      </c>
      <c r="AL95" s="1230">
        <f t="shared" si="40"/>
        <v>38</v>
      </c>
      <c r="AM95" s="1235">
        <f t="shared" si="40"/>
        <v>54</v>
      </c>
      <c r="AN95" s="1236">
        <f t="shared" si="40"/>
        <v>627</v>
      </c>
      <c r="AO95" s="1236">
        <f>SUM(AO96:AO98)</f>
        <v>0</v>
      </c>
    </row>
    <row r="96" spans="1:69" ht="15" customHeight="1" x14ac:dyDescent="0.25">
      <c r="A96" s="1567" t="s">
        <v>101</v>
      </c>
      <c r="B96" s="1183" t="s">
        <v>102</v>
      </c>
      <c r="C96" s="1132">
        <f t="shared" ref="C96:C102" si="41">SUM(D96+E96)</f>
        <v>382</v>
      </c>
      <c r="D96" s="1165">
        <f t="shared" ref="D96:E102" si="42">SUM(F96+H96+J96+L96+N96+P96+R96+T96+V96+X96+Z96+AB96+AD96+AF96+AH96+AJ96+AL96)</f>
        <v>155</v>
      </c>
      <c r="E96" s="1152">
        <f t="shared" si="42"/>
        <v>227</v>
      </c>
      <c r="F96" s="1237">
        <v>17</v>
      </c>
      <c r="G96" s="1134">
        <v>17</v>
      </c>
      <c r="H96" s="1238">
        <v>8</v>
      </c>
      <c r="I96" s="1239">
        <v>5</v>
      </c>
      <c r="J96" s="1238">
        <v>5</v>
      </c>
      <c r="K96" s="1239">
        <v>11</v>
      </c>
      <c r="L96" s="1237">
        <v>1</v>
      </c>
      <c r="M96" s="1134">
        <v>8</v>
      </c>
      <c r="N96" s="1238">
        <v>3</v>
      </c>
      <c r="O96" s="1239">
        <v>15</v>
      </c>
      <c r="P96" s="1238">
        <v>6</v>
      </c>
      <c r="Q96" s="1239">
        <v>17</v>
      </c>
      <c r="R96" s="1238">
        <v>6</v>
      </c>
      <c r="S96" s="1239">
        <v>19</v>
      </c>
      <c r="T96" s="1238">
        <v>3</v>
      </c>
      <c r="U96" s="1239">
        <v>17</v>
      </c>
      <c r="V96" s="1238">
        <v>7</v>
      </c>
      <c r="W96" s="1239">
        <v>5</v>
      </c>
      <c r="X96" s="1238">
        <v>8</v>
      </c>
      <c r="Y96" s="1239">
        <v>8</v>
      </c>
      <c r="Z96" s="1238">
        <v>8</v>
      </c>
      <c r="AA96" s="1239">
        <v>10</v>
      </c>
      <c r="AB96" s="1238">
        <v>14</v>
      </c>
      <c r="AC96" s="1239">
        <v>10</v>
      </c>
      <c r="AD96" s="1238">
        <v>19</v>
      </c>
      <c r="AE96" s="1239">
        <v>21</v>
      </c>
      <c r="AF96" s="1238">
        <v>9</v>
      </c>
      <c r="AG96" s="1239">
        <v>13</v>
      </c>
      <c r="AH96" s="1238">
        <v>18</v>
      </c>
      <c r="AI96" s="1239">
        <v>15</v>
      </c>
      <c r="AJ96" s="1238">
        <v>9</v>
      </c>
      <c r="AK96" s="1239">
        <v>15</v>
      </c>
      <c r="AL96" s="1238">
        <v>14</v>
      </c>
      <c r="AM96" s="1239">
        <v>21</v>
      </c>
      <c r="AN96" s="1240">
        <v>364</v>
      </c>
      <c r="AO96" s="1240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70</v>
      </c>
      <c r="D97" s="29">
        <f t="shared" si="42"/>
        <v>33</v>
      </c>
      <c r="E97" s="145">
        <f t="shared" si="42"/>
        <v>37</v>
      </c>
      <c r="F97" s="146"/>
      <c r="G97" s="147"/>
      <c r="H97" s="148"/>
      <c r="I97" s="149"/>
      <c r="J97" s="146">
        <v>1</v>
      </c>
      <c r="K97" s="150">
        <v>1</v>
      </c>
      <c r="L97" s="148">
        <v>1</v>
      </c>
      <c r="M97" s="151">
        <v>1</v>
      </c>
      <c r="N97" s="146">
        <v>0</v>
      </c>
      <c r="O97" s="150">
        <v>1</v>
      </c>
      <c r="P97" s="149">
        <v>0</v>
      </c>
      <c r="Q97" s="151">
        <v>1</v>
      </c>
      <c r="R97" s="152">
        <v>0</v>
      </c>
      <c r="S97" s="150">
        <v>2</v>
      </c>
      <c r="T97" s="149">
        <v>4</v>
      </c>
      <c r="U97" s="151">
        <v>2</v>
      </c>
      <c r="V97" s="152">
        <v>2</v>
      </c>
      <c r="W97" s="150">
        <v>0</v>
      </c>
      <c r="X97" s="149">
        <v>3</v>
      </c>
      <c r="Y97" s="150">
        <v>0</v>
      </c>
      <c r="Z97" s="152">
        <v>3</v>
      </c>
      <c r="AA97" s="151">
        <v>1</v>
      </c>
      <c r="AB97" s="152">
        <v>1</v>
      </c>
      <c r="AC97" s="150">
        <v>2</v>
      </c>
      <c r="AD97" s="149">
        <v>4</v>
      </c>
      <c r="AE97" s="151">
        <v>5</v>
      </c>
      <c r="AF97" s="152">
        <v>3</v>
      </c>
      <c r="AG97" s="150">
        <v>5</v>
      </c>
      <c r="AH97" s="149">
        <v>4</v>
      </c>
      <c r="AI97" s="151">
        <v>6</v>
      </c>
      <c r="AJ97" s="152">
        <v>3</v>
      </c>
      <c r="AK97" s="150">
        <v>2</v>
      </c>
      <c r="AL97" s="149">
        <v>4</v>
      </c>
      <c r="AM97" s="150">
        <v>8</v>
      </c>
      <c r="AN97" s="153">
        <v>69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1177" t="s">
        <v>104</v>
      </c>
      <c r="C98" s="75">
        <f t="shared" si="41"/>
        <v>60</v>
      </c>
      <c r="D98" s="98">
        <f t="shared" si="42"/>
        <v>27</v>
      </c>
      <c r="E98" s="76">
        <f t="shared" si="42"/>
        <v>33</v>
      </c>
      <c r="F98" s="155"/>
      <c r="G98" s="387"/>
      <c r="H98" s="156"/>
      <c r="I98" s="157"/>
      <c r="J98" s="155"/>
      <c r="K98" s="158"/>
      <c r="L98" s="156">
        <v>2</v>
      </c>
      <c r="M98" s="159">
        <v>1</v>
      </c>
      <c r="N98" s="155">
        <v>1</v>
      </c>
      <c r="O98" s="158">
        <v>0</v>
      </c>
      <c r="P98" s="157">
        <v>1</v>
      </c>
      <c r="Q98" s="159">
        <v>0</v>
      </c>
      <c r="R98" s="160">
        <v>1</v>
      </c>
      <c r="S98" s="158">
        <v>1</v>
      </c>
      <c r="T98" s="157">
        <v>1</v>
      </c>
      <c r="U98" s="159">
        <v>0</v>
      </c>
      <c r="V98" s="160">
        <v>0</v>
      </c>
      <c r="W98" s="158">
        <v>1</v>
      </c>
      <c r="X98" s="157">
        <v>1</v>
      </c>
      <c r="Y98" s="158">
        <v>0</v>
      </c>
      <c r="Z98" s="160">
        <v>0</v>
      </c>
      <c r="AA98" s="159">
        <v>1</v>
      </c>
      <c r="AB98" s="160">
        <v>2</v>
      </c>
      <c r="AC98" s="158">
        <v>5</v>
      </c>
      <c r="AD98" s="157">
        <v>2</v>
      </c>
      <c r="AE98" s="159">
        <v>2</v>
      </c>
      <c r="AF98" s="160">
        <v>1</v>
      </c>
      <c r="AG98" s="158">
        <v>5</v>
      </c>
      <c r="AH98" s="157">
        <v>2</v>
      </c>
      <c r="AI98" s="159">
        <v>4</v>
      </c>
      <c r="AJ98" s="160">
        <v>5</v>
      </c>
      <c r="AK98" s="158">
        <v>4</v>
      </c>
      <c r="AL98" s="157">
        <v>8</v>
      </c>
      <c r="AM98" s="158">
        <v>9</v>
      </c>
      <c r="AN98" s="161">
        <v>60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24</v>
      </c>
      <c r="D99" s="162">
        <f t="shared" si="42"/>
        <v>12</v>
      </c>
      <c r="E99" s="163">
        <f t="shared" si="42"/>
        <v>12</v>
      </c>
      <c r="F99" s="164"/>
      <c r="G99" s="165"/>
      <c r="H99" s="166"/>
      <c r="I99" s="167"/>
      <c r="J99" s="168"/>
      <c r="K99" s="165">
        <v>1</v>
      </c>
      <c r="L99" s="166">
        <v>1</v>
      </c>
      <c r="M99" s="169">
        <v>1</v>
      </c>
      <c r="N99" s="168">
        <v>1</v>
      </c>
      <c r="O99" s="165"/>
      <c r="P99" s="167"/>
      <c r="Q99" s="169">
        <v>1</v>
      </c>
      <c r="R99" s="170"/>
      <c r="S99" s="165"/>
      <c r="T99" s="167"/>
      <c r="U99" s="169">
        <v>1</v>
      </c>
      <c r="V99" s="170"/>
      <c r="W99" s="165">
        <v>1</v>
      </c>
      <c r="X99" s="167">
        <v>2</v>
      </c>
      <c r="Y99" s="165">
        <v>2</v>
      </c>
      <c r="Z99" s="170"/>
      <c r="AA99" s="169"/>
      <c r="AB99" s="170">
        <v>2</v>
      </c>
      <c r="AC99" s="165">
        <v>2</v>
      </c>
      <c r="AD99" s="167">
        <v>3</v>
      </c>
      <c r="AE99" s="169">
        <v>2</v>
      </c>
      <c r="AF99" s="170">
        <v>1</v>
      </c>
      <c r="AG99" s="165"/>
      <c r="AH99" s="167"/>
      <c r="AI99" s="169"/>
      <c r="AJ99" s="170"/>
      <c r="AK99" s="165"/>
      <c r="AL99" s="167">
        <v>2</v>
      </c>
      <c r="AM99" s="165">
        <v>1</v>
      </c>
      <c r="AN99" s="171">
        <v>23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30</v>
      </c>
      <c r="D100" s="96">
        <f t="shared" si="42"/>
        <v>18</v>
      </c>
      <c r="E100" s="382">
        <f t="shared" si="42"/>
        <v>12</v>
      </c>
      <c r="F100" s="174"/>
      <c r="G100" s="383">
        <v>1</v>
      </c>
      <c r="H100" s="175"/>
      <c r="I100" s="176">
        <v>1</v>
      </c>
      <c r="J100" s="164">
        <v>1</v>
      </c>
      <c r="K100" s="177"/>
      <c r="L100" s="175">
        <v>3</v>
      </c>
      <c r="M100" s="178"/>
      <c r="N100" s="164">
        <v>2</v>
      </c>
      <c r="O100" s="177"/>
      <c r="P100" s="176">
        <v>1</v>
      </c>
      <c r="Q100" s="178"/>
      <c r="R100" s="401"/>
      <c r="S100" s="177"/>
      <c r="T100" s="176">
        <v>1</v>
      </c>
      <c r="U100" s="178"/>
      <c r="V100" s="401"/>
      <c r="W100" s="177"/>
      <c r="X100" s="176">
        <v>2</v>
      </c>
      <c r="Y100" s="177">
        <v>1</v>
      </c>
      <c r="Z100" s="401"/>
      <c r="AA100" s="178">
        <v>3</v>
      </c>
      <c r="AB100" s="401">
        <v>2</v>
      </c>
      <c r="AC100" s="177"/>
      <c r="AD100" s="176">
        <v>2</v>
      </c>
      <c r="AE100" s="178"/>
      <c r="AF100" s="401"/>
      <c r="AG100" s="177">
        <v>2</v>
      </c>
      <c r="AH100" s="176">
        <v>2</v>
      </c>
      <c r="AI100" s="178">
        <v>1</v>
      </c>
      <c r="AJ100" s="401">
        <v>1</v>
      </c>
      <c r="AK100" s="177">
        <v>1</v>
      </c>
      <c r="AL100" s="176">
        <v>1</v>
      </c>
      <c r="AM100" s="177">
        <v>2</v>
      </c>
      <c r="AN100" s="395">
        <v>28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72</v>
      </c>
      <c r="D101" s="29">
        <f t="shared" si="42"/>
        <v>37</v>
      </c>
      <c r="E101" s="182">
        <f t="shared" si="42"/>
        <v>35</v>
      </c>
      <c r="F101" s="146"/>
      <c r="G101" s="147"/>
      <c r="H101" s="148"/>
      <c r="I101" s="149"/>
      <c r="J101" s="146">
        <v>1</v>
      </c>
      <c r="K101" s="150"/>
      <c r="L101" s="148"/>
      <c r="M101" s="151">
        <v>3</v>
      </c>
      <c r="N101" s="146">
        <v>2</v>
      </c>
      <c r="O101" s="150">
        <v>4</v>
      </c>
      <c r="P101" s="149">
        <v>2</v>
      </c>
      <c r="Q101" s="151">
        <v>4</v>
      </c>
      <c r="R101" s="152">
        <v>1</v>
      </c>
      <c r="S101" s="150">
        <v>1</v>
      </c>
      <c r="T101" s="149">
        <v>3</v>
      </c>
      <c r="U101" s="151"/>
      <c r="V101" s="152">
        <v>3</v>
      </c>
      <c r="W101" s="150">
        <v>2</v>
      </c>
      <c r="X101" s="149">
        <v>1</v>
      </c>
      <c r="Y101" s="150">
        <v>2</v>
      </c>
      <c r="Z101" s="152"/>
      <c r="AA101" s="151">
        <v>2</v>
      </c>
      <c r="AB101" s="152">
        <v>8</v>
      </c>
      <c r="AC101" s="150">
        <v>1</v>
      </c>
      <c r="AD101" s="149">
        <v>3</v>
      </c>
      <c r="AE101" s="151">
        <v>3</v>
      </c>
      <c r="AF101" s="152">
        <v>2</v>
      </c>
      <c r="AG101" s="150"/>
      <c r="AH101" s="149">
        <v>1</v>
      </c>
      <c r="AI101" s="151"/>
      <c r="AJ101" s="152">
        <v>2</v>
      </c>
      <c r="AK101" s="150"/>
      <c r="AL101" s="149">
        <v>8</v>
      </c>
      <c r="AM101" s="150">
        <v>13</v>
      </c>
      <c r="AN101" s="153">
        <v>70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14</v>
      </c>
      <c r="D102" s="98">
        <f t="shared" si="42"/>
        <v>7</v>
      </c>
      <c r="E102" s="184">
        <f t="shared" si="42"/>
        <v>7</v>
      </c>
      <c r="F102" s="155"/>
      <c r="G102" s="387"/>
      <c r="H102" s="156"/>
      <c r="I102" s="157"/>
      <c r="J102" s="155"/>
      <c r="K102" s="158">
        <v>1</v>
      </c>
      <c r="L102" s="156"/>
      <c r="M102" s="159"/>
      <c r="N102" s="155">
        <v>2</v>
      </c>
      <c r="O102" s="158"/>
      <c r="P102" s="157"/>
      <c r="Q102" s="159">
        <v>2</v>
      </c>
      <c r="R102" s="160">
        <v>1</v>
      </c>
      <c r="S102" s="158">
        <v>1</v>
      </c>
      <c r="T102" s="157"/>
      <c r="U102" s="159"/>
      <c r="V102" s="160"/>
      <c r="W102" s="158">
        <v>1</v>
      </c>
      <c r="X102" s="157"/>
      <c r="Y102" s="158">
        <v>1</v>
      </c>
      <c r="Z102" s="160"/>
      <c r="AA102" s="159"/>
      <c r="AB102" s="160"/>
      <c r="AC102" s="158"/>
      <c r="AD102" s="157">
        <v>1</v>
      </c>
      <c r="AE102" s="159"/>
      <c r="AF102" s="160">
        <v>1</v>
      </c>
      <c r="AG102" s="158">
        <v>1</v>
      </c>
      <c r="AH102" s="157">
        <v>1</v>
      </c>
      <c r="AI102" s="159"/>
      <c r="AJ102" s="160"/>
      <c r="AK102" s="158"/>
      <c r="AL102" s="157">
        <v>1</v>
      </c>
      <c r="AM102" s="158"/>
      <c r="AN102" s="161">
        <v>13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185" t="s">
        <v>62</v>
      </c>
    </row>
    <row r="105" spans="1:69" ht="21" x14ac:dyDescent="0.25">
      <c r="A105" s="1597" t="s">
        <v>111</v>
      </c>
      <c r="B105" s="1598"/>
      <c r="C105" s="1241" t="s">
        <v>112</v>
      </c>
      <c r="D105" s="1242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1126" t="s">
        <v>32</v>
      </c>
      <c r="D111" s="1127" t="s">
        <v>43</v>
      </c>
      <c r="E111" s="1169" t="s">
        <v>34</v>
      </c>
      <c r="F111" s="1128" t="s">
        <v>43</v>
      </c>
      <c r="G111" s="1129" t="s">
        <v>34</v>
      </c>
      <c r="H111" s="1128" t="s">
        <v>43</v>
      </c>
      <c r="I111" s="1129" t="s">
        <v>34</v>
      </c>
      <c r="J111" s="1128" t="s">
        <v>43</v>
      </c>
      <c r="K111" s="1129" t="s">
        <v>34</v>
      </c>
      <c r="L111" s="1128" t="s">
        <v>43</v>
      </c>
      <c r="M111" s="1129" t="s">
        <v>34</v>
      </c>
      <c r="N111" s="1128" t="s">
        <v>43</v>
      </c>
      <c r="O111" s="1129" t="s">
        <v>34</v>
      </c>
      <c r="P111" s="1128" t="s">
        <v>43</v>
      </c>
      <c r="Q111" s="1129" t="s">
        <v>34</v>
      </c>
      <c r="R111" s="1128" t="s">
        <v>43</v>
      </c>
      <c r="S111" s="1129" t="s">
        <v>34</v>
      </c>
      <c r="T111" s="1128" t="s">
        <v>43</v>
      </c>
      <c r="U111" s="1129" t="s">
        <v>34</v>
      </c>
      <c r="V111" s="1128" t="s">
        <v>43</v>
      </c>
      <c r="W111" s="1129" t="s">
        <v>34</v>
      </c>
      <c r="X111" s="1128" t="s">
        <v>43</v>
      </c>
      <c r="Y111" s="1129" t="s">
        <v>34</v>
      </c>
      <c r="Z111" s="1128" t="s">
        <v>43</v>
      </c>
      <c r="AA111" s="1129" t="s">
        <v>34</v>
      </c>
      <c r="AB111" s="1128" t="s">
        <v>43</v>
      </c>
      <c r="AC111" s="1129" t="s">
        <v>34</v>
      </c>
      <c r="AD111" s="1128" t="s">
        <v>43</v>
      </c>
      <c r="AE111" s="1129" t="s">
        <v>34</v>
      </c>
      <c r="AF111" s="1128" t="s">
        <v>43</v>
      </c>
      <c r="AG111" s="1129" t="s">
        <v>34</v>
      </c>
      <c r="AH111" s="1128" t="s">
        <v>43</v>
      </c>
      <c r="AI111" s="1129" t="s">
        <v>34</v>
      </c>
      <c r="AJ111" s="1128" t="s">
        <v>43</v>
      </c>
      <c r="AK111" s="1129" t="s">
        <v>34</v>
      </c>
      <c r="AL111" s="1128" t="s">
        <v>43</v>
      </c>
      <c r="AM111" s="1129" t="s">
        <v>34</v>
      </c>
      <c r="AN111" s="1554"/>
    </row>
    <row r="112" spans="1:69" x14ac:dyDescent="0.25">
      <c r="A112" s="1652" t="s">
        <v>116</v>
      </c>
      <c r="B112" s="1653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13</v>
      </c>
      <c r="D113" s="96">
        <f t="shared" si="52"/>
        <v>7</v>
      </c>
      <c r="E113" s="70">
        <f t="shared" si="52"/>
        <v>6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>
        <v>1</v>
      </c>
      <c r="V113" s="201"/>
      <c r="W113" s="202"/>
      <c r="X113" s="201"/>
      <c r="Y113" s="202"/>
      <c r="Z113" s="201"/>
      <c r="AA113" s="202">
        <v>1</v>
      </c>
      <c r="AB113" s="201">
        <v>1</v>
      </c>
      <c r="AC113" s="202">
        <v>1</v>
      </c>
      <c r="AD113" s="203">
        <v>1</v>
      </c>
      <c r="AE113" s="204">
        <v>1</v>
      </c>
      <c r="AF113" s="201"/>
      <c r="AG113" s="202"/>
      <c r="AH113" s="203"/>
      <c r="AI113" s="204">
        <v>1</v>
      </c>
      <c r="AJ113" s="201">
        <v>2</v>
      </c>
      <c r="AK113" s="202"/>
      <c r="AL113" s="203">
        <v>3</v>
      </c>
      <c r="AM113" s="202">
        <v>1</v>
      </c>
      <c r="AN113" s="205">
        <v>13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4</v>
      </c>
      <c r="D114" s="98">
        <f t="shared" si="52"/>
        <v>3</v>
      </c>
      <c r="E114" s="77">
        <f t="shared" si="52"/>
        <v>1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/>
      <c r="AE114" s="209"/>
      <c r="AF114" s="206"/>
      <c r="AG114" s="207"/>
      <c r="AH114" s="208"/>
      <c r="AI114" s="209"/>
      <c r="AJ114" s="206"/>
      <c r="AK114" s="207">
        <v>1</v>
      </c>
      <c r="AL114" s="208">
        <v>3</v>
      </c>
      <c r="AM114" s="207"/>
      <c r="AN114" s="210">
        <v>3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1126" t="s">
        <v>32</v>
      </c>
      <c r="D117" s="1127" t="s">
        <v>33</v>
      </c>
      <c r="E117" s="1172" t="s">
        <v>34</v>
      </c>
      <c r="F117" s="1128" t="s">
        <v>43</v>
      </c>
      <c r="G117" s="1129" t="s">
        <v>34</v>
      </c>
      <c r="H117" s="1128" t="s">
        <v>43</v>
      </c>
      <c r="I117" s="1129" t="s">
        <v>34</v>
      </c>
      <c r="J117" s="1128" t="s">
        <v>43</v>
      </c>
      <c r="K117" s="1129" t="s">
        <v>34</v>
      </c>
      <c r="L117" s="1128" t="s">
        <v>43</v>
      </c>
      <c r="M117" s="1129" t="s">
        <v>34</v>
      </c>
      <c r="N117" s="1128" t="s">
        <v>43</v>
      </c>
      <c r="O117" s="1129" t="s">
        <v>34</v>
      </c>
      <c r="P117" s="1128" t="s">
        <v>43</v>
      </c>
      <c r="Q117" s="1129" t="s">
        <v>34</v>
      </c>
      <c r="R117" s="1128" t="s">
        <v>43</v>
      </c>
      <c r="S117" s="1129" t="s">
        <v>34</v>
      </c>
      <c r="T117" s="1128" t="s">
        <v>43</v>
      </c>
      <c r="U117" s="1129" t="s">
        <v>34</v>
      </c>
      <c r="V117" s="1128" t="s">
        <v>43</v>
      </c>
      <c r="W117" s="1085" t="s">
        <v>34</v>
      </c>
      <c r="X117" s="1128" t="s">
        <v>43</v>
      </c>
      <c r="Y117" s="1129" t="s">
        <v>34</v>
      </c>
    </row>
    <row r="118" spans="1:74" x14ac:dyDescent="0.25">
      <c r="A118" s="1652" t="s">
        <v>130</v>
      </c>
      <c r="B118" s="1653"/>
      <c r="C118" s="1243">
        <f>SUM(D118+E118)</f>
        <v>0</v>
      </c>
      <c r="D118" s="1132">
        <f>SUM(F118+H118+J118+L118+N118+P118+R118+T118+V118+X118)</f>
        <v>0</v>
      </c>
      <c r="E118" s="1228">
        <f>SUM(G118+I118+K118+M118+O118+Q118+S118+U118+W118+Y118)</f>
        <v>0</v>
      </c>
      <c r="F118" s="1134"/>
      <c r="G118" s="1244"/>
      <c r="H118" s="1237"/>
      <c r="I118" s="1239"/>
      <c r="J118" s="1237"/>
      <c r="K118" s="1239"/>
      <c r="L118" s="1134"/>
      <c r="M118" s="1244"/>
      <c r="N118" s="1237"/>
      <c r="O118" s="1239"/>
      <c r="P118" s="1134"/>
      <c r="Q118" s="1244"/>
      <c r="R118" s="1237"/>
      <c r="S118" s="1239"/>
      <c r="T118" s="1134"/>
      <c r="U118" s="1244"/>
      <c r="V118" s="1237"/>
      <c r="W118" s="1239"/>
      <c r="X118" s="1237"/>
      <c r="Y118" s="1135"/>
    </row>
    <row r="119" spans="1:74" x14ac:dyDescent="0.25">
      <c r="A119" s="1587" t="s">
        <v>131</v>
      </c>
      <c r="B119" s="1588"/>
      <c r="C119" s="214">
        <f>SUM(D119+E119)</f>
        <v>40</v>
      </c>
      <c r="D119" s="75">
        <f>SUM(F119+H119+J119+L119+N119+P119+R119+T119+V119+X119)</f>
        <v>23</v>
      </c>
      <c r="E119" s="44">
        <f>SUM(G119+I119+K119+M119+O119+Q119+S119+U119+W119+Y119)</f>
        <v>17</v>
      </c>
      <c r="F119" s="215">
        <v>1</v>
      </c>
      <c r="G119" s="216">
        <v>4</v>
      </c>
      <c r="H119" s="217">
        <v>4</v>
      </c>
      <c r="I119" s="218">
        <v>4</v>
      </c>
      <c r="J119" s="217">
        <v>1</v>
      </c>
      <c r="K119" s="218"/>
      <c r="L119" s="215">
        <v>5</v>
      </c>
      <c r="M119" s="216">
        <v>2</v>
      </c>
      <c r="N119" s="217">
        <v>4</v>
      </c>
      <c r="O119" s="218">
        <v>3</v>
      </c>
      <c r="P119" s="215">
        <v>3</v>
      </c>
      <c r="Q119" s="216">
        <v>2</v>
      </c>
      <c r="R119" s="217"/>
      <c r="S119" s="218">
        <v>1</v>
      </c>
      <c r="T119" s="215">
        <v>2</v>
      </c>
      <c r="U119" s="216">
        <v>1</v>
      </c>
      <c r="V119" s="217">
        <v>3</v>
      </c>
      <c r="W119" s="218"/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0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x14ac:dyDescent="0.25">
      <c r="A122" s="1543"/>
      <c r="B122" s="1245" t="s">
        <v>140</v>
      </c>
      <c r="C122" s="1245" t="s">
        <v>141</v>
      </c>
      <c r="D122" s="1185" t="s">
        <v>142</v>
      </c>
      <c r="E122" s="1169" t="s">
        <v>143</v>
      </c>
      <c r="F122" s="1171" t="s">
        <v>144</v>
      </c>
      <c r="G122" s="222" t="s">
        <v>145</v>
      </c>
      <c r="H122" s="1246" t="s">
        <v>146</v>
      </c>
      <c r="I122" s="1185" t="s">
        <v>147</v>
      </c>
      <c r="J122" s="1184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247" t="s">
        <v>130</v>
      </c>
      <c r="B123" s="1240"/>
      <c r="C123" s="1135"/>
      <c r="D123" s="1248"/>
      <c r="E123" s="1249"/>
      <c r="F123" s="1133"/>
      <c r="G123" s="1093"/>
      <c r="H123" s="1094"/>
      <c r="I123" s="1240"/>
      <c r="J123" s="1240"/>
      <c r="K123" s="1093"/>
      <c r="L123" s="1135"/>
      <c r="M123" s="1240"/>
      <c r="N123" s="1135"/>
      <c r="O123" s="1240"/>
      <c r="P123" s="1240"/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13</v>
      </c>
      <c r="E124" s="219">
        <v>27</v>
      </c>
      <c r="F124" s="233">
        <v>23</v>
      </c>
      <c r="G124" s="234">
        <v>17</v>
      </c>
      <c r="H124" s="235">
        <v>11</v>
      </c>
      <c r="I124" s="232"/>
      <c r="J124" s="232">
        <v>16</v>
      </c>
      <c r="K124" s="234">
        <v>6</v>
      </c>
      <c r="L124" s="219">
        <v>7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1128" t="s">
        <v>13</v>
      </c>
      <c r="E127" s="1234" t="s">
        <v>14</v>
      </c>
      <c r="F127" s="1234" t="s">
        <v>15</v>
      </c>
      <c r="G127" s="1234" t="s">
        <v>152</v>
      </c>
      <c r="H127" s="1234" t="s">
        <v>153</v>
      </c>
      <c r="I127" s="1130" t="s">
        <v>154</v>
      </c>
      <c r="J127" s="1532"/>
    </row>
    <row r="128" spans="1:74" ht="22.5" x14ac:dyDescent="0.25">
      <c r="A128" s="1567" t="s">
        <v>155</v>
      </c>
      <c r="B128" s="1250" t="s">
        <v>156</v>
      </c>
      <c r="C128" s="1251">
        <f>SUM(D128:I128)</f>
        <v>0</v>
      </c>
      <c r="D128" s="1148"/>
      <c r="E128" s="1252"/>
      <c r="F128" s="1252"/>
      <c r="G128" s="1252"/>
      <c r="H128" s="1252"/>
      <c r="I128" s="1253"/>
      <c r="J128" s="1149"/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ht="22.5" x14ac:dyDescent="0.25">
      <c r="A129" s="1569"/>
      <c r="B129" s="240" t="s">
        <v>157</v>
      </c>
      <c r="C129" s="241">
        <f>SUM(D129:I129)</f>
        <v>1</v>
      </c>
      <c r="D129" s="45"/>
      <c r="E129" s="242">
        <v>1</v>
      </c>
      <c r="F129" s="242"/>
      <c r="G129" s="242"/>
      <c r="H129" s="242"/>
      <c r="I129" s="243"/>
      <c r="J129" s="46">
        <v>1</v>
      </c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1184" t="s">
        <v>159</v>
      </c>
      <c r="B131" s="1184" t="s">
        <v>160</v>
      </c>
    </row>
    <row r="132" spans="1:67" x14ac:dyDescent="0.25">
      <c r="A132" s="1254" t="s">
        <v>161</v>
      </c>
      <c r="B132" s="1150">
        <v>1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10</v>
      </c>
    </row>
    <row r="135" spans="1:67" x14ac:dyDescent="0.25">
      <c r="A135" s="245" t="s">
        <v>164</v>
      </c>
      <c r="B135" s="68">
        <v>4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1</v>
      </c>
    </row>
    <row r="140" spans="1:67" x14ac:dyDescent="0.25">
      <c r="A140" s="246" t="s">
        <v>169</v>
      </c>
      <c r="B140" s="72">
        <v>1</v>
      </c>
    </row>
    <row r="141" spans="1:67" x14ac:dyDescent="0.25">
      <c r="A141" s="247" t="s">
        <v>170</v>
      </c>
      <c r="B141" s="248">
        <v>12</v>
      </c>
    </row>
    <row r="142" spans="1:67" x14ac:dyDescent="0.25">
      <c r="A142" s="249" t="s">
        <v>171</v>
      </c>
      <c r="B142" s="248">
        <v>82</v>
      </c>
    </row>
    <row r="143" spans="1:67" x14ac:dyDescent="0.25">
      <c r="A143" s="249" t="s">
        <v>172</v>
      </c>
      <c r="B143" s="248">
        <v>17</v>
      </c>
    </row>
    <row r="144" spans="1:67" x14ac:dyDescent="0.25">
      <c r="A144" s="250" t="s">
        <v>62</v>
      </c>
      <c r="B144" s="137">
        <f>SUM(B132:B143)</f>
        <v>128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185" t="s">
        <v>175</v>
      </c>
      <c r="D146" s="1185" t="s">
        <v>176</v>
      </c>
    </row>
    <row r="147" spans="1:68" ht="21" x14ac:dyDescent="0.25">
      <c r="A147" s="1181" t="s">
        <v>177</v>
      </c>
      <c r="B147" s="1168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1182" t="s">
        <v>62</v>
      </c>
      <c r="D150" s="1194" t="s">
        <v>183</v>
      </c>
      <c r="E150" s="1176" t="s">
        <v>184</v>
      </c>
      <c r="F150" s="1554"/>
      <c r="G150" s="1194" t="s">
        <v>185</v>
      </c>
      <c r="H150" s="14" t="s">
        <v>186</v>
      </c>
      <c r="I150" s="1176" t="s">
        <v>187</v>
      </c>
      <c r="J150" s="1194" t="s">
        <v>185</v>
      </c>
      <c r="K150" s="14" t="s">
        <v>186</v>
      </c>
      <c r="L150" s="1176" t="s">
        <v>187</v>
      </c>
    </row>
    <row r="151" spans="1:68" x14ac:dyDescent="0.25">
      <c r="A151" s="1567" t="s">
        <v>188</v>
      </c>
      <c r="B151" s="1255" t="s">
        <v>189</v>
      </c>
      <c r="C151" s="1251">
        <f>SUM(D151+E151)</f>
        <v>0</v>
      </c>
      <c r="D151" s="1148"/>
      <c r="E151" s="1149"/>
      <c r="F151" s="1150"/>
      <c r="G151" s="1148"/>
      <c r="H151" s="1147"/>
      <c r="I151" s="1149"/>
      <c r="J151" s="1148"/>
      <c r="K151" s="1147"/>
      <c r="L151" s="1149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1182" t="s">
        <v>62</v>
      </c>
      <c r="D154" s="1128" t="s">
        <v>7</v>
      </c>
      <c r="E154" s="106" t="s">
        <v>193</v>
      </c>
      <c r="F154" s="1169" t="s">
        <v>76</v>
      </c>
    </row>
    <row r="155" spans="1:68" x14ac:dyDescent="0.25">
      <c r="A155" s="1567" t="s">
        <v>194</v>
      </c>
      <c r="B155" s="1189" t="s">
        <v>195</v>
      </c>
      <c r="C155" s="1150"/>
      <c r="D155" s="260"/>
      <c r="E155" s="1256"/>
      <c r="F155" s="1257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1188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1197" t="s">
        <v>197</v>
      </c>
      <c r="B157" s="1197" t="s">
        <v>195</v>
      </c>
      <c r="C157" s="252"/>
      <c r="D157" s="1258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1189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1187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1188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1182" t="s">
        <v>204</v>
      </c>
      <c r="D163" s="1128" t="s">
        <v>194</v>
      </c>
      <c r="E163" s="1178" t="s">
        <v>205</v>
      </c>
      <c r="F163" s="1579"/>
      <c r="G163" s="1581"/>
      <c r="H163" s="1583"/>
    </row>
    <row r="164" spans="1:68" x14ac:dyDescent="0.25">
      <c r="A164" s="1651" t="s">
        <v>206</v>
      </c>
      <c r="B164" s="1259" t="s">
        <v>201</v>
      </c>
      <c r="C164" s="1251">
        <f t="shared" ref="C164:C169" si="61">SUM(D164:E164)</f>
        <v>0</v>
      </c>
      <c r="D164" s="1148"/>
      <c r="E164" s="1253"/>
      <c r="F164" s="1147"/>
      <c r="G164" s="1252"/>
      <c r="H164" s="1149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257</v>
      </c>
      <c r="D165" s="33">
        <v>257</v>
      </c>
      <c r="E165" s="274"/>
      <c r="F165" s="31">
        <v>257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259" t="s">
        <v>201</v>
      </c>
      <c r="C167" s="1251">
        <f t="shared" si="61"/>
        <v>0</v>
      </c>
      <c r="D167" s="1148"/>
      <c r="E167" s="1253"/>
      <c r="F167" s="1147"/>
      <c r="G167" s="1252"/>
      <c r="H167" s="1149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150</v>
      </c>
      <c r="D168" s="33">
        <v>150</v>
      </c>
      <c r="E168" s="274"/>
      <c r="F168" s="31">
        <v>150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1185" t="s">
        <v>32</v>
      </c>
      <c r="C173" s="278" t="s">
        <v>33</v>
      </c>
      <c r="D173" s="279" t="s">
        <v>34</v>
      </c>
      <c r="E173" s="1128" t="s">
        <v>43</v>
      </c>
      <c r="F173" s="1169" t="s">
        <v>34</v>
      </c>
      <c r="G173" s="1128" t="s">
        <v>43</v>
      </c>
      <c r="H173" s="1169" t="s">
        <v>34</v>
      </c>
      <c r="I173" s="1128" t="s">
        <v>43</v>
      </c>
      <c r="J173" s="1169" t="s">
        <v>34</v>
      </c>
      <c r="K173" s="1128" t="s">
        <v>43</v>
      </c>
      <c r="L173" s="1193" t="s">
        <v>34</v>
      </c>
      <c r="M173" s="1128" t="s">
        <v>43</v>
      </c>
      <c r="N173" s="1169" t="s">
        <v>34</v>
      </c>
      <c r="O173" s="1128" t="s">
        <v>43</v>
      </c>
      <c r="P173" s="1193" t="s">
        <v>34</v>
      </c>
      <c r="Q173" s="1128" t="s">
        <v>43</v>
      </c>
      <c r="R173" s="1169" t="s">
        <v>34</v>
      </c>
      <c r="S173" s="1128" t="s">
        <v>43</v>
      </c>
      <c r="T173" s="1193" t="s">
        <v>34</v>
      </c>
      <c r="U173" s="1128" t="s">
        <v>43</v>
      </c>
      <c r="V173" s="1169" t="s">
        <v>34</v>
      </c>
      <c r="W173" s="1128" t="s">
        <v>43</v>
      </c>
      <c r="X173" s="1193" t="s">
        <v>34</v>
      </c>
      <c r="Y173" s="1128" t="s">
        <v>43</v>
      </c>
      <c r="Z173" s="1169" t="s">
        <v>34</v>
      </c>
      <c r="AA173" s="1128" t="s">
        <v>43</v>
      </c>
      <c r="AB173" s="1169" t="s">
        <v>34</v>
      </c>
      <c r="AC173" s="1128" t="s">
        <v>43</v>
      </c>
      <c r="AD173" s="1169" t="s">
        <v>34</v>
      </c>
      <c r="AE173" s="1128" t="s">
        <v>43</v>
      </c>
      <c r="AF173" s="1169" t="s">
        <v>34</v>
      </c>
      <c r="AG173" s="1128" t="s">
        <v>43</v>
      </c>
      <c r="AH173" s="1169" t="s">
        <v>34</v>
      </c>
      <c r="AI173" s="1128" t="s">
        <v>43</v>
      </c>
      <c r="AJ173" s="1169" t="s">
        <v>34</v>
      </c>
      <c r="AK173" s="1128" t="s">
        <v>43</v>
      </c>
      <c r="AL173" s="1169" t="s">
        <v>34</v>
      </c>
    </row>
    <row r="174" spans="1:68" x14ac:dyDescent="0.25">
      <c r="A174" s="1260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261">
        <f>SUM(P174+R174+T174+V174+X174+Z174+AB174+AD174+AF174+AH174+AJ174+AL174)</f>
        <v>0</v>
      </c>
      <c r="E174" s="1120"/>
      <c r="F174" s="285"/>
      <c r="G174" s="286"/>
      <c r="H174" s="1109"/>
      <c r="I174" s="1120"/>
      <c r="J174" s="285"/>
      <c r="K174" s="286"/>
      <c r="L174" s="1109"/>
      <c r="M174" s="286"/>
      <c r="N174" s="1109"/>
      <c r="O174" s="1122"/>
      <c r="P174" s="1111"/>
      <c r="Q174" s="1124"/>
      <c r="R174" s="1113"/>
      <c r="S174" s="1122"/>
      <c r="T174" s="1111"/>
      <c r="U174" s="1124"/>
      <c r="V174" s="1113"/>
      <c r="W174" s="1122"/>
      <c r="X174" s="1111"/>
      <c r="Y174" s="1124"/>
      <c r="Z174" s="1113"/>
      <c r="AA174" s="1124"/>
      <c r="AB174" s="1113"/>
      <c r="AC174" s="1124"/>
      <c r="AD174" s="1113"/>
      <c r="AE174" s="1124"/>
      <c r="AF174" s="1113"/>
      <c r="AG174" s="1124"/>
      <c r="AH174" s="1113"/>
      <c r="AI174" s="1124"/>
      <c r="AJ174" s="1113"/>
      <c r="AK174" s="1124"/>
      <c r="AL174" s="1113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262"/>
      <c r="F175" s="1263"/>
      <c r="G175" s="1262"/>
      <c r="H175" s="1263"/>
      <c r="I175" s="1262"/>
      <c r="J175" s="1263"/>
      <c r="K175" s="1264"/>
      <c r="L175" s="1265"/>
      <c r="M175" s="1262"/>
      <c r="N175" s="1263"/>
      <c r="O175" s="1264"/>
      <c r="P175" s="1265"/>
      <c r="Q175" s="1262"/>
      <c r="R175" s="1263"/>
      <c r="S175" s="1264"/>
      <c r="T175" s="1265"/>
      <c r="U175" s="1262"/>
      <c r="V175" s="1263"/>
      <c r="W175" s="1264"/>
      <c r="X175" s="1265"/>
      <c r="Y175" s="1262"/>
      <c r="Z175" s="1263"/>
      <c r="AA175" s="1262"/>
      <c r="AB175" s="1263"/>
      <c r="AC175" s="1262"/>
      <c r="AD175" s="1263"/>
      <c r="AE175" s="1262"/>
      <c r="AF175" s="1263"/>
      <c r="AG175" s="1262"/>
      <c r="AH175" s="1263"/>
      <c r="AI175" s="1262"/>
      <c r="AJ175" s="1263"/>
      <c r="AK175" s="1262"/>
      <c r="AL175" s="1263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262"/>
      <c r="F176" s="1263"/>
      <c r="G176" s="1262"/>
      <c r="H176" s="1263"/>
      <c r="I176" s="1262"/>
      <c r="J176" s="1263"/>
      <c r="K176" s="1264"/>
      <c r="L176" s="1265"/>
      <c r="M176" s="1262"/>
      <c r="N176" s="1263"/>
      <c r="O176" s="1264"/>
      <c r="P176" s="1265"/>
      <c r="Q176" s="1262"/>
      <c r="R176" s="1263"/>
      <c r="S176" s="1264"/>
      <c r="T176" s="1265"/>
      <c r="U176" s="1262"/>
      <c r="V176" s="1263"/>
      <c r="W176" s="1264"/>
      <c r="X176" s="1265"/>
      <c r="Y176" s="1262"/>
      <c r="Z176" s="1263"/>
      <c r="AA176" s="1262"/>
      <c r="AB176" s="1263"/>
      <c r="AC176" s="1262"/>
      <c r="AD176" s="1263"/>
      <c r="AE176" s="1262"/>
      <c r="AF176" s="1263"/>
      <c r="AG176" s="1262"/>
      <c r="AH176" s="1263"/>
      <c r="AI176" s="1262"/>
      <c r="AJ176" s="1263"/>
      <c r="AK176" s="1262"/>
      <c r="AL176" s="1263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266"/>
      <c r="F177" s="1267"/>
      <c r="G177" s="1266"/>
      <c r="H177" s="1267"/>
      <c r="I177" s="1266"/>
      <c r="J177" s="1267"/>
      <c r="K177" s="1268"/>
      <c r="L177" s="1269"/>
      <c r="M177" s="1266"/>
      <c r="N177" s="1267"/>
      <c r="O177" s="1268"/>
      <c r="P177" s="1269"/>
      <c r="Q177" s="1266"/>
      <c r="R177" s="1267"/>
      <c r="S177" s="1268"/>
      <c r="T177" s="1269"/>
      <c r="U177" s="1266"/>
      <c r="V177" s="1267"/>
      <c r="W177" s="1268"/>
      <c r="X177" s="1269"/>
      <c r="Y177" s="1266"/>
      <c r="Z177" s="1267"/>
      <c r="AA177" s="1266"/>
      <c r="AB177" s="1267"/>
      <c r="AC177" s="1266"/>
      <c r="AD177" s="1267"/>
      <c r="AE177" s="1266"/>
      <c r="AF177" s="1267"/>
      <c r="AG177" s="1266"/>
      <c r="AH177" s="1267"/>
      <c r="AI177" s="1266"/>
      <c r="AJ177" s="1267"/>
      <c r="AK177" s="1266"/>
      <c r="AL177" s="1267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1126" t="s">
        <v>32</v>
      </c>
      <c r="D181" s="1127" t="s">
        <v>43</v>
      </c>
      <c r="E181" s="1172" t="s">
        <v>34</v>
      </c>
      <c r="F181" s="1128" t="s">
        <v>43</v>
      </c>
      <c r="G181" s="1129" t="s">
        <v>34</v>
      </c>
      <c r="H181" s="1128" t="s">
        <v>43</v>
      </c>
      <c r="I181" s="1129" t="s">
        <v>34</v>
      </c>
      <c r="J181" s="1128" t="s">
        <v>43</v>
      </c>
      <c r="K181" s="1129" t="s">
        <v>34</v>
      </c>
      <c r="L181" s="1128" t="s">
        <v>43</v>
      </c>
      <c r="M181" s="1129" t="s">
        <v>34</v>
      </c>
      <c r="N181" s="1128" t="s">
        <v>43</v>
      </c>
      <c r="O181" s="1129" t="s">
        <v>34</v>
      </c>
      <c r="P181" s="1128" t="s">
        <v>43</v>
      </c>
      <c r="Q181" s="1129" t="s">
        <v>34</v>
      </c>
      <c r="R181" s="1128" t="s">
        <v>43</v>
      </c>
      <c r="S181" s="1129" t="s">
        <v>34</v>
      </c>
      <c r="T181" s="106" t="s">
        <v>43</v>
      </c>
      <c r="U181" s="1130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1270" t="s">
        <v>228</v>
      </c>
      <c r="C182" s="1271">
        <f>SUM(D182:E182)</f>
        <v>6</v>
      </c>
      <c r="D182" s="1272">
        <f>SUM(F182+H182+J182+L182+N182+P182+R182+T182)</f>
        <v>0</v>
      </c>
      <c r="E182" s="1273">
        <f>G182+I182+K182+M182+O182+Q182+S182+U182</f>
        <v>6</v>
      </c>
      <c r="F182" s="1274"/>
      <c r="G182" s="1275">
        <v>1</v>
      </c>
      <c r="H182" s="1274"/>
      <c r="I182" s="1275">
        <v>1</v>
      </c>
      <c r="J182" s="1274"/>
      <c r="K182" s="1275">
        <v>2</v>
      </c>
      <c r="L182" s="1274"/>
      <c r="M182" s="1275">
        <v>1</v>
      </c>
      <c r="N182" s="1274"/>
      <c r="O182" s="1275"/>
      <c r="P182" s="1274"/>
      <c r="Q182" s="1275"/>
      <c r="R182" s="1274"/>
      <c r="S182" s="1275">
        <v>1</v>
      </c>
      <c r="T182" s="1274"/>
      <c r="U182" s="1276"/>
      <c r="V182" s="1133"/>
      <c r="W182" s="1277">
        <v>1</v>
      </c>
      <c r="X182" s="1277">
        <v>5</v>
      </c>
      <c r="Y182" s="1277">
        <v>4</v>
      </c>
      <c r="Z182" s="1277">
        <v>4</v>
      </c>
      <c r="AA182" s="1278"/>
      <c r="AB182" s="1277"/>
      <c r="AC182" s="1277">
        <v>1</v>
      </c>
      <c r="AD182" s="1277">
        <v>1</v>
      </c>
      <c r="AE182" s="1279">
        <v>4</v>
      </c>
      <c r="AF182" s="1277">
        <v>6</v>
      </c>
      <c r="AG182" s="1280"/>
      <c r="AH182" s="1279">
        <v>0</v>
      </c>
      <c r="AI182" s="1277">
        <v>0</v>
      </c>
      <c r="AJ182" s="1277">
        <v>0</v>
      </c>
      <c r="AK182" s="1277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1188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>
        <v>1</v>
      </c>
      <c r="R183" s="206"/>
      <c r="S183" s="324"/>
      <c r="T183" s="206"/>
      <c r="U183" s="325"/>
      <c r="V183" s="326">
        <v>1</v>
      </c>
      <c r="W183" s="327"/>
      <c r="X183" s="327">
        <v>1</v>
      </c>
      <c r="Y183" s="327"/>
      <c r="Z183" s="327"/>
      <c r="AA183" s="208"/>
      <c r="AB183" s="327"/>
      <c r="AC183" s="327"/>
      <c r="AD183" s="327"/>
      <c r="AE183" s="210">
        <v>1</v>
      </c>
      <c r="AF183" s="327">
        <v>1</v>
      </c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1182" t="s">
        <v>4</v>
      </c>
      <c r="B185" s="1182" t="s">
        <v>62</v>
      </c>
      <c r="C185" s="1184" t="s">
        <v>231</v>
      </c>
      <c r="D185" s="1176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270" t="s">
        <v>233</v>
      </c>
      <c r="B186" s="1281">
        <f>SUM(C186:D186)</f>
        <v>7</v>
      </c>
      <c r="C186" s="1277"/>
      <c r="D186" s="330">
        <v>7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1188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1173" t="s">
        <v>34</v>
      </c>
      <c r="E191" s="1128" t="s">
        <v>43</v>
      </c>
      <c r="F191" s="1129" t="s">
        <v>34</v>
      </c>
      <c r="G191" s="1128" t="s">
        <v>43</v>
      </c>
      <c r="H191" s="1129" t="s">
        <v>34</v>
      </c>
      <c r="I191" s="1128" t="s">
        <v>43</v>
      </c>
      <c r="J191" s="1129" t="s">
        <v>34</v>
      </c>
      <c r="K191" s="1128" t="s">
        <v>43</v>
      </c>
      <c r="L191" s="1129" t="s">
        <v>34</v>
      </c>
      <c r="M191" s="1128" t="s">
        <v>43</v>
      </c>
      <c r="N191" s="1129" t="s">
        <v>34</v>
      </c>
      <c r="O191" s="1128" t="s">
        <v>43</v>
      </c>
      <c r="P191" s="1169" t="s">
        <v>34</v>
      </c>
      <c r="Q191" s="1128" t="s">
        <v>43</v>
      </c>
      <c r="R191" s="1169" t="s">
        <v>34</v>
      </c>
      <c r="S191" s="1128" t="s">
        <v>43</v>
      </c>
      <c r="T191" s="1169" t="s">
        <v>34</v>
      </c>
      <c r="U191" s="1128" t="s">
        <v>43</v>
      </c>
      <c r="V191" s="1129" t="s">
        <v>34</v>
      </c>
      <c r="W191" s="1128" t="s">
        <v>43</v>
      </c>
      <c r="X191" s="1129" t="s">
        <v>34</v>
      </c>
      <c r="Y191" s="106" t="s">
        <v>43</v>
      </c>
      <c r="Z191" s="1129" t="s">
        <v>34</v>
      </c>
      <c r="AA191" s="106" t="s">
        <v>43</v>
      </c>
      <c r="AB191" s="1129" t="s">
        <v>34</v>
      </c>
      <c r="AC191" s="106" t="s">
        <v>43</v>
      </c>
      <c r="AD191" s="1129" t="s">
        <v>34</v>
      </c>
      <c r="AE191" s="106" t="s">
        <v>43</v>
      </c>
      <c r="AF191" s="1129" t="s">
        <v>34</v>
      </c>
      <c r="AG191" s="106" t="s">
        <v>43</v>
      </c>
      <c r="AH191" s="1129" t="s">
        <v>34</v>
      </c>
      <c r="AI191" s="106" t="s">
        <v>43</v>
      </c>
      <c r="AJ191" s="1129" t="s">
        <v>34</v>
      </c>
      <c r="AK191" s="106" t="s">
        <v>43</v>
      </c>
      <c r="AL191" s="1130" t="s">
        <v>34</v>
      </c>
      <c r="AM191" s="340" t="s">
        <v>237</v>
      </c>
      <c r="AN191" s="341" t="s">
        <v>238</v>
      </c>
    </row>
    <row r="192" spans="1:69" x14ac:dyDescent="0.25">
      <c r="A192" s="1186" t="s">
        <v>239</v>
      </c>
      <c r="B192" s="1137">
        <f>SUM(C192+D192)</f>
        <v>37</v>
      </c>
      <c r="C192" s="1138">
        <f>+E192+G192+I192+K192+M192+O192+Q192+S192+U192+W192+Y192+AA192+AC192+AE192+AG192+AI192+AK192</f>
        <v>7</v>
      </c>
      <c r="D192" s="124">
        <f>+F192+H192+J192+L192+N192+P192+R192+T192+V192+X192+Z192+AB192+AD192+AF192+AH192+AJ192+AL192</f>
        <v>30</v>
      </c>
      <c r="E192" s="1139"/>
      <c r="F192" s="1140"/>
      <c r="G192" s="1139">
        <v>0</v>
      </c>
      <c r="H192" s="1140">
        <v>1</v>
      </c>
      <c r="I192" s="1139">
        <v>1</v>
      </c>
      <c r="J192" s="1140">
        <v>10</v>
      </c>
      <c r="K192" s="1139">
        <v>4</v>
      </c>
      <c r="L192" s="1140">
        <v>7</v>
      </c>
      <c r="M192" s="1139">
        <v>1</v>
      </c>
      <c r="N192" s="1140">
        <v>3</v>
      </c>
      <c r="O192" s="1139">
        <v>0</v>
      </c>
      <c r="P192" s="345">
        <v>5</v>
      </c>
      <c r="Q192" s="1139">
        <v>0</v>
      </c>
      <c r="R192" s="345">
        <v>1</v>
      </c>
      <c r="S192" s="1139"/>
      <c r="T192" s="345"/>
      <c r="U192" s="1139"/>
      <c r="V192" s="1140"/>
      <c r="W192" s="1139"/>
      <c r="X192" s="1140"/>
      <c r="Y192" s="1139"/>
      <c r="Z192" s="345"/>
      <c r="AA192" s="1139">
        <v>1</v>
      </c>
      <c r="AB192" s="345">
        <v>2</v>
      </c>
      <c r="AC192" s="1139">
        <v>0</v>
      </c>
      <c r="AD192" s="345">
        <v>1</v>
      </c>
      <c r="AE192" s="1139"/>
      <c r="AF192" s="345"/>
      <c r="AG192" s="1139"/>
      <c r="AH192" s="345"/>
      <c r="AI192" s="1139"/>
      <c r="AJ192" s="345"/>
      <c r="AK192" s="1139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1172" t="s">
        <v>32</v>
      </c>
      <c r="C196" s="1186" t="s">
        <v>33</v>
      </c>
      <c r="D196" s="1172" t="s">
        <v>34</v>
      </c>
      <c r="E196" s="1128" t="s">
        <v>43</v>
      </c>
      <c r="F196" s="349" t="s">
        <v>34</v>
      </c>
      <c r="G196" s="1128" t="s">
        <v>43</v>
      </c>
      <c r="H196" s="349" t="s">
        <v>34</v>
      </c>
      <c r="I196" s="1195" t="s">
        <v>43</v>
      </c>
      <c r="J196" s="1192" t="s">
        <v>34</v>
      </c>
      <c r="K196" s="1128" t="s">
        <v>43</v>
      </c>
      <c r="L196" s="1170" t="s">
        <v>34</v>
      </c>
      <c r="M196" s="1141" t="s">
        <v>245</v>
      </c>
      <c r="N196" s="1179" t="s">
        <v>246</v>
      </c>
      <c r="O196" s="1532"/>
    </row>
    <row r="197" spans="1:67" x14ac:dyDescent="0.25">
      <c r="A197" s="1548"/>
      <c r="B197" s="384">
        <f t="shared" ref="B197:B202" si="66">+C197+D197</f>
        <v>3</v>
      </c>
      <c r="C197" s="356">
        <f>+E197+G197+I197+K197</f>
        <v>2</v>
      </c>
      <c r="D197" s="385">
        <f>+F197+H197+J197+L197</f>
        <v>1</v>
      </c>
      <c r="E197" s="1142">
        <f t="shared" ref="E197:O197" si="67">SUM(E198:E202)</f>
        <v>1</v>
      </c>
      <c r="F197" s="126">
        <f t="shared" si="67"/>
        <v>0</v>
      </c>
      <c r="G197" s="1142">
        <f t="shared" si="67"/>
        <v>1</v>
      </c>
      <c r="H197" s="126">
        <f t="shared" si="67"/>
        <v>0</v>
      </c>
      <c r="I197" s="1142">
        <f t="shared" si="67"/>
        <v>0</v>
      </c>
      <c r="J197" s="1143">
        <f t="shared" si="67"/>
        <v>0</v>
      </c>
      <c r="K197" s="1137">
        <f t="shared" si="67"/>
        <v>0</v>
      </c>
      <c r="L197" s="360">
        <f t="shared" si="67"/>
        <v>1</v>
      </c>
      <c r="M197" s="128">
        <f t="shared" si="67"/>
        <v>3</v>
      </c>
      <c r="N197" s="126">
        <f t="shared" si="67"/>
        <v>0</v>
      </c>
      <c r="O197" s="1144">
        <f t="shared" si="67"/>
        <v>2</v>
      </c>
    </row>
    <row r="198" spans="1:67" x14ac:dyDescent="0.25">
      <c r="A198" s="1270" t="s">
        <v>247</v>
      </c>
      <c r="B198" s="1281">
        <f t="shared" si="66"/>
        <v>2</v>
      </c>
      <c r="C198" s="1281">
        <f>+E198+G198+I198+K198</f>
        <v>1</v>
      </c>
      <c r="D198" s="1282">
        <f>+F198+H198+J198+L198</f>
        <v>1</v>
      </c>
      <c r="E198" s="196">
        <v>1</v>
      </c>
      <c r="F198" s="200"/>
      <c r="G198" s="196"/>
      <c r="H198" s="200"/>
      <c r="I198" s="196"/>
      <c r="J198" s="197"/>
      <c r="K198" s="196"/>
      <c r="L198" s="363">
        <v>1</v>
      </c>
      <c r="M198" s="198">
        <v>2</v>
      </c>
      <c r="N198" s="200"/>
      <c r="O198" s="364">
        <v>1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1187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1187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1187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1190" t="s">
        <v>251</v>
      </c>
      <c r="B202" s="376">
        <f t="shared" si="66"/>
        <v>1</v>
      </c>
      <c r="C202" s="376">
        <f t="shared" si="68"/>
        <v>1</v>
      </c>
      <c r="D202" s="377">
        <f t="shared" si="68"/>
        <v>0</v>
      </c>
      <c r="E202" s="206"/>
      <c r="F202" s="207"/>
      <c r="G202" s="206">
        <v>1</v>
      </c>
      <c r="H202" s="207"/>
      <c r="I202" s="206"/>
      <c r="J202" s="207"/>
      <c r="K202" s="206"/>
      <c r="L202" s="325"/>
      <c r="M202" s="208">
        <v>1</v>
      </c>
      <c r="N202" s="207"/>
      <c r="O202" s="378">
        <v>1</v>
      </c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15936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topLeftCell="A181" zoomScale="80" zoomScaleNormal="80" workbookViewId="0">
      <selection activeCell="A113" sqref="A113:B113"/>
    </sheetView>
  </sheetViews>
  <sheetFormatPr baseColWidth="10" defaultRowHeight="15" x14ac:dyDescent="0.25"/>
  <cols>
    <col min="1" max="1" width="32.42578125" customWidth="1"/>
    <col min="2" max="2" width="32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7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71" x14ac:dyDescent="0.25">
      <c r="A4" s="1" t="str">
        <f>CONCATENATE("MES: ",[11]NOMBRE!B6," - ","( ",[11]NOMBRE!C6,[11]NOMBRE!D6," )")</f>
        <v>MES: OCTUBRE - ( 10 )</v>
      </c>
    </row>
    <row r="5" spans="1:71" x14ac:dyDescent="0.25">
      <c r="A5" s="1" t="str">
        <f>CONCATENATE("AÑO: ",[11]NOMBRE!B7)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1198"/>
      <c r="B7" s="1198"/>
      <c r="C7" s="1198"/>
      <c r="D7" s="1198"/>
      <c r="E7" s="1198"/>
      <c r="F7" s="1198"/>
      <c r="G7" s="1198"/>
      <c r="H7" s="1198"/>
      <c r="I7" s="1198"/>
      <c r="J7" s="1198"/>
      <c r="K7" s="1198"/>
      <c r="L7" s="1198"/>
      <c r="M7" s="1198"/>
      <c r="N7" s="1198"/>
      <c r="O7" s="1198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1226" t="s">
        <v>34</v>
      </c>
      <c r="E12" s="1212" t="s">
        <v>33</v>
      </c>
      <c r="F12" s="1202" t="s">
        <v>34</v>
      </c>
      <c r="G12" s="1212" t="s">
        <v>33</v>
      </c>
      <c r="H12" s="1202" t="s">
        <v>34</v>
      </c>
      <c r="I12" s="1212" t="s">
        <v>33</v>
      </c>
      <c r="J12" s="1202" t="s">
        <v>34</v>
      </c>
      <c r="K12" s="1212" t="s">
        <v>33</v>
      </c>
      <c r="L12" s="1202" t="s">
        <v>34</v>
      </c>
      <c r="M12" s="1212" t="s">
        <v>33</v>
      </c>
      <c r="N12" s="1202" t="s">
        <v>34</v>
      </c>
      <c r="O12" s="1212" t="s">
        <v>33</v>
      </c>
      <c r="P12" s="1202" t="s">
        <v>34</v>
      </c>
      <c r="Q12" s="1212" t="s">
        <v>33</v>
      </c>
      <c r="R12" s="1202" t="s">
        <v>34</v>
      </c>
      <c r="S12" s="1212" t="s">
        <v>33</v>
      </c>
      <c r="T12" s="1202" t="s">
        <v>34</v>
      </c>
      <c r="U12" s="1212" t="s">
        <v>33</v>
      </c>
      <c r="V12" s="1202" t="s">
        <v>34</v>
      </c>
      <c r="W12" s="1212" t="s">
        <v>33</v>
      </c>
      <c r="X12" s="1202" t="s">
        <v>34</v>
      </c>
      <c r="Y12" s="1212" t="s">
        <v>33</v>
      </c>
      <c r="Z12" s="1202" t="s">
        <v>34</v>
      </c>
      <c r="AA12" s="1212" t="s">
        <v>33</v>
      </c>
      <c r="AB12" s="1202" t="s">
        <v>34</v>
      </c>
      <c r="AC12" s="1212" t="s">
        <v>33</v>
      </c>
      <c r="AD12" s="1202" t="s">
        <v>34</v>
      </c>
      <c r="AE12" s="1212" t="s">
        <v>33</v>
      </c>
      <c r="AF12" s="1202" t="s">
        <v>34</v>
      </c>
      <c r="AG12" s="14" t="s">
        <v>33</v>
      </c>
      <c r="AH12" s="1201" t="s">
        <v>34</v>
      </c>
      <c r="AI12" s="1212" t="s">
        <v>33</v>
      </c>
      <c r="AJ12" s="1202" t="s">
        <v>34</v>
      </c>
      <c r="AK12" s="14" t="s">
        <v>33</v>
      </c>
      <c r="AL12" s="1202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313" t="s">
        <v>35</v>
      </c>
      <c r="B13" s="1314">
        <f>SUM(C13+D13)</f>
        <v>4659</v>
      </c>
      <c r="C13" s="18">
        <f t="shared" ref="C13:D16" si="0">SUM(E13+G13+I13+K13+M13+O13+Q13+S13+U13+W13+Y13+AA13+AC13+AE13+AG13+AI13+AK13)</f>
        <v>2384</v>
      </c>
      <c r="D13" s="1315">
        <f t="shared" si="0"/>
        <v>2275</v>
      </c>
      <c r="E13" s="1316">
        <v>475</v>
      </c>
      <c r="F13" s="1317">
        <v>350</v>
      </c>
      <c r="G13" s="1316">
        <v>267</v>
      </c>
      <c r="H13" s="1317">
        <v>249</v>
      </c>
      <c r="I13" s="1316">
        <v>290</v>
      </c>
      <c r="J13" s="1317">
        <v>233</v>
      </c>
      <c r="K13" s="1318">
        <v>138</v>
      </c>
      <c r="L13" s="1317">
        <v>151</v>
      </c>
      <c r="M13" s="1316">
        <v>66</v>
      </c>
      <c r="N13" s="1317">
        <v>71</v>
      </c>
      <c r="O13" s="1318">
        <v>86</v>
      </c>
      <c r="P13" s="1317">
        <v>95</v>
      </c>
      <c r="Q13" s="1316">
        <v>99</v>
      </c>
      <c r="R13" s="1317">
        <v>83</v>
      </c>
      <c r="S13" s="1318">
        <v>100</v>
      </c>
      <c r="T13" s="1319">
        <v>86</v>
      </c>
      <c r="U13" s="1318">
        <v>83</v>
      </c>
      <c r="V13" s="1319">
        <v>75</v>
      </c>
      <c r="W13" s="1318">
        <v>58</v>
      </c>
      <c r="X13" s="1319">
        <v>91</v>
      </c>
      <c r="Y13" s="1318">
        <v>87</v>
      </c>
      <c r="Z13" s="1319">
        <v>100</v>
      </c>
      <c r="AA13" s="1318">
        <v>100</v>
      </c>
      <c r="AB13" s="1317">
        <v>107</v>
      </c>
      <c r="AC13" s="1318">
        <v>129</v>
      </c>
      <c r="AD13" s="1317">
        <v>112</v>
      </c>
      <c r="AE13" s="1318">
        <v>112</v>
      </c>
      <c r="AF13" s="1317">
        <v>111</v>
      </c>
      <c r="AG13" s="1318">
        <v>92</v>
      </c>
      <c r="AH13" s="1319">
        <v>99</v>
      </c>
      <c r="AI13" s="1318">
        <v>81</v>
      </c>
      <c r="AJ13" s="1319">
        <v>98</v>
      </c>
      <c r="AK13" s="1318">
        <v>121</v>
      </c>
      <c r="AL13" s="1319">
        <v>164</v>
      </c>
      <c r="AM13" s="1320">
        <v>4507</v>
      </c>
      <c r="AN13" s="1318">
        <v>138</v>
      </c>
      <c r="AO13" s="1316">
        <v>1</v>
      </c>
      <c r="AP13" s="1316">
        <v>237</v>
      </c>
      <c r="AQ13" s="1319">
        <v>59</v>
      </c>
      <c r="AR13" s="1319">
        <v>500</v>
      </c>
      <c r="AS13" s="1319">
        <f>3328+2153</f>
        <v>5481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305</v>
      </c>
      <c r="C14" s="29">
        <f t="shared" si="0"/>
        <v>0</v>
      </c>
      <c r="D14" s="30">
        <f t="shared" si="0"/>
        <v>305</v>
      </c>
      <c r="E14" s="31"/>
      <c r="F14" s="32"/>
      <c r="G14" s="31"/>
      <c r="H14" s="32"/>
      <c r="I14" s="31"/>
      <c r="J14" s="32"/>
      <c r="K14" s="31"/>
      <c r="L14" s="32">
        <v>17</v>
      </c>
      <c r="M14" s="33"/>
      <c r="N14" s="34">
        <v>49</v>
      </c>
      <c r="O14" s="33"/>
      <c r="P14" s="34">
        <v>63</v>
      </c>
      <c r="Q14" s="33"/>
      <c r="R14" s="34">
        <v>83</v>
      </c>
      <c r="S14" s="33"/>
      <c r="T14" s="34">
        <v>39</v>
      </c>
      <c r="U14" s="33"/>
      <c r="V14" s="34">
        <v>22</v>
      </c>
      <c r="W14" s="33"/>
      <c r="X14" s="34">
        <v>7</v>
      </c>
      <c r="Y14" s="33"/>
      <c r="Z14" s="34">
        <v>9</v>
      </c>
      <c r="AA14" s="33"/>
      <c r="AB14" s="34">
        <v>6</v>
      </c>
      <c r="AC14" s="33"/>
      <c r="AD14" s="34">
        <v>1</v>
      </c>
      <c r="AE14" s="33"/>
      <c r="AF14" s="34"/>
      <c r="AG14" s="33"/>
      <c r="AH14" s="34">
        <v>3</v>
      </c>
      <c r="AI14" s="33"/>
      <c r="AJ14" s="34">
        <v>5</v>
      </c>
      <c r="AK14" s="33"/>
      <c r="AL14" s="34">
        <v>1</v>
      </c>
      <c r="AM14" s="34">
        <v>299</v>
      </c>
      <c r="AN14" s="33">
        <v>3</v>
      </c>
      <c r="AO14" s="31">
        <v>0</v>
      </c>
      <c r="AP14" s="31">
        <v>3</v>
      </c>
      <c r="AQ14" s="34">
        <v>5</v>
      </c>
      <c r="AR14" s="34">
        <v>28</v>
      </c>
      <c r="AS14" s="34">
        <v>559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233</v>
      </c>
      <c r="C15" s="37">
        <f t="shared" si="0"/>
        <v>0</v>
      </c>
      <c r="D15" s="38">
        <f t="shared" si="0"/>
        <v>233</v>
      </c>
      <c r="E15" s="33"/>
      <c r="F15" s="34"/>
      <c r="G15" s="33"/>
      <c r="H15" s="34"/>
      <c r="I15" s="33"/>
      <c r="J15" s="34"/>
      <c r="K15" s="33"/>
      <c r="L15" s="34">
        <v>16</v>
      </c>
      <c r="M15" s="33"/>
      <c r="N15" s="34">
        <v>30</v>
      </c>
      <c r="O15" s="33"/>
      <c r="P15" s="34">
        <v>55</v>
      </c>
      <c r="Q15" s="33"/>
      <c r="R15" s="34">
        <v>59</v>
      </c>
      <c r="S15" s="33"/>
      <c r="T15" s="34">
        <v>33</v>
      </c>
      <c r="U15" s="33"/>
      <c r="V15" s="34">
        <v>11</v>
      </c>
      <c r="W15" s="33"/>
      <c r="X15" s="34">
        <v>12</v>
      </c>
      <c r="Y15" s="33"/>
      <c r="Z15" s="34">
        <v>2</v>
      </c>
      <c r="AA15" s="33"/>
      <c r="AB15" s="34">
        <v>4</v>
      </c>
      <c r="AC15" s="33"/>
      <c r="AD15" s="34">
        <v>2</v>
      </c>
      <c r="AE15" s="33"/>
      <c r="AF15" s="34">
        <v>4</v>
      </c>
      <c r="AG15" s="33"/>
      <c r="AH15" s="34">
        <v>3</v>
      </c>
      <c r="AI15" s="33"/>
      <c r="AJ15" s="34"/>
      <c r="AK15" s="33"/>
      <c r="AL15" s="34">
        <v>2</v>
      </c>
      <c r="AM15" s="34">
        <v>225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1126" t="s">
        <v>32</v>
      </c>
      <c r="C20" s="1127" t="s">
        <v>43</v>
      </c>
      <c r="D20" s="1206" t="s">
        <v>34</v>
      </c>
      <c r="E20" s="1128" t="s">
        <v>43</v>
      </c>
      <c r="F20" s="1206" t="s">
        <v>34</v>
      </c>
      <c r="G20" s="1128" t="s">
        <v>43</v>
      </c>
      <c r="H20" s="1206" t="s">
        <v>34</v>
      </c>
      <c r="I20" s="1128" t="s">
        <v>43</v>
      </c>
      <c r="J20" s="1206" t="s">
        <v>34</v>
      </c>
      <c r="K20" s="1128" t="s">
        <v>43</v>
      </c>
      <c r="L20" s="1206" t="s">
        <v>34</v>
      </c>
      <c r="M20" s="1128" t="s">
        <v>43</v>
      </c>
      <c r="N20" s="1206" t="s">
        <v>34</v>
      </c>
      <c r="O20" s="1128" t="s">
        <v>43</v>
      </c>
      <c r="P20" s="1206" t="s">
        <v>34</v>
      </c>
      <c r="Q20" s="1128" t="s">
        <v>43</v>
      </c>
      <c r="R20" s="1206" t="s">
        <v>34</v>
      </c>
      <c r="S20" s="1128" t="s">
        <v>43</v>
      </c>
      <c r="T20" s="1206" t="s">
        <v>34</v>
      </c>
      <c r="U20" s="1128" t="s">
        <v>43</v>
      </c>
      <c r="V20" s="1206" t="s">
        <v>34</v>
      </c>
      <c r="W20" s="1128" t="s">
        <v>43</v>
      </c>
      <c r="X20" s="1206" t="s">
        <v>34</v>
      </c>
      <c r="Y20" s="1128" t="s">
        <v>43</v>
      </c>
      <c r="Z20" s="1206" t="s">
        <v>34</v>
      </c>
      <c r="AA20" s="1128" t="s">
        <v>43</v>
      </c>
      <c r="AB20" s="1206" t="s">
        <v>34</v>
      </c>
      <c r="AC20" s="1128" t="s">
        <v>43</v>
      </c>
      <c r="AD20" s="1206" t="s">
        <v>34</v>
      </c>
      <c r="AE20" s="1128" t="s">
        <v>43</v>
      </c>
      <c r="AF20" s="1206" t="s">
        <v>34</v>
      </c>
      <c r="AG20" s="1128" t="s">
        <v>43</v>
      </c>
      <c r="AH20" s="1206" t="s">
        <v>34</v>
      </c>
      <c r="AI20" s="1128" t="s">
        <v>43</v>
      </c>
      <c r="AJ20" s="1206" t="s">
        <v>34</v>
      </c>
      <c r="AK20" s="1128" t="s">
        <v>43</v>
      </c>
      <c r="AL20" s="1206" t="s">
        <v>34</v>
      </c>
      <c r="AM20" s="1532"/>
      <c r="AN20" s="1554"/>
      <c r="AO20" s="1554"/>
      <c r="AP20" s="1554"/>
    </row>
    <row r="21" spans="1:69" x14ac:dyDescent="0.25">
      <c r="A21" s="1270" t="s">
        <v>44</v>
      </c>
      <c r="B21" s="1271">
        <f t="shared" ref="B21:B26" si="3">SUM(C21+D21)</f>
        <v>0</v>
      </c>
      <c r="C21" s="1321">
        <f t="shared" ref="C21:D26" si="4">SUM(E21+G21+I21+K21+M21+O21+Q21+S21+U21+W21+Y21+AA21+AC21+AE21+AG21+AI21+AK21)</f>
        <v>0</v>
      </c>
      <c r="D21" s="1322">
        <f t="shared" si="4"/>
        <v>0</v>
      </c>
      <c r="E21" s="1318"/>
      <c r="F21" s="1319"/>
      <c r="G21" s="1318"/>
      <c r="H21" s="1319"/>
      <c r="I21" s="1318"/>
      <c r="J21" s="1317"/>
      <c r="K21" s="1318"/>
      <c r="L21" s="1317"/>
      <c r="M21" s="1318"/>
      <c r="N21" s="1317"/>
      <c r="O21" s="1153"/>
      <c r="P21" s="1317"/>
      <c r="Q21" s="1153"/>
      <c r="R21" s="1317"/>
      <c r="S21" s="1153"/>
      <c r="T21" s="1317"/>
      <c r="U21" s="1153"/>
      <c r="V21" s="1317"/>
      <c r="W21" s="1153"/>
      <c r="X21" s="1317"/>
      <c r="Y21" s="1153"/>
      <c r="Z21" s="1317"/>
      <c r="AA21" s="1153"/>
      <c r="AB21" s="1317"/>
      <c r="AC21" s="1153"/>
      <c r="AD21" s="1317"/>
      <c r="AE21" s="1153"/>
      <c r="AF21" s="1317"/>
      <c r="AG21" s="1153"/>
      <c r="AH21" s="1317"/>
      <c r="AI21" s="1153"/>
      <c r="AJ21" s="1317"/>
      <c r="AK21" s="1153"/>
      <c r="AL21" s="1317"/>
      <c r="AM21" s="1319"/>
      <c r="AN21" s="1320"/>
      <c r="AO21" s="1320"/>
      <c r="AP21" s="1320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1219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1220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1220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1126" t="s">
        <v>32</v>
      </c>
      <c r="C30" s="10" t="s">
        <v>43</v>
      </c>
      <c r="D30" s="1226" t="s">
        <v>34</v>
      </c>
      <c r="E30" s="1200" t="s">
        <v>43</v>
      </c>
      <c r="F30" s="1202" t="s">
        <v>34</v>
      </c>
      <c r="G30" s="1200" t="s">
        <v>43</v>
      </c>
      <c r="H30" s="1202" t="s">
        <v>34</v>
      </c>
      <c r="I30" s="1200" t="s">
        <v>43</v>
      </c>
      <c r="J30" s="1202" t="s">
        <v>34</v>
      </c>
      <c r="K30" s="1200" t="s">
        <v>43</v>
      </c>
      <c r="L30" s="1202" t="s">
        <v>34</v>
      </c>
      <c r="M30" s="1200" t="s">
        <v>43</v>
      </c>
      <c r="N30" s="1202" t="s">
        <v>34</v>
      </c>
      <c r="O30" s="1200" t="s">
        <v>43</v>
      </c>
      <c r="P30" s="1202" t="s">
        <v>34</v>
      </c>
      <c r="Q30" s="1200" t="s">
        <v>43</v>
      </c>
      <c r="R30" s="1202" t="s">
        <v>34</v>
      </c>
      <c r="S30" s="1200" t="s">
        <v>43</v>
      </c>
      <c r="T30" s="1202" t="s">
        <v>34</v>
      </c>
      <c r="U30" s="1200" t="s">
        <v>43</v>
      </c>
      <c r="V30" s="1202" t="s">
        <v>34</v>
      </c>
      <c r="W30" s="1200" t="s">
        <v>43</v>
      </c>
      <c r="X30" s="1202" t="s">
        <v>34</v>
      </c>
      <c r="Y30" s="1200" t="s">
        <v>43</v>
      </c>
      <c r="Z30" s="1202" t="s">
        <v>34</v>
      </c>
      <c r="AA30" s="1200" t="s">
        <v>43</v>
      </c>
      <c r="AB30" s="1202" t="s">
        <v>34</v>
      </c>
      <c r="AC30" s="1200" t="s">
        <v>43</v>
      </c>
      <c r="AD30" s="1202" t="s">
        <v>34</v>
      </c>
      <c r="AE30" s="1200" t="s">
        <v>43</v>
      </c>
      <c r="AF30" s="1202" t="s">
        <v>34</v>
      </c>
      <c r="AG30" s="1200" t="s">
        <v>43</v>
      </c>
      <c r="AH30" s="1202" t="s">
        <v>34</v>
      </c>
      <c r="AI30" s="1200" t="s">
        <v>43</v>
      </c>
      <c r="AJ30" s="1202" t="s">
        <v>34</v>
      </c>
      <c r="AK30" s="1200" t="s">
        <v>43</v>
      </c>
      <c r="AL30" s="1202" t="s">
        <v>34</v>
      </c>
      <c r="AM30" s="1554"/>
      <c r="AN30" s="1554"/>
    </row>
    <row r="31" spans="1:69" x14ac:dyDescent="0.25">
      <c r="A31" s="1270" t="s">
        <v>52</v>
      </c>
      <c r="B31" s="1271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1322">
        <f t="shared" si="14"/>
        <v>0</v>
      </c>
      <c r="E31" s="1318"/>
      <c r="F31" s="1319"/>
      <c r="G31" s="1318"/>
      <c r="H31" s="1319"/>
      <c r="I31" s="1318"/>
      <c r="J31" s="1317"/>
      <c r="K31" s="1318"/>
      <c r="L31" s="1317"/>
      <c r="M31" s="1318"/>
      <c r="N31" s="1317"/>
      <c r="O31" s="1153"/>
      <c r="P31" s="1317"/>
      <c r="Q31" s="1153"/>
      <c r="R31" s="1317"/>
      <c r="S31" s="1153"/>
      <c r="T31" s="1317"/>
      <c r="U31" s="1153"/>
      <c r="V31" s="1317"/>
      <c r="W31" s="1153"/>
      <c r="X31" s="1317"/>
      <c r="Y31" s="1153"/>
      <c r="Z31" s="1317"/>
      <c r="AA31" s="1153"/>
      <c r="AB31" s="1317"/>
      <c r="AC31" s="1153"/>
      <c r="AD31" s="1317"/>
      <c r="AE31" s="1153"/>
      <c r="AF31" s="1317"/>
      <c r="AG31" s="1153"/>
      <c r="AH31" s="1317"/>
      <c r="AI31" s="1153"/>
      <c r="AJ31" s="1317"/>
      <c r="AK31" s="1153"/>
      <c r="AL31" s="1317"/>
      <c r="AM31" s="1320"/>
      <c r="AN31" s="1320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1219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1219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1219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1219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1220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1126" t="s">
        <v>32</v>
      </c>
      <c r="C40" s="10" t="s">
        <v>43</v>
      </c>
      <c r="D40" s="1226" t="s">
        <v>34</v>
      </c>
      <c r="E40" s="1204" t="s">
        <v>43</v>
      </c>
      <c r="F40" s="1206" t="s">
        <v>34</v>
      </c>
      <c r="G40" s="1204" t="s">
        <v>43</v>
      </c>
      <c r="H40" s="1206" t="s">
        <v>34</v>
      </c>
      <c r="I40" s="1204" t="s">
        <v>43</v>
      </c>
      <c r="J40" s="1206" t="s">
        <v>34</v>
      </c>
      <c r="K40" s="1204" t="s">
        <v>43</v>
      </c>
      <c r="L40" s="1206" t="s">
        <v>34</v>
      </c>
      <c r="M40" s="1204" t="s">
        <v>43</v>
      </c>
      <c r="N40" s="1206" t="s">
        <v>34</v>
      </c>
      <c r="O40" s="1204" t="s">
        <v>43</v>
      </c>
      <c r="P40" s="1206" t="s">
        <v>34</v>
      </c>
      <c r="Q40" s="1204" t="s">
        <v>43</v>
      </c>
      <c r="R40" s="1206" t="s">
        <v>34</v>
      </c>
      <c r="S40" s="1204" t="s">
        <v>43</v>
      </c>
      <c r="T40" s="1206" t="s">
        <v>34</v>
      </c>
      <c r="U40" s="1204" t="s">
        <v>43</v>
      </c>
      <c r="V40" s="1206" t="s">
        <v>34</v>
      </c>
      <c r="W40" s="1204" t="s">
        <v>43</v>
      </c>
      <c r="X40" s="1206" t="s">
        <v>34</v>
      </c>
      <c r="Y40" s="1204" t="s">
        <v>43</v>
      </c>
      <c r="Z40" s="1206" t="s">
        <v>34</v>
      </c>
      <c r="AA40" s="1204" t="s">
        <v>43</v>
      </c>
      <c r="AB40" s="1206" t="s">
        <v>34</v>
      </c>
      <c r="AC40" s="1204" t="s">
        <v>43</v>
      </c>
      <c r="AD40" s="1206" t="s">
        <v>34</v>
      </c>
      <c r="AE40" s="1204" t="s">
        <v>43</v>
      </c>
      <c r="AF40" s="1206" t="s">
        <v>34</v>
      </c>
      <c r="AG40" s="1204" t="s">
        <v>43</v>
      </c>
      <c r="AH40" s="1206" t="s">
        <v>34</v>
      </c>
      <c r="AI40" s="1204" t="s">
        <v>43</v>
      </c>
      <c r="AJ40" s="1206" t="s">
        <v>34</v>
      </c>
      <c r="AK40" s="1204" t="s">
        <v>43</v>
      </c>
      <c r="AL40" s="1206" t="s">
        <v>34</v>
      </c>
      <c r="AM40" s="1554"/>
      <c r="AN40" s="1554"/>
    </row>
    <row r="41" spans="1:68" x14ac:dyDescent="0.25">
      <c r="A41" s="1270" t="s">
        <v>52</v>
      </c>
      <c r="B41" s="1271">
        <f t="shared" ref="B41:B46" si="18">SUM(C41+D41)</f>
        <v>0</v>
      </c>
      <c r="C41" s="95">
        <f>SUM(E41+G41+I41+K41+M41+O41+Q41+S41+U41+W41+Y41+AA41+AC41+AE41+AG41+AI41+AK41)</f>
        <v>0</v>
      </c>
      <c r="D41" s="1322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320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1219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1219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1219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1219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1220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1126" t="s">
        <v>32</v>
      </c>
      <c r="C50" s="10" t="s">
        <v>43</v>
      </c>
      <c r="D50" s="1226" t="s">
        <v>34</v>
      </c>
      <c r="E50" s="1200" t="s">
        <v>43</v>
      </c>
      <c r="F50" s="1202" t="s">
        <v>34</v>
      </c>
      <c r="G50" s="1200" t="s">
        <v>43</v>
      </c>
      <c r="H50" s="1202" t="s">
        <v>34</v>
      </c>
      <c r="I50" s="1200" t="s">
        <v>43</v>
      </c>
      <c r="J50" s="1202" t="s">
        <v>34</v>
      </c>
      <c r="K50" s="1200" t="s">
        <v>43</v>
      </c>
      <c r="L50" s="1202" t="s">
        <v>34</v>
      </c>
      <c r="M50" s="1200" t="s">
        <v>43</v>
      </c>
      <c r="N50" s="1202" t="s">
        <v>34</v>
      </c>
      <c r="O50" s="1200" t="s">
        <v>43</v>
      </c>
      <c r="P50" s="1202" t="s">
        <v>34</v>
      </c>
      <c r="Q50" s="1200" t="s">
        <v>43</v>
      </c>
      <c r="R50" s="1202" t="s">
        <v>34</v>
      </c>
      <c r="S50" s="1200" t="s">
        <v>43</v>
      </c>
      <c r="T50" s="1202" t="s">
        <v>34</v>
      </c>
      <c r="U50" s="1200" t="s">
        <v>43</v>
      </c>
      <c r="V50" s="1202" t="s">
        <v>34</v>
      </c>
      <c r="W50" s="1200" t="s">
        <v>43</v>
      </c>
      <c r="X50" s="1202" t="s">
        <v>34</v>
      </c>
      <c r="Y50" s="1200" t="s">
        <v>43</v>
      </c>
      <c r="Z50" s="1202" t="s">
        <v>34</v>
      </c>
      <c r="AA50" s="1200" t="s">
        <v>43</v>
      </c>
      <c r="AB50" s="1202" t="s">
        <v>34</v>
      </c>
      <c r="AC50" s="1200" t="s">
        <v>43</v>
      </c>
      <c r="AD50" s="1202" t="s">
        <v>34</v>
      </c>
      <c r="AE50" s="1200" t="s">
        <v>43</v>
      </c>
      <c r="AF50" s="1202" t="s">
        <v>34</v>
      </c>
      <c r="AG50" s="1200" t="s">
        <v>43</v>
      </c>
      <c r="AH50" s="1202" t="s">
        <v>34</v>
      </c>
      <c r="AI50" s="1200" t="s">
        <v>43</v>
      </c>
      <c r="AJ50" s="1202" t="s">
        <v>34</v>
      </c>
      <c r="AK50" s="1200" t="s">
        <v>43</v>
      </c>
      <c r="AL50" s="1202" t="s">
        <v>34</v>
      </c>
      <c r="AM50" s="1554"/>
      <c r="AN50" s="1554"/>
    </row>
    <row r="51" spans="1:68" x14ac:dyDescent="0.25">
      <c r="A51" s="1270" t="s">
        <v>52</v>
      </c>
      <c r="B51" s="1271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1322">
        <f t="shared" si="26"/>
        <v>0</v>
      </c>
      <c r="E51" s="1318"/>
      <c r="F51" s="1319"/>
      <c r="G51" s="1318"/>
      <c r="H51" s="1319"/>
      <c r="I51" s="1318"/>
      <c r="J51" s="1317"/>
      <c r="K51" s="1318"/>
      <c r="L51" s="1317"/>
      <c r="M51" s="1318"/>
      <c r="N51" s="1317"/>
      <c r="O51" s="1153"/>
      <c r="P51" s="1317"/>
      <c r="Q51" s="1153"/>
      <c r="R51" s="1317"/>
      <c r="S51" s="1153"/>
      <c r="T51" s="1317"/>
      <c r="U51" s="1153"/>
      <c r="V51" s="1317"/>
      <c r="W51" s="1153"/>
      <c r="X51" s="1317"/>
      <c r="Y51" s="1153"/>
      <c r="Z51" s="1317"/>
      <c r="AA51" s="1153"/>
      <c r="AB51" s="1317"/>
      <c r="AC51" s="1153"/>
      <c r="AD51" s="1317"/>
      <c r="AE51" s="1153"/>
      <c r="AF51" s="1317"/>
      <c r="AG51" s="1153"/>
      <c r="AH51" s="1317"/>
      <c r="AI51" s="1153"/>
      <c r="AJ51" s="1317"/>
      <c r="AK51" s="1153"/>
      <c r="AL51" s="1317"/>
      <c r="AM51" s="1320"/>
      <c r="AN51" s="1320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1219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1219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1219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1219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1220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212" t="s">
        <v>32</v>
      </c>
      <c r="C60" s="1210" t="s">
        <v>33</v>
      </c>
      <c r="D60" s="1206" t="s">
        <v>34</v>
      </c>
      <c r="E60" s="1128" t="s">
        <v>33</v>
      </c>
      <c r="F60" s="1206" t="s">
        <v>34</v>
      </c>
      <c r="G60" s="1128" t="s">
        <v>33</v>
      </c>
      <c r="H60" s="1206" t="s">
        <v>34</v>
      </c>
      <c r="I60" s="1128" t="s">
        <v>33</v>
      </c>
      <c r="J60" s="1206" t="s">
        <v>34</v>
      </c>
      <c r="K60" s="1128" t="s">
        <v>33</v>
      </c>
      <c r="L60" s="1206" t="s">
        <v>34</v>
      </c>
      <c r="M60" s="1128" t="s">
        <v>33</v>
      </c>
      <c r="N60" s="1206" t="s">
        <v>34</v>
      </c>
      <c r="O60" s="1128" t="s">
        <v>33</v>
      </c>
      <c r="P60" s="1206" t="s">
        <v>34</v>
      </c>
      <c r="Q60" s="1128" t="s">
        <v>33</v>
      </c>
      <c r="R60" s="1206" t="s">
        <v>34</v>
      </c>
      <c r="S60" s="1128" t="s">
        <v>33</v>
      </c>
      <c r="T60" s="1206" t="s">
        <v>34</v>
      </c>
      <c r="U60" s="1128" t="s">
        <v>33</v>
      </c>
      <c r="V60" s="1205" t="s">
        <v>34</v>
      </c>
      <c r="W60" s="1128" t="s">
        <v>33</v>
      </c>
      <c r="X60" s="1206" t="s">
        <v>34</v>
      </c>
      <c r="Y60" s="1128" t="s">
        <v>33</v>
      </c>
      <c r="Z60" s="1206" t="s">
        <v>34</v>
      </c>
      <c r="AA60" s="1128" t="s">
        <v>33</v>
      </c>
      <c r="AB60" s="1206" t="s">
        <v>34</v>
      </c>
      <c r="AC60" s="1128" t="s">
        <v>33</v>
      </c>
      <c r="AD60" s="1206" t="s">
        <v>34</v>
      </c>
      <c r="AE60" s="1128" t="s">
        <v>33</v>
      </c>
      <c r="AF60" s="1206" t="s">
        <v>34</v>
      </c>
      <c r="AG60" s="1128" t="s">
        <v>33</v>
      </c>
      <c r="AH60" s="1206" t="s">
        <v>34</v>
      </c>
      <c r="AI60" s="1128" t="s">
        <v>33</v>
      </c>
      <c r="AJ60" s="1206" t="s">
        <v>34</v>
      </c>
      <c r="AK60" s="1128" t="s">
        <v>33</v>
      </c>
      <c r="AL60" s="1206" t="s">
        <v>34</v>
      </c>
      <c r="AM60" s="106" t="s">
        <v>64</v>
      </c>
      <c r="AN60" s="1206" t="s">
        <v>65</v>
      </c>
    </row>
    <row r="61" spans="1:68" x14ac:dyDescent="0.25">
      <c r="A61" s="1154" t="s">
        <v>66</v>
      </c>
      <c r="B61" s="1271">
        <f t="shared" ref="B61:B66" si="32">SUM(C61+D61)</f>
        <v>62</v>
      </c>
      <c r="C61" s="95">
        <f>SUM(E61+G61+I61+K61+M61+O61+Q61+S61+U61+W61+Y61+AA61+AC61+AE61+AG61+AI61+AK61)</f>
        <v>44</v>
      </c>
      <c r="D61" s="1322">
        <f>SUM(F61+H61+J61+L61+N61+P61+R61+T61+V61+X61+Z61+AB61+AD61+AF61+AH61+AJ61+AL61)</f>
        <v>18</v>
      </c>
      <c r="E61" s="1318">
        <v>1</v>
      </c>
      <c r="F61" s="1319"/>
      <c r="G61" s="1318">
        <v>1</v>
      </c>
      <c r="H61" s="1317">
        <v>2</v>
      </c>
      <c r="I61" s="1318"/>
      <c r="J61" s="1317"/>
      <c r="K61" s="1318">
        <v>1</v>
      </c>
      <c r="L61" s="1317"/>
      <c r="M61" s="1318"/>
      <c r="N61" s="1317">
        <v>1</v>
      </c>
      <c r="O61" s="1318">
        <v>3</v>
      </c>
      <c r="P61" s="1317">
        <v>1</v>
      </c>
      <c r="Q61" s="1318">
        <v>3</v>
      </c>
      <c r="R61" s="1317"/>
      <c r="S61" s="1318">
        <v>2</v>
      </c>
      <c r="T61" s="1317"/>
      <c r="U61" s="1318">
        <v>1</v>
      </c>
      <c r="V61" s="1155">
        <v>2</v>
      </c>
      <c r="W61" s="1318">
        <v>3</v>
      </c>
      <c r="X61" s="1317">
        <v>1</v>
      </c>
      <c r="Y61" s="1318">
        <v>4</v>
      </c>
      <c r="Z61" s="1317">
        <v>1</v>
      </c>
      <c r="AA61" s="1318">
        <v>10</v>
      </c>
      <c r="AB61" s="1317"/>
      <c r="AC61" s="1318">
        <v>4</v>
      </c>
      <c r="AD61" s="1317">
        <v>2</v>
      </c>
      <c r="AE61" s="1318">
        <v>3</v>
      </c>
      <c r="AF61" s="1317">
        <v>1</v>
      </c>
      <c r="AG61" s="1318">
        <v>3</v>
      </c>
      <c r="AH61" s="1317">
        <v>2</v>
      </c>
      <c r="AI61" s="1318">
        <v>2</v>
      </c>
      <c r="AJ61" s="1317">
        <v>1</v>
      </c>
      <c r="AK61" s="1153">
        <v>3</v>
      </c>
      <c r="AL61" s="1317">
        <v>4</v>
      </c>
      <c r="AM61" s="1153"/>
      <c r="AN61" s="1317">
        <v>62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1086</v>
      </c>
      <c r="C62" s="96">
        <f t="shared" ref="C62:D66" si="33">SUM(E62+G62+I62+K62+M62+O62+Q62+S62+U62+W62+Y62+AA62+AC62+AE62+AG62+AI62+AK62)</f>
        <v>553</v>
      </c>
      <c r="D62" s="70">
        <f t="shared" si="33"/>
        <v>533</v>
      </c>
      <c r="E62" s="33">
        <v>122</v>
      </c>
      <c r="F62" s="34">
        <v>86</v>
      </c>
      <c r="G62" s="33">
        <v>35</v>
      </c>
      <c r="H62" s="32">
        <v>42</v>
      </c>
      <c r="I62" s="33">
        <v>40</v>
      </c>
      <c r="J62" s="32">
        <v>44</v>
      </c>
      <c r="K62" s="33">
        <v>29</v>
      </c>
      <c r="L62" s="32">
        <v>30</v>
      </c>
      <c r="M62" s="33">
        <v>18</v>
      </c>
      <c r="N62" s="32">
        <v>13</v>
      </c>
      <c r="O62" s="33">
        <v>25</v>
      </c>
      <c r="P62" s="32">
        <v>16</v>
      </c>
      <c r="Q62" s="33">
        <v>24</v>
      </c>
      <c r="R62" s="32">
        <v>18</v>
      </c>
      <c r="S62" s="33">
        <v>20</v>
      </c>
      <c r="T62" s="32">
        <v>20</v>
      </c>
      <c r="U62" s="33">
        <v>22</v>
      </c>
      <c r="V62" s="109">
        <v>21</v>
      </c>
      <c r="W62" s="33">
        <v>13</v>
      </c>
      <c r="X62" s="32">
        <v>26</v>
      </c>
      <c r="Y62" s="33">
        <v>24</v>
      </c>
      <c r="Z62" s="32">
        <v>25</v>
      </c>
      <c r="AA62" s="33">
        <v>30</v>
      </c>
      <c r="AB62" s="32">
        <v>28</v>
      </c>
      <c r="AC62" s="33">
        <v>30</v>
      </c>
      <c r="AD62" s="32">
        <v>25</v>
      </c>
      <c r="AE62" s="33">
        <v>26</v>
      </c>
      <c r="AF62" s="32">
        <v>24</v>
      </c>
      <c r="AG62" s="33">
        <v>30</v>
      </c>
      <c r="AH62" s="32">
        <v>26</v>
      </c>
      <c r="AI62" s="33">
        <v>26</v>
      </c>
      <c r="AJ62" s="32">
        <v>35</v>
      </c>
      <c r="AK62" s="71">
        <v>39</v>
      </c>
      <c r="AL62" s="32">
        <v>54</v>
      </c>
      <c r="AM62" s="71"/>
      <c r="AN62" s="32">
        <v>1086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2998</v>
      </c>
      <c r="C63" s="96">
        <f t="shared" si="33"/>
        <v>1532</v>
      </c>
      <c r="D63" s="70">
        <f t="shared" si="33"/>
        <v>1466</v>
      </c>
      <c r="E63" s="33">
        <v>306</v>
      </c>
      <c r="F63" s="34">
        <v>224</v>
      </c>
      <c r="G63" s="33">
        <v>170</v>
      </c>
      <c r="H63" s="32">
        <v>145</v>
      </c>
      <c r="I63" s="33">
        <v>173</v>
      </c>
      <c r="J63" s="32">
        <v>134</v>
      </c>
      <c r="K63" s="33">
        <v>92</v>
      </c>
      <c r="L63" s="32">
        <v>89</v>
      </c>
      <c r="M63" s="33">
        <v>41</v>
      </c>
      <c r="N63" s="32">
        <v>51</v>
      </c>
      <c r="O63" s="33">
        <v>55</v>
      </c>
      <c r="P63" s="32">
        <v>66</v>
      </c>
      <c r="Q63" s="33">
        <v>61</v>
      </c>
      <c r="R63" s="32">
        <v>56</v>
      </c>
      <c r="S63" s="33">
        <v>68</v>
      </c>
      <c r="T63" s="32">
        <v>61</v>
      </c>
      <c r="U63" s="33">
        <v>54</v>
      </c>
      <c r="V63" s="109">
        <v>45</v>
      </c>
      <c r="W63" s="33">
        <v>40</v>
      </c>
      <c r="X63" s="32">
        <v>52</v>
      </c>
      <c r="Y63" s="33">
        <v>52</v>
      </c>
      <c r="Z63" s="32">
        <v>71</v>
      </c>
      <c r="AA63" s="33">
        <v>57</v>
      </c>
      <c r="AB63" s="32">
        <v>73</v>
      </c>
      <c r="AC63" s="33">
        <v>92</v>
      </c>
      <c r="AD63" s="32">
        <v>81</v>
      </c>
      <c r="AE63" s="33">
        <v>83</v>
      </c>
      <c r="AF63" s="32">
        <v>84</v>
      </c>
      <c r="AG63" s="33">
        <v>58</v>
      </c>
      <c r="AH63" s="32">
        <v>70</v>
      </c>
      <c r="AI63" s="33">
        <v>53</v>
      </c>
      <c r="AJ63" s="32">
        <v>60</v>
      </c>
      <c r="AK63" s="71">
        <v>77</v>
      </c>
      <c r="AL63" s="32">
        <v>104</v>
      </c>
      <c r="AM63" s="71"/>
      <c r="AN63" s="32">
        <v>2998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502</v>
      </c>
      <c r="C64" s="96">
        <f t="shared" si="33"/>
        <v>249</v>
      </c>
      <c r="D64" s="70">
        <f t="shared" si="33"/>
        <v>253</v>
      </c>
      <c r="E64" s="33">
        <v>45</v>
      </c>
      <c r="F64" s="34">
        <v>39</v>
      </c>
      <c r="G64" s="33">
        <v>60</v>
      </c>
      <c r="H64" s="32">
        <v>60</v>
      </c>
      <c r="I64" s="33">
        <v>76</v>
      </c>
      <c r="J64" s="32">
        <v>55</v>
      </c>
      <c r="K64" s="33">
        <v>16</v>
      </c>
      <c r="L64" s="32">
        <v>32</v>
      </c>
      <c r="M64" s="33">
        <v>7</v>
      </c>
      <c r="N64" s="32">
        <v>6</v>
      </c>
      <c r="O64" s="33">
        <v>3</v>
      </c>
      <c r="P64" s="32">
        <v>10</v>
      </c>
      <c r="Q64" s="33">
        <v>11</v>
      </c>
      <c r="R64" s="32">
        <v>7</v>
      </c>
      <c r="S64" s="33">
        <v>10</v>
      </c>
      <c r="T64" s="32">
        <v>5</v>
      </c>
      <c r="U64" s="33">
        <v>5</v>
      </c>
      <c r="V64" s="109">
        <v>7</v>
      </c>
      <c r="W64" s="33">
        <v>2</v>
      </c>
      <c r="X64" s="32">
        <v>12</v>
      </c>
      <c r="Y64" s="33">
        <v>6</v>
      </c>
      <c r="Z64" s="32">
        <v>3</v>
      </c>
      <c r="AA64" s="33">
        <v>3</v>
      </c>
      <c r="AB64" s="32">
        <v>6</v>
      </c>
      <c r="AC64" s="33">
        <v>2</v>
      </c>
      <c r="AD64" s="32">
        <v>4</v>
      </c>
      <c r="AE64" s="33"/>
      <c r="AF64" s="32">
        <v>2</v>
      </c>
      <c r="AG64" s="33">
        <v>1</v>
      </c>
      <c r="AH64" s="32">
        <v>1</v>
      </c>
      <c r="AI64" s="33"/>
      <c r="AJ64" s="32">
        <v>2</v>
      </c>
      <c r="AK64" s="71">
        <v>2</v>
      </c>
      <c r="AL64" s="32">
        <v>2</v>
      </c>
      <c r="AM64" s="71"/>
      <c r="AN64" s="32">
        <v>502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11</v>
      </c>
      <c r="C65" s="112">
        <f t="shared" si="33"/>
        <v>6</v>
      </c>
      <c r="D65" s="113">
        <f t="shared" si="33"/>
        <v>5</v>
      </c>
      <c r="E65" s="114">
        <v>1</v>
      </c>
      <c r="F65" s="115">
        <v>1</v>
      </c>
      <c r="G65" s="114">
        <v>1</v>
      </c>
      <c r="H65" s="116"/>
      <c r="I65" s="114">
        <v>1</v>
      </c>
      <c r="J65" s="116"/>
      <c r="K65" s="114"/>
      <c r="L65" s="116"/>
      <c r="M65" s="114"/>
      <c r="N65" s="116"/>
      <c r="O65" s="114"/>
      <c r="P65" s="116">
        <v>2</v>
      </c>
      <c r="Q65" s="114"/>
      <c r="R65" s="116">
        <v>2</v>
      </c>
      <c r="S65" s="114"/>
      <c r="T65" s="116"/>
      <c r="U65" s="114">
        <v>1</v>
      </c>
      <c r="V65" s="117"/>
      <c r="W65" s="114"/>
      <c r="X65" s="116"/>
      <c r="Y65" s="114">
        <v>1</v>
      </c>
      <c r="Z65" s="116"/>
      <c r="AA65" s="114"/>
      <c r="AB65" s="116"/>
      <c r="AC65" s="114">
        <v>1</v>
      </c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11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1204" t="s">
        <v>62</v>
      </c>
      <c r="B67" s="1230">
        <f t="shared" ref="B67:AL67" si="37">SUM(B61:B66)</f>
        <v>4659</v>
      </c>
      <c r="C67" s="1231">
        <f t="shared" si="37"/>
        <v>2384</v>
      </c>
      <c r="D67" s="124">
        <f t="shared" si="37"/>
        <v>2275</v>
      </c>
      <c r="E67" s="1142">
        <f t="shared" si="37"/>
        <v>475</v>
      </c>
      <c r="F67" s="126">
        <f t="shared" si="37"/>
        <v>350</v>
      </c>
      <c r="G67" s="1142">
        <f t="shared" si="37"/>
        <v>267</v>
      </c>
      <c r="H67" s="1143">
        <f t="shared" si="37"/>
        <v>249</v>
      </c>
      <c r="I67" s="1142">
        <f t="shared" si="37"/>
        <v>290</v>
      </c>
      <c r="J67" s="1143">
        <f t="shared" si="37"/>
        <v>233</v>
      </c>
      <c r="K67" s="1142">
        <f t="shared" si="37"/>
        <v>138</v>
      </c>
      <c r="L67" s="1143">
        <f t="shared" si="37"/>
        <v>151</v>
      </c>
      <c r="M67" s="1142">
        <f t="shared" si="37"/>
        <v>66</v>
      </c>
      <c r="N67" s="1143">
        <f t="shared" si="37"/>
        <v>71</v>
      </c>
      <c r="O67" s="1142">
        <f t="shared" si="37"/>
        <v>86</v>
      </c>
      <c r="P67" s="1143">
        <f t="shared" si="37"/>
        <v>95</v>
      </c>
      <c r="Q67" s="1142">
        <f t="shared" si="37"/>
        <v>99</v>
      </c>
      <c r="R67" s="1143">
        <f t="shared" si="37"/>
        <v>83</v>
      </c>
      <c r="S67" s="1142">
        <f t="shared" si="37"/>
        <v>100</v>
      </c>
      <c r="T67" s="1143">
        <f t="shared" si="37"/>
        <v>86</v>
      </c>
      <c r="U67" s="128">
        <f t="shared" si="37"/>
        <v>83</v>
      </c>
      <c r="V67" s="1075">
        <f t="shared" si="37"/>
        <v>75</v>
      </c>
      <c r="W67" s="1142">
        <f t="shared" si="37"/>
        <v>58</v>
      </c>
      <c r="X67" s="1143">
        <f t="shared" si="37"/>
        <v>91</v>
      </c>
      <c r="Y67" s="1142">
        <f t="shared" si="37"/>
        <v>87</v>
      </c>
      <c r="Z67" s="1143">
        <f t="shared" si="37"/>
        <v>100</v>
      </c>
      <c r="AA67" s="1142">
        <f t="shared" si="37"/>
        <v>100</v>
      </c>
      <c r="AB67" s="1143">
        <f t="shared" si="37"/>
        <v>107</v>
      </c>
      <c r="AC67" s="1142">
        <f t="shared" si="37"/>
        <v>129</v>
      </c>
      <c r="AD67" s="1143">
        <f t="shared" si="37"/>
        <v>112</v>
      </c>
      <c r="AE67" s="1142">
        <f t="shared" si="37"/>
        <v>112</v>
      </c>
      <c r="AF67" s="1143">
        <f t="shared" si="37"/>
        <v>111</v>
      </c>
      <c r="AG67" s="1142">
        <f t="shared" si="37"/>
        <v>92</v>
      </c>
      <c r="AH67" s="1143">
        <f t="shared" si="37"/>
        <v>99</v>
      </c>
      <c r="AI67" s="1142">
        <f t="shared" si="37"/>
        <v>81</v>
      </c>
      <c r="AJ67" s="1143">
        <f t="shared" si="37"/>
        <v>98</v>
      </c>
      <c r="AK67" s="130">
        <f t="shared" si="37"/>
        <v>121</v>
      </c>
      <c r="AL67" s="1143">
        <f t="shared" si="37"/>
        <v>164</v>
      </c>
      <c r="AM67" s="130">
        <f>SUM(AM61:AM65)</f>
        <v>0</v>
      </c>
      <c r="AN67" s="1143">
        <f>SUM(AN61:AN65)</f>
        <v>4659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1200" t="s">
        <v>73</v>
      </c>
      <c r="B69" s="1221" t="s">
        <v>5</v>
      </c>
      <c r="C69" s="1221" t="s">
        <v>74</v>
      </c>
      <c r="D69" s="1221" t="s">
        <v>75</v>
      </c>
      <c r="E69" s="1221" t="s">
        <v>76</v>
      </c>
    </row>
    <row r="70" spans="1:68" x14ac:dyDescent="0.25">
      <c r="A70" s="1232" t="s">
        <v>77</v>
      </c>
      <c r="B70" s="1323">
        <f>SUM(C70:E70)</f>
        <v>0</v>
      </c>
      <c r="C70" s="1320"/>
      <c r="D70" s="1320"/>
      <c r="E70" s="1320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199</v>
      </c>
      <c r="C73" s="72">
        <v>199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244</v>
      </c>
      <c r="C76" s="72">
        <v>244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136</v>
      </c>
      <c r="C82" s="72">
        <v>136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1</v>
      </c>
      <c r="C85" s="72">
        <v>1</v>
      </c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ht="21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1204" t="s">
        <v>62</v>
      </c>
      <c r="B90" s="137">
        <f>SUM(B70:B89)</f>
        <v>580</v>
      </c>
      <c r="C90" s="137">
        <f>SUM(C70:C89)</f>
        <v>580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1128" t="s">
        <v>32</v>
      </c>
      <c r="D94" s="1234" t="s">
        <v>43</v>
      </c>
      <c r="E94" s="1206" t="s">
        <v>34</v>
      </c>
      <c r="F94" s="1128" t="s">
        <v>43</v>
      </c>
      <c r="G94" s="1206" t="s">
        <v>34</v>
      </c>
      <c r="H94" s="1128" t="s">
        <v>43</v>
      </c>
      <c r="I94" s="1206" t="s">
        <v>34</v>
      </c>
      <c r="J94" s="1128" t="s">
        <v>43</v>
      </c>
      <c r="K94" s="1206" t="s">
        <v>34</v>
      </c>
      <c r="L94" s="1128" t="s">
        <v>43</v>
      </c>
      <c r="M94" s="1206" t="s">
        <v>34</v>
      </c>
      <c r="N94" s="1128" t="s">
        <v>43</v>
      </c>
      <c r="O94" s="1206" t="s">
        <v>34</v>
      </c>
      <c r="P94" s="1128" t="s">
        <v>43</v>
      </c>
      <c r="Q94" s="1206" t="s">
        <v>34</v>
      </c>
      <c r="R94" s="1128" t="s">
        <v>43</v>
      </c>
      <c r="S94" s="1206" t="s">
        <v>34</v>
      </c>
      <c r="T94" s="1128" t="s">
        <v>43</v>
      </c>
      <c r="U94" s="1206" t="s">
        <v>34</v>
      </c>
      <c r="V94" s="1128" t="s">
        <v>43</v>
      </c>
      <c r="W94" s="1206" t="s">
        <v>34</v>
      </c>
      <c r="X94" s="1128" t="s">
        <v>43</v>
      </c>
      <c r="Y94" s="1206" t="s">
        <v>34</v>
      </c>
      <c r="Z94" s="1128" t="s">
        <v>43</v>
      </c>
      <c r="AA94" s="1206" t="s">
        <v>34</v>
      </c>
      <c r="AB94" s="1128" t="s">
        <v>43</v>
      </c>
      <c r="AC94" s="1206" t="s">
        <v>34</v>
      </c>
      <c r="AD94" s="1128" t="s">
        <v>43</v>
      </c>
      <c r="AE94" s="1206" t="s">
        <v>34</v>
      </c>
      <c r="AF94" s="1128" t="s">
        <v>43</v>
      </c>
      <c r="AG94" s="1206" t="s">
        <v>34</v>
      </c>
      <c r="AH94" s="1128" t="s">
        <v>43</v>
      </c>
      <c r="AI94" s="1206" t="s">
        <v>34</v>
      </c>
      <c r="AJ94" s="1128" t="s">
        <v>43</v>
      </c>
      <c r="AK94" s="1206" t="s">
        <v>34</v>
      </c>
      <c r="AL94" s="1128" t="s">
        <v>43</v>
      </c>
      <c r="AM94" s="1206" t="s">
        <v>34</v>
      </c>
      <c r="AN94" s="1554"/>
      <c r="AO94" s="1554"/>
    </row>
    <row r="95" spans="1:69" x14ac:dyDescent="0.25">
      <c r="A95" s="1606" t="s">
        <v>100</v>
      </c>
      <c r="B95" s="1607"/>
      <c r="C95" s="1271">
        <f>SUM(C96:C102)</f>
        <v>735</v>
      </c>
      <c r="D95" s="18">
        <f>SUM(D96:D102)</f>
        <v>374</v>
      </c>
      <c r="E95" s="1322">
        <f>SUM(E96:E102)</f>
        <v>361</v>
      </c>
      <c r="F95" s="1230">
        <f t="shared" ref="F95:AN95" si="40">SUM(F96:F102)</f>
        <v>21</v>
      </c>
      <c r="G95" s="1235">
        <f t="shared" si="40"/>
        <v>10</v>
      </c>
      <c r="H95" s="1230">
        <f t="shared" si="40"/>
        <v>9</v>
      </c>
      <c r="I95" s="1235">
        <f t="shared" si="40"/>
        <v>15</v>
      </c>
      <c r="J95" s="1230">
        <f t="shared" si="40"/>
        <v>15</v>
      </c>
      <c r="K95" s="1235">
        <f t="shared" si="40"/>
        <v>10</v>
      </c>
      <c r="L95" s="1230">
        <f t="shared" si="40"/>
        <v>14</v>
      </c>
      <c r="M95" s="1235">
        <f t="shared" si="40"/>
        <v>21</v>
      </c>
      <c r="N95" s="1230">
        <f t="shared" si="40"/>
        <v>13</v>
      </c>
      <c r="O95" s="1235">
        <f t="shared" si="40"/>
        <v>18</v>
      </c>
      <c r="P95" s="1230">
        <f t="shared" si="40"/>
        <v>17</v>
      </c>
      <c r="Q95" s="1235">
        <f t="shared" si="40"/>
        <v>21</v>
      </c>
      <c r="R95" s="1230">
        <f t="shared" si="40"/>
        <v>13</v>
      </c>
      <c r="S95" s="1235">
        <f t="shared" si="40"/>
        <v>24</v>
      </c>
      <c r="T95" s="1230">
        <f t="shared" si="40"/>
        <v>8</v>
      </c>
      <c r="U95" s="1235">
        <f t="shared" si="40"/>
        <v>22</v>
      </c>
      <c r="V95" s="1230">
        <f t="shared" si="40"/>
        <v>14</v>
      </c>
      <c r="W95" s="1235">
        <f t="shared" si="40"/>
        <v>19</v>
      </c>
      <c r="X95" s="1230">
        <f t="shared" si="40"/>
        <v>11</v>
      </c>
      <c r="Y95" s="1235">
        <f t="shared" si="40"/>
        <v>19</v>
      </c>
      <c r="Z95" s="1230">
        <f t="shared" si="40"/>
        <v>18</v>
      </c>
      <c r="AA95" s="1235">
        <f t="shared" si="40"/>
        <v>17</v>
      </c>
      <c r="AB95" s="1230">
        <f t="shared" si="40"/>
        <v>33</v>
      </c>
      <c r="AC95" s="1235">
        <f t="shared" si="40"/>
        <v>19</v>
      </c>
      <c r="AD95" s="1230">
        <f t="shared" si="40"/>
        <v>33</v>
      </c>
      <c r="AE95" s="1235">
        <f t="shared" si="40"/>
        <v>21</v>
      </c>
      <c r="AF95" s="1230">
        <f t="shared" si="40"/>
        <v>38</v>
      </c>
      <c r="AG95" s="1235">
        <f t="shared" si="40"/>
        <v>34</v>
      </c>
      <c r="AH95" s="1230">
        <f t="shared" si="40"/>
        <v>35</v>
      </c>
      <c r="AI95" s="1235">
        <f t="shared" si="40"/>
        <v>22</v>
      </c>
      <c r="AJ95" s="1230">
        <f t="shared" si="40"/>
        <v>42</v>
      </c>
      <c r="AK95" s="1235">
        <f t="shared" si="40"/>
        <v>29</v>
      </c>
      <c r="AL95" s="1230">
        <f t="shared" si="40"/>
        <v>40</v>
      </c>
      <c r="AM95" s="1235">
        <f t="shared" si="40"/>
        <v>40</v>
      </c>
      <c r="AN95" s="1324">
        <f t="shared" si="40"/>
        <v>684</v>
      </c>
      <c r="AO95" s="1324">
        <f>SUM(AO96:AO98)</f>
        <v>0</v>
      </c>
    </row>
    <row r="96" spans="1:69" ht="15" customHeight="1" x14ac:dyDescent="0.25">
      <c r="A96" s="1567" t="s">
        <v>101</v>
      </c>
      <c r="B96" s="1214" t="s">
        <v>102</v>
      </c>
      <c r="C96" s="1271">
        <f t="shared" ref="C96:C102" si="41">SUM(D96+E96)</f>
        <v>444</v>
      </c>
      <c r="D96" s="18">
        <f t="shared" ref="D96:E102" si="42">SUM(F96+H96+J96+L96+N96+P96+R96+T96+V96+X96+Z96+AB96+AD96+AF96+AH96+AJ96+AL96)</f>
        <v>216</v>
      </c>
      <c r="E96" s="1322">
        <f t="shared" si="42"/>
        <v>228</v>
      </c>
      <c r="F96" s="1274">
        <v>21</v>
      </c>
      <c r="G96" s="1278">
        <v>10</v>
      </c>
      <c r="H96" s="1238">
        <v>9</v>
      </c>
      <c r="I96" s="1325">
        <v>15</v>
      </c>
      <c r="J96" s="1238">
        <v>11</v>
      </c>
      <c r="K96" s="1325">
        <v>9</v>
      </c>
      <c r="L96" s="1274">
        <v>6</v>
      </c>
      <c r="M96" s="1278">
        <v>11</v>
      </c>
      <c r="N96" s="1238">
        <v>3</v>
      </c>
      <c r="O96" s="1325">
        <v>10</v>
      </c>
      <c r="P96" s="1238">
        <v>8</v>
      </c>
      <c r="Q96" s="1325">
        <v>15</v>
      </c>
      <c r="R96" s="1238">
        <v>7</v>
      </c>
      <c r="S96" s="1325">
        <v>16</v>
      </c>
      <c r="T96" s="1238">
        <v>2</v>
      </c>
      <c r="U96" s="1325">
        <v>16</v>
      </c>
      <c r="V96" s="1238">
        <v>6</v>
      </c>
      <c r="W96" s="1325">
        <v>11</v>
      </c>
      <c r="X96" s="1238">
        <v>7</v>
      </c>
      <c r="Y96" s="1325">
        <v>14</v>
      </c>
      <c r="Z96" s="1238">
        <v>9</v>
      </c>
      <c r="AA96" s="1325">
        <v>6</v>
      </c>
      <c r="AB96" s="1238">
        <v>23</v>
      </c>
      <c r="AC96" s="1325">
        <v>17</v>
      </c>
      <c r="AD96" s="1238">
        <v>15</v>
      </c>
      <c r="AE96" s="1325">
        <v>15</v>
      </c>
      <c r="AF96" s="1238">
        <v>22</v>
      </c>
      <c r="AG96" s="1325">
        <v>17</v>
      </c>
      <c r="AH96" s="1238">
        <v>25</v>
      </c>
      <c r="AI96" s="1325">
        <v>8</v>
      </c>
      <c r="AJ96" s="1238">
        <v>16</v>
      </c>
      <c r="AK96" s="1325">
        <v>18</v>
      </c>
      <c r="AL96" s="1238">
        <v>26</v>
      </c>
      <c r="AM96" s="1325">
        <v>20</v>
      </c>
      <c r="AN96" s="1277">
        <v>417</v>
      </c>
      <c r="AO96" s="1277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56</v>
      </c>
      <c r="D97" s="29">
        <f t="shared" si="42"/>
        <v>34</v>
      </c>
      <c r="E97" s="145">
        <f t="shared" si="42"/>
        <v>22</v>
      </c>
      <c r="F97" s="146"/>
      <c r="G97" s="147"/>
      <c r="H97" s="148"/>
      <c r="I97" s="149"/>
      <c r="J97" s="146">
        <v>0</v>
      </c>
      <c r="K97" s="150">
        <v>1</v>
      </c>
      <c r="L97" s="148"/>
      <c r="M97" s="151"/>
      <c r="N97" s="146">
        <v>4</v>
      </c>
      <c r="O97" s="150">
        <v>1</v>
      </c>
      <c r="P97" s="149">
        <v>1</v>
      </c>
      <c r="Q97" s="151">
        <v>0</v>
      </c>
      <c r="R97" s="152">
        <v>1</v>
      </c>
      <c r="S97" s="150">
        <v>2</v>
      </c>
      <c r="T97" s="149">
        <v>0</v>
      </c>
      <c r="U97" s="151">
        <v>2</v>
      </c>
      <c r="V97" s="152">
        <v>2</v>
      </c>
      <c r="W97" s="150">
        <v>2</v>
      </c>
      <c r="X97" s="149">
        <v>1</v>
      </c>
      <c r="Y97" s="150">
        <v>0</v>
      </c>
      <c r="Z97" s="152">
        <v>3</v>
      </c>
      <c r="AA97" s="151">
        <v>1</v>
      </c>
      <c r="AB97" s="152">
        <v>1</v>
      </c>
      <c r="AC97" s="150">
        <v>1</v>
      </c>
      <c r="AD97" s="149">
        <v>6</v>
      </c>
      <c r="AE97" s="151">
        <v>1</v>
      </c>
      <c r="AF97" s="152">
        <v>3</v>
      </c>
      <c r="AG97" s="150">
        <v>2</v>
      </c>
      <c r="AH97" s="149">
        <v>4</v>
      </c>
      <c r="AI97" s="151">
        <v>1</v>
      </c>
      <c r="AJ97" s="152">
        <v>5</v>
      </c>
      <c r="AK97" s="150">
        <v>3</v>
      </c>
      <c r="AL97" s="149">
        <v>3</v>
      </c>
      <c r="AM97" s="150">
        <v>5</v>
      </c>
      <c r="AN97" s="153">
        <v>55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1203" t="s">
        <v>104</v>
      </c>
      <c r="C98" s="75">
        <f t="shared" si="41"/>
        <v>49</v>
      </c>
      <c r="D98" s="98">
        <f t="shared" si="42"/>
        <v>25</v>
      </c>
      <c r="E98" s="76">
        <f t="shared" si="42"/>
        <v>24</v>
      </c>
      <c r="F98" s="155"/>
      <c r="G98" s="387"/>
      <c r="H98" s="156"/>
      <c r="I98" s="157"/>
      <c r="J98" s="155"/>
      <c r="K98" s="158"/>
      <c r="L98" s="156">
        <v>3</v>
      </c>
      <c r="M98" s="159">
        <v>4</v>
      </c>
      <c r="N98" s="155">
        <v>1</v>
      </c>
      <c r="O98" s="158">
        <v>1</v>
      </c>
      <c r="P98" s="157">
        <v>1</v>
      </c>
      <c r="Q98" s="159">
        <v>0</v>
      </c>
      <c r="R98" s="160"/>
      <c r="S98" s="158"/>
      <c r="T98" s="157">
        <v>1</v>
      </c>
      <c r="U98" s="159">
        <v>0</v>
      </c>
      <c r="V98" s="160">
        <v>1</v>
      </c>
      <c r="W98" s="158">
        <v>1</v>
      </c>
      <c r="X98" s="157">
        <v>0</v>
      </c>
      <c r="Y98" s="158">
        <v>3</v>
      </c>
      <c r="Z98" s="160">
        <v>1</v>
      </c>
      <c r="AA98" s="159">
        <v>4</v>
      </c>
      <c r="AB98" s="160">
        <v>4</v>
      </c>
      <c r="AC98" s="158">
        <v>0</v>
      </c>
      <c r="AD98" s="157">
        <v>4</v>
      </c>
      <c r="AE98" s="159">
        <v>0</v>
      </c>
      <c r="AF98" s="160">
        <v>4</v>
      </c>
      <c r="AG98" s="158">
        <v>3</v>
      </c>
      <c r="AH98" s="157">
        <v>1</v>
      </c>
      <c r="AI98" s="159">
        <v>3</v>
      </c>
      <c r="AJ98" s="160">
        <v>4</v>
      </c>
      <c r="AK98" s="158">
        <v>1</v>
      </c>
      <c r="AL98" s="157">
        <v>0</v>
      </c>
      <c r="AM98" s="158">
        <v>4</v>
      </c>
      <c r="AN98" s="161">
        <v>43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29</v>
      </c>
      <c r="D99" s="162">
        <f t="shared" si="42"/>
        <v>15</v>
      </c>
      <c r="E99" s="163">
        <f t="shared" si="42"/>
        <v>14</v>
      </c>
      <c r="F99" s="164"/>
      <c r="G99" s="165"/>
      <c r="H99" s="166"/>
      <c r="I99" s="167"/>
      <c r="J99" s="168"/>
      <c r="K99" s="165"/>
      <c r="L99" s="166">
        <v>1</v>
      </c>
      <c r="M99" s="169">
        <v>1</v>
      </c>
      <c r="N99" s="168"/>
      <c r="O99" s="165">
        <v>1</v>
      </c>
      <c r="P99" s="167"/>
      <c r="Q99" s="169">
        <v>1</v>
      </c>
      <c r="R99" s="170"/>
      <c r="S99" s="165">
        <v>2</v>
      </c>
      <c r="T99" s="167">
        <v>2</v>
      </c>
      <c r="U99" s="169">
        <v>2</v>
      </c>
      <c r="V99" s="170">
        <v>1</v>
      </c>
      <c r="W99" s="165">
        <v>1</v>
      </c>
      <c r="X99" s="167">
        <v>1</v>
      </c>
      <c r="Y99" s="165"/>
      <c r="Z99" s="170"/>
      <c r="AA99" s="169">
        <v>1</v>
      </c>
      <c r="AB99" s="170"/>
      <c r="AC99" s="165"/>
      <c r="AD99" s="167">
        <v>1</v>
      </c>
      <c r="AE99" s="169"/>
      <c r="AF99" s="170">
        <v>2</v>
      </c>
      <c r="AG99" s="165">
        <v>3</v>
      </c>
      <c r="AH99" s="167">
        <v>1</v>
      </c>
      <c r="AI99" s="169"/>
      <c r="AJ99" s="170">
        <v>5</v>
      </c>
      <c r="AK99" s="165">
        <v>2</v>
      </c>
      <c r="AL99" s="167">
        <v>1</v>
      </c>
      <c r="AM99" s="165"/>
      <c r="AN99" s="171">
        <v>21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24</v>
      </c>
      <c r="D100" s="96">
        <f t="shared" si="42"/>
        <v>17</v>
      </c>
      <c r="E100" s="382">
        <f t="shared" si="42"/>
        <v>7</v>
      </c>
      <c r="F100" s="174"/>
      <c r="G100" s="383"/>
      <c r="H100" s="175"/>
      <c r="I100" s="176"/>
      <c r="J100" s="164">
        <v>2</v>
      </c>
      <c r="K100" s="177"/>
      <c r="L100" s="175">
        <v>1</v>
      </c>
      <c r="M100" s="178"/>
      <c r="N100" s="164">
        <v>2</v>
      </c>
      <c r="O100" s="177"/>
      <c r="P100" s="176"/>
      <c r="Q100" s="178"/>
      <c r="R100" s="401">
        <v>1</v>
      </c>
      <c r="S100" s="177"/>
      <c r="T100" s="176"/>
      <c r="U100" s="178"/>
      <c r="V100" s="401"/>
      <c r="W100" s="177">
        <v>2</v>
      </c>
      <c r="X100" s="176">
        <v>1</v>
      </c>
      <c r="Y100" s="177"/>
      <c r="Z100" s="401"/>
      <c r="AA100" s="178">
        <v>1</v>
      </c>
      <c r="AB100" s="401">
        <v>2</v>
      </c>
      <c r="AC100" s="177"/>
      <c r="AD100" s="176">
        <v>1</v>
      </c>
      <c r="AE100" s="178"/>
      <c r="AF100" s="401">
        <v>2</v>
      </c>
      <c r="AG100" s="177">
        <v>3</v>
      </c>
      <c r="AH100" s="176">
        <v>3</v>
      </c>
      <c r="AI100" s="178">
        <v>1</v>
      </c>
      <c r="AJ100" s="401">
        <v>1</v>
      </c>
      <c r="AK100" s="177"/>
      <c r="AL100" s="176">
        <v>1</v>
      </c>
      <c r="AM100" s="177"/>
      <c r="AN100" s="395">
        <v>22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98</v>
      </c>
      <c r="D101" s="29">
        <f t="shared" si="42"/>
        <v>47</v>
      </c>
      <c r="E101" s="182">
        <f t="shared" si="42"/>
        <v>51</v>
      </c>
      <c r="F101" s="146"/>
      <c r="G101" s="147"/>
      <c r="H101" s="148"/>
      <c r="I101" s="149"/>
      <c r="J101" s="146">
        <v>1</v>
      </c>
      <c r="K101" s="150"/>
      <c r="L101" s="148">
        <v>3</v>
      </c>
      <c r="M101" s="151">
        <v>4</v>
      </c>
      <c r="N101" s="146">
        <v>1</v>
      </c>
      <c r="O101" s="150">
        <v>3</v>
      </c>
      <c r="P101" s="149">
        <v>4</v>
      </c>
      <c r="Q101" s="151"/>
      <c r="R101" s="152">
        <v>4</v>
      </c>
      <c r="S101" s="150">
        <v>1</v>
      </c>
      <c r="T101" s="149">
        <v>2</v>
      </c>
      <c r="U101" s="151">
        <v>2</v>
      </c>
      <c r="V101" s="152">
        <v>2</v>
      </c>
      <c r="W101" s="150">
        <v>2</v>
      </c>
      <c r="X101" s="149"/>
      <c r="Y101" s="150">
        <v>2</v>
      </c>
      <c r="Z101" s="152">
        <v>4</v>
      </c>
      <c r="AA101" s="151">
        <v>2</v>
      </c>
      <c r="AB101" s="152">
        <v>2</v>
      </c>
      <c r="AC101" s="150">
        <v>1</v>
      </c>
      <c r="AD101" s="149">
        <v>3</v>
      </c>
      <c r="AE101" s="151">
        <v>5</v>
      </c>
      <c r="AF101" s="152">
        <v>4</v>
      </c>
      <c r="AG101" s="150">
        <v>5</v>
      </c>
      <c r="AH101" s="149">
        <v>1</v>
      </c>
      <c r="AI101" s="151">
        <v>9</v>
      </c>
      <c r="AJ101" s="152">
        <v>8</v>
      </c>
      <c r="AK101" s="150">
        <v>5</v>
      </c>
      <c r="AL101" s="149">
        <v>8</v>
      </c>
      <c r="AM101" s="150">
        <v>10</v>
      </c>
      <c r="AN101" s="153">
        <v>94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35</v>
      </c>
      <c r="D102" s="98">
        <f t="shared" si="42"/>
        <v>20</v>
      </c>
      <c r="E102" s="184">
        <f t="shared" si="42"/>
        <v>15</v>
      </c>
      <c r="F102" s="155"/>
      <c r="G102" s="387"/>
      <c r="H102" s="156"/>
      <c r="I102" s="157"/>
      <c r="J102" s="155">
        <v>1</v>
      </c>
      <c r="K102" s="158"/>
      <c r="L102" s="156"/>
      <c r="M102" s="159">
        <v>1</v>
      </c>
      <c r="N102" s="155">
        <v>2</v>
      </c>
      <c r="O102" s="158">
        <v>2</v>
      </c>
      <c r="P102" s="157">
        <v>3</v>
      </c>
      <c r="Q102" s="159">
        <v>5</v>
      </c>
      <c r="R102" s="160"/>
      <c r="S102" s="158">
        <v>3</v>
      </c>
      <c r="T102" s="157">
        <v>1</v>
      </c>
      <c r="U102" s="159"/>
      <c r="V102" s="160">
        <v>2</v>
      </c>
      <c r="W102" s="158"/>
      <c r="X102" s="157">
        <v>1</v>
      </c>
      <c r="Y102" s="158"/>
      <c r="Z102" s="160">
        <v>1</v>
      </c>
      <c r="AA102" s="159">
        <v>2</v>
      </c>
      <c r="AB102" s="160">
        <v>1</v>
      </c>
      <c r="AC102" s="158"/>
      <c r="AD102" s="157">
        <v>3</v>
      </c>
      <c r="AE102" s="159"/>
      <c r="AF102" s="160">
        <v>1</v>
      </c>
      <c r="AG102" s="158">
        <v>1</v>
      </c>
      <c r="AH102" s="157"/>
      <c r="AI102" s="159"/>
      <c r="AJ102" s="160">
        <v>3</v>
      </c>
      <c r="AK102" s="158"/>
      <c r="AL102" s="157">
        <v>1</v>
      </c>
      <c r="AM102" s="158">
        <v>1</v>
      </c>
      <c r="AN102" s="161">
        <v>32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221" t="s">
        <v>62</v>
      </c>
    </row>
    <row r="105" spans="1:69" ht="21" x14ac:dyDescent="0.25">
      <c r="A105" s="1597" t="s">
        <v>111</v>
      </c>
      <c r="B105" s="1598"/>
      <c r="C105" s="1326" t="s">
        <v>112</v>
      </c>
      <c r="D105" s="1327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1126" t="s">
        <v>32</v>
      </c>
      <c r="D111" s="1127" t="s">
        <v>43</v>
      </c>
      <c r="E111" s="1206" t="s">
        <v>34</v>
      </c>
      <c r="F111" s="1128" t="s">
        <v>43</v>
      </c>
      <c r="G111" s="1129" t="s">
        <v>34</v>
      </c>
      <c r="H111" s="1128" t="s">
        <v>43</v>
      </c>
      <c r="I111" s="1129" t="s">
        <v>34</v>
      </c>
      <c r="J111" s="1128" t="s">
        <v>43</v>
      </c>
      <c r="K111" s="1129" t="s">
        <v>34</v>
      </c>
      <c r="L111" s="1128" t="s">
        <v>43</v>
      </c>
      <c r="M111" s="1129" t="s">
        <v>34</v>
      </c>
      <c r="N111" s="1128" t="s">
        <v>43</v>
      </c>
      <c r="O111" s="1129" t="s">
        <v>34</v>
      </c>
      <c r="P111" s="1128" t="s">
        <v>43</v>
      </c>
      <c r="Q111" s="1129" t="s">
        <v>34</v>
      </c>
      <c r="R111" s="1128" t="s">
        <v>43</v>
      </c>
      <c r="S111" s="1129" t="s">
        <v>34</v>
      </c>
      <c r="T111" s="1128" t="s">
        <v>43</v>
      </c>
      <c r="U111" s="1129" t="s">
        <v>34</v>
      </c>
      <c r="V111" s="1128" t="s">
        <v>43</v>
      </c>
      <c r="W111" s="1129" t="s">
        <v>34</v>
      </c>
      <c r="X111" s="1128" t="s">
        <v>43</v>
      </c>
      <c r="Y111" s="1129" t="s">
        <v>34</v>
      </c>
      <c r="Z111" s="1128" t="s">
        <v>43</v>
      </c>
      <c r="AA111" s="1129" t="s">
        <v>34</v>
      </c>
      <c r="AB111" s="1128" t="s">
        <v>43</v>
      </c>
      <c r="AC111" s="1129" t="s">
        <v>34</v>
      </c>
      <c r="AD111" s="1128" t="s">
        <v>43</v>
      </c>
      <c r="AE111" s="1129" t="s">
        <v>34</v>
      </c>
      <c r="AF111" s="1128" t="s">
        <v>43</v>
      </c>
      <c r="AG111" s="1129" t="s">
        <v>34</v>
      </c>
      <c r="AH111" s="1128" t="s">
        <v>43</v>
      </c>
      <c r="AI111" s="1129" t="s">
        <v>34</v>
      </c>
      <c r="AJ111" s="1128" t="s">
        <v>43</v>
      </c>
      <c r="AK111" s="1129" t="s">
        <v>34</v>
      </c>
      <c r="AL111" s="1128" t="s">
        <v>43</v>
      </c>
      <c r="AM111" s="1129" t="s">
        <v>34</v>
      </c>
      <c r="AN111" s="1554"/>
    </row>
    <row r="112" spans="1:69" x14ac:dyDescent="0.25">
      <c r="A112" s="1652" t="s">
        <v>116</v>
      </c>
      <c r="B112" s="1655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10</v>
      </c>
      <c r="D113" s="96">
        <f t="shared" si="52"/>
        <v>8</v>
      </c>
      <c r="E113" s="70">
        <f t="shared" si="52"/>
        <v>2</v>
      </c>
      <c r="F113" s="201">
        <v>1</v>
      </c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/>
      <c r="AB113" s="201">
        <v>2</v>
      </c>
      <c r="AC113" s="202"/>
      <c r="AD113" s="203"/>
      <c r="AE113" s="204"/>
      <c r="AF113" s="201">
        <v>2</v>
      </c>
      <c r="AG113" s="202"/>
      <c r="AH113" s="203">
        <v>1</v>
      </c>
      <c r="AI113" s="204"/>
      <c r="AJ113" s="201"/>
      <c r="AK113" s="202"/>
      <c r="AL113" s="203">
        <v>2</v>
      </c>
      <c r="AM113" s="202">
        <v>2</v>
      </c>
      <c r="AN113" s="205">
        <v>10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7</v>
      </c>
      <c r="D114" s="98">
        <f t="shared" si="52"/>
        <v>4</v>
      </c>
      <c r="E114" s="77">
        <f t="shared" si="52"/>
        <v>3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>
        <v>1</v>
      </c>
      <c r="AE114" s="209"/>
      <c r="AF114" s="206"/>
      <c r="AG114" s="207"/>
      <c r="AH114" s="208"/>
      <c r="AI114" s="209"/>
      <c r="AJ114" s="206">
        <v>1</v>
      </c>
      <c r="AK114" s="207"/>
      <c r="AL114" s="208">
        <v>2</v>
      </c>
      <c r="AM114" s="207">
        <v>3</v>
      </c>
      <c r="AN114" s="210">
        <v>7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1126" t="s">
        <v>32</v>
      </c>
      <c r="D117" s="1127" t="s">
        <v>33</v>
      </c>
      <c r="E117" s="1209" t="s">
        <v>34</v>
      </c>
      <c r="F117" s="1128" t="s">
        <v>43</v>
      </c>
      <c r="G117" s="1129" t="s">
        <v>34</v>
      </c>
      <c r="H117" s="1128" t="s">
        <v>43</v>
      </c>
      <c r="I117" s="1129" t="s">
        <v>34</v>
      </c>
      <c r="J117" s="1128" t="s">
        <v>43</v>
      </c>
      <c r="K117" s="1129" t="s">
        <v>34</v>
      </c>
      <c r="L117" s="1128" t="s">
        <v>43</v>
      </c>
      <c r="M117" s="1129" t="s">
        <v>34</v>
      </c>
      <c r="N117" s="1128" t="s">
        <v>43</v>
      </c>
      <c r="O117" s="1129" t="s">
        <v>34</v>
      </c>
      <c r="P117" s="1128" t="s">
        <v>43</v>
      </c>
      <c r="Q117" s="1129" t="s">
        <v>34</v>
      </c>
      <c r="R117" s="1128" t="s">
        <v>43</v>
      </c>
      <c r="S117" s="1129" t="s">
        <v>34</v>
      </c>
      <c r="T117" s="1128" t="s">
        <v>43</v>
      </c>
      <c r="U117" s="1129" t="s">
        <v>34</v>
      </c>
      <c r="V117" s="1128" t="s">
        <v>43</v>
      </c>
      <c r="W117" s="1085" t="s">
        <v>34</v>
      </c>
      <c r="X117" s="1128" t="s">
        <v>43</v>
      </c>
      <c r="Y117" s="1129" t="s">
        <v>34</v>
      </c>
    </row>
    <row r="118" spans="1:74" x14ac:dyDescent="0.25">
      <c r="A118" s="1652" t="s">
        <v>130</v>
      </c>
      <c r="B118" s="1655"/>
      <c r="C118" s="1243">
        <f>SUM(D118+E118)</f>
        <v>2</v>
      </c>
      <c r="D118" s="1271">
        <f>SUM(F118+H118+J118+L118+N118+P118+R118+T118+V118+X118)</f>
        <v>1</v>
      </c>
      <c r="E118" s="1315">
        <f>SUM(G118+I118+K118+M118+O118+Q118+S118+U118+W118+Y118)</f>
        <v>1</v>
      </c>
      <c r="F118" s="1278"/>
      <c r="G118" s="1244"/>
      <c r="H118" s="1274"/>
      <c r="I118" s="1325"/>
      <c r="J118" s="1274"/>
      <c r="K118" s="1325"/>
      <c r="L118" s="1278"/>
      <c r="M118" s="1244"/>
      <c r="N118" s="1274"/>
      <c r="O118" s="1325"/>
      <c r="P118" s="1278"/>
      <c r="Q118" s="1244">
        <v>1</v>
      </c>
      <c r="R118" s="1274">
        <v>1</v>
      </c>
      <c r="S118" s="1325"/>
      <c r="T118" s="1278"/>
      <c r="U118" s="1244"/>
      <c r="V118" s="1274"/>
      <c r="W118" s="1325"/>
      <c r="X118" s="1274"/>
      <c r="Y118" s="1279"/>
    </row>
    <row r="119" spans="1:74" x14ac:dyDescent="0.25">
      <c r="A119" s="1587" t="s">
        <v>131</v>
      </c>
      <c r="B119" s="1588"/>
      <c r="C119" s="214">
        <f>SUM(D119+E119)</f>
        <v>40</v>
      </c>
      <c r="D119" s="75">
        <f>SUM(F119+H119+J119+L119+N119+P119+R119+T119+V119+X119)</f>
        <v>35</v>
      </c>
      <c r="E119" s="44">
        <f>SUM(G119+I119+K119+M119+O119+Q119+S119+U119+W119+Y119)</f>
        <v>5</v>
      </c>
      <c r="F119" s="215"/>
      <c r="G119" s="216"/>
      <c r="H119" s="217">
        <v>2</v>
      </c>
      <c r="I119" s="218">
        <v>3</v>
      </c>
      <c r="J119" s="217"/>
      <c r="K119" s="218">
        <v>1</v>
      </c>
      <c r="L119" s="215">
        <v>2</v>
      </c>
      <c r="M119" s="216"/>
      <c r="N119" s="217">
        <v>15</v>
      </c>
      <c r="O119" s="218"/>
      <c r="P119" s="215">
        <v>9</v>
      </c>
      <c r="Q119" s="216">
        <v>1</v>
      </c>
      <c r="R119" s="217">
        <v>3</v>
      </c>
      <c r="S119" s="218"/>
      <c r="T119" s="215">
        <v>2</v>
      </c>
      <c r="U119" s="216"/>
      <c r="V119" s="217">
        <v>1</v>
      </c>
      <c r="W119" s="218"/>
      <c r="X119" s="217">
        <v>1</v>
      </c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0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x14ac:dyDescent="0.25">
      <c r="A122" s="1543"/>
      <c r="B122" s="1328" t="s">
        <v>140</v>
      </c>
      <c r="C122" s="1328" t="s">
        <v>141</v>
      </c>
      <c r="D122" s="1221" t="s">
        <v>142</v>
      </c>
      <c r="E122" s="1206" t="s">
        <v>143</v>
      </c>
      <c r="F122" s="1208" t="s">
        <v>144</v>
      </c>
      <c r="G122" s="222" t="s">
        <v>145</v>
      </c>
      <c r="H122" s="1246" t="s">
        <v>146</v>
      </c>
      <c r="I122" s="1221" t="s">
        <v>147</v>
      </c>
      <c r="J122" s="1207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247" t="s">
        <v>130</v>
      </c>
      <c r="B123" s="1277">
        <v>1</v>
      </c>
      <c r="C123" s="1279">
        <v>1</v>
      </c>
      <c r="D123" s="1329"/>
      <c r="E123" s="1330"/>
      <c r="F123" s="1133">
        <v>1</v>
      </c>
      <c r="G123" s="1093">
        <v>1</v>
      </c>
      <c r="H123" s="1094"/>
      <c r="I123" s="1277"/>
      <c r="J123" s="1277">
        <v>1</v>
      </c>
      <c r="K123" s="1093">
        <v>1</v>
      </c>
      <c r="L123" s="1279">
        <v>0</v>
      </c>
      <c r="M123" s="1277">
        <v>0</v>
      </c>
      <c r="N123" s="1279">
        <v>0</v>
      </c>
      <c r="O123" s="1277">
        <v>0</v>
      </c>
      <c r="P123" s="1277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19</v>
      </c>
      <c r="E124" s="219">
        <v>21</v>
      </c>
      <c r="F124" s="233">
        <v>35</v>
      </c>
      <c r="G124" s="234">
        <v>5</v>
      </c>
      <c r="H124" s="235">
        <v>8</v>
      </c>
      <c r="I124" s="232"/>
      <c r="J124" s="232">
        <v>15</v>
      </c>
      <c r="K124" s="234">
        <v>14</v>
      </c>
      <c r="L124" s="219">
        <v>3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1128" t="s">
        <v>13</v>
      </c>
      <c r="E127" s="1234" t="s">
        <v>14</v>
      </c>
      <c r="F127" s="1234" t="s">
        <v>15</v>
      </c>
      <c r="G127" s="1234" t="s">
        <v>152</v>
      </c>
      <c r="H127" s="1234" t="s">
        <v>153</v>
      </c>
      <c r="I127" s="1130" t="s">
        <v>154</v>
      </c>
      <c r="J127" s="1532"/>
    </row>
    <row r="128" spans="1:74" x14ac:dyDescent="0.25">
      <c r="A128" s="1567" t="s">
        <v>155</v>
      </c>
      <c r="B128" s="1331" t="s">
        <v>156</v>
      </c>
      <c r="C128" s="1332">
        <f>SUM(D128:I128)</f>
        <v>1</v>
      </c>
      <c r="D128" s="1318">
        <v>1</v>
      </c>
      <c r="E128" s="239"/>
      <c r="F128" s="239"/>
      <c r="G128" s="239"/>
      <c r="H128" s="239"/>
      <c r="I128" s="1333"/>
      <c r="J128" s="1319">
        <v>1</v>
      </c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1</v>
      </c>
      <c r="D129" s="45"/>
      <c r="E129" s="242"/>
      <c r="F129" s="242"/>
      <c r="G129" s="242"/>
      <c r="H129" s="242">
        <v>1</v>
      </c>
      <c r="I129" s="243"/>
      <c r="J129" s="46">
        <v>1</v>
      </c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1207" t="s">
        <v>159</v>
      </c>
      <c r="B131" s="1207" t="s">
        <v>160</v>
      </c>
    </row>
    <row r="132" spans="1:67" x14ac:dyDescent="0.25">
      <c r="A132" s="1334" t="s">
        <v>161</v>
      </c>
      <c r="B132" s="1320">
        <v>1</v>
      </c>
    </row>
    <row r="133" spans="1:67" x14ac:dyDescent="0.25">
      <c r="A133" s="245" t="s">
        <v>162</v>
      </c>
      <c r="B133" s="68">
        <v>0</v>
      </c>
    </row>
    <row r="134" spans="1:67" ht="22.5" x14ac:dyDescent="0.25">
      <c r="A134" s="245" t="s">
        <v>163</v>
      </c>
      <c r="B134" s="68">
        <v>11</v>
      </c>
    </row>
    <row r="135" spans="1:67" ht="22.5" x14ac:dyDescent="0.25">
      <c r="A135" s="245" t="s">
        <v>164</v>
      </c>
      <c r="B135" s="68">
        <v>1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1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0</v>
      </c>
    </row>
    <row r="141" spans="1:67" x14ac:dyDescent="0.25">
      <c r="A141" s="247" t="s">
        <v>170</v>
      </c>
      <c r="B141" s="248">
        <v>11</v>
      </c>
    </row>
    <row r="142" spans="1:67" x14ac:dyDescent="0.25">
      <c r="A142" s="249" t="s">
        <v>171</v>
      </c>
      <c r="B142" s="248">
        <v>89</v>
      </c>
    </row>
    <row r="143" spans="1:67" x14ac:dyDescent="0.25">
      <c r="A143" s="249" t="s">
        <v>172</v>
      </c>
      <c r="B143" s="248">
        <v>18</v>
      </c>
    </row>
    <row r="144" spans="1:67" x14ac:dyDescent="0.25">
      <c r="A144" s="250" t="s">
        <v>62</v>
      </c>
      <c r="B144" s="137">
        <f>SUM(B132:B143)</f>
        <v>132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221" t="s">
        <v>175</v>
      </c>
      <c r="D146" s="1221" t="s">
        <v>176</v>
      </c>
    </row>
    <row r="147" spans="1:68" x14ac:dyDescent="0.25">
      <c r="A147" s="1222" t="s">
        <v>177</v>
      </c>
      <c r="B147" s="1204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1199" t="s">
        <v>62</v>
      </c>
      <c r="D150" s="1212" t="s">
        <v>183</v>
      </c>
      <c r="E150" s="1202" t="s">
        <v>184</v>
      </c>
      <c r="F150" s="1554"/>
      <c r="G150" s="1212" t="s">
        <v>185</v>
      </c>
      <c r="H150" s="14" t="s">
        <v>186</v>
      </c>
      <c r="I150" s="1202" t="s">
        <v>187</v>
      </c>
      <c r="J150" s="1212" t="s">
        <v>185</v>
      </c>
      <c r="K150" s="14" t="s">
        <v>186</v>
      </c>
      <c r="L150" s="1202" t="s">
        <v>187</v>
      </c>
    </row>
    <row r="151" spans="1:68" x14ac:dyDescent="0.25">
      <c r="A151" s="1567" t="s">
        <v>188</v>
      </c>
      <c r="B151" s="1255" t="s">
        <v>189</v>
      </c>
      <c r="C151" s="1332">
        <f>SUM(D151+E151)</f>
        <v>0</v>
      </c>
      <c r="D151" s="1318"/>
      <c r="E151" s="1319"/>
      <c r="F151" s="1320"/>
      <c r="G151" s="1318"/>
      <c r="H151" s="1316"/>
      <c r="I151" s="1319"/>
      <c r="J151" s="1318"/>
      <c r="K151" s="1316"/>
      <c r="L151" s="1319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1199" t="s">
        <v>62</v>
      </c>
      <c r="D154" s="1128" t="s">
        <v>7</v>
      </c>
      <c r="E154" s="106" t="s">
        <v>193</v>
      </c>
      <c r="F154" s="1206" t="s">
        <v>76</v>
      </c>
    </row>
    <row r="155" spans="1:68" x14ac:dyDescent="0.25">
      <c r="A155" s="1567" t="s">
        <v>194</v>
      </c>
      <c r="B155" s="1215" t="s">
        <v>195</v>
      </c>
      <c r="C155" s="1320"/>
      <c r="D155" s="260"/>
      <c r="E155" s="261"/>
      <c r="F155" s="1335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1220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1227" t="s">
        <v>197</v>
      </c>
      <c r="B157" s="1227" t="s">
        <v>195</v>
      </c>
      <c r="C157" s="252"/>
      <c r="D157" s="1258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1215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1219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1220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1199" t="s">
        <v>204</v>
      </c>
      <c r="D163" s="1128" t="s">
        <v>194</v>
      </c>
      <c r="E163" s="1224" t="s">
        <v>205</v>
      </c>
      <c r="F163" s="1579"/>
      <c r="G163" s="1581"/>
      <c r="H163" s="1583"/>
    </row>
    <row r="164" spans="1:68" x14ac:dyDescent="0.25">
      <c r="A164" s="1654" t="s">
        <v>206</v>
      </c>
      <c r="B164" s="1259" t="s">
        <v>201</v>
      </c>
      <c r="C164" s="1332">
        <f t="shared" ref="C164:C169" si="61">SUM(D164:E164)</f>
        <v>0</v>
      </c>
      <c r="D164" s="1318"/>
      <c r="E164" s="1333"/>
      <c r="F164" s="1316"/>
      <c r="G164" s="239"/>
      <c r="H164" s="1319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254</v>
      </c>
      <c r="D165" s="33">
        <v>254</v>
      </c>
      <c r="E165" s="274"/>
      <c r="F165" s="31">
        <v>254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259" t="s">
        <v>201</v>
      </c>
      <c r="C167" s="1332">
        <f t="shared" si="61"/>
        <v>0</v>
      </c>
      <c r="D167" s="1318"/>
      <c r="E167" s="1333"/>
      <c r="F167" s="1316"/>
      <c r="G167" s="239"/>
      <c r="H167" s="1319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154</v>
      </c>
      <c r="D168" s="33">
        <v>154</v>
      </c>
      <c r="E168" s="274"/>
      <c r="F168" s="31">
        <v>154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1221" t="s">
        <v>32</v>
      </c>
      <c r="C173" s="278" t="s">
        <v>33</v>
      </c>
      <c r="D173" s="279" t="s">
        <v>34</v>
      </c>
      <c r="E173" s="1128" t="s">
        <v>43</v>
      </c>
      <c r="F173" s="1206" t="s">
        <v>34</v>
      </c>
      <c r="G173" s="1128" t="s">
        <v>43</v>
      </c>
      <c r="H173" s="1206" t="s">
        <v>34</v>
      </c>
      <c r="I173" s="1128" t="s">
        <v>43</v>
      </c>
      <c r="J173" s="1206" t="s">
        <v>34</v>
      </c>
      <c r="K173" s="1128" t="s">
        <v>43</v>
      </c>
      <c r="L173" s="1205" t="s">
        <v>34</v>
      </c>
      <c r="M173" s="1128" t="s">
        <v>43</v>
      </c>
      <c r="N173" s="1206" t="s">
        <v>34</v>
      </c>
      <c r="O173" s="1128" t="s">
        <v>43</v>
      </c>
      <c r="P173" s="1205" t="s">
        <v>34</v>
      </c>
      <c r="Q173" s="1128" t="s">
        <v>43</v>
      </c>
      <c r="R173" s="1206" t="s">
        <v>34</v>
      </c>
      <c r="S173" s="1128" t="s">
        <v>43</v>
      </c>
      <c r="T173" s="1205" t="s">
        <v>34</v>
      </c>
      <c r="U173" s="1128" t="s">
        <v>43</v>
      </c>
      <c r="V173" s="1206" t="s">
        <v>34</v>
      </c>
      <c r="W173" s="1128" t="s">
        <v>43</v>
      </c>
      <c r="X173" s="1205" t="s">
        <v>34</v>
      </c>
      <c r="Y173" s="1128" t="s">
        <v>43</v>
      </c>
      <c r="Z173" s="1206" t="s">
        <v>34</v>
      </c>
      <c r="AA173" s="1128" t="s">
        <v>43</v>
      </c>
      <c r="AB173" s="1206" t="s">
        <v>34</v>
      </c>
      <c r="AC173" s="1128" t="s">
        <v>43</v>
      </c>
      <c r="AD173" s="1206" t="s">
        <v>34</v>
      </c>
      <c r="AE173" s="1128" t="s">
        <v>43</v>
      </c>
      <c r="AF173" s="1206" t="s">
        <v>34</v>
      </c>
      <c r="AG173" s="1128" t="s">
        <v>43</v>
      </c>
      <c r="AH173" s="1206" t="s">
        <v>34</v>
      </c>
      <c r="AI173" s="1128" t="s">
        <v>43</v>
      </c>
      <c r="AJ173" s="1206" t="s">
        <v>34</v>
      </c>
      <c r="AK173" s="1128" t="s">
        <v>43</v>
      </c>
      <c r="AL173" s="1206" t="s">
        <v>34</v>
      </c>
    </row>
    <row r="174" spans="1:68" x14ac:dyDescent="0.25">
      <c r="A174" s="1260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337">
        <f>SUM(P174+R174+T174+V174+X174+Z174+AB174+AD174+AF174+AH174+AJ174+AL174)</f>
        <v>0</v>
      </c>
      <c r="E174" s="1338"/>
      <c r="F174" s="285"/>
      <c r="G174" s="286"/>
      <c r="H174" s="1339"/>
      <c r="I174" s="1338"/>
      <c r="J174" s="285"/>
      <c r="K174" s="286"/>
      <c r="L174" s="1339"/>
      <c r="M174" s="286"/>
      <c r="N174" s="1339"/>
      <c r="O174" s="1340"/>
      <c r="P174" s="1341"/>
      <c r="Q174" s="1342"/>
      <c r="R174" s="1343"/>
      <c r="S174" s="1340"/>
      <c r="T174" s="1341"/>
      <c r="U174" s="1342"/>
      <c r="V174" s="1343"/>
      <c r="W174" s="1340"/>
      <c r="X174" s="1341"/>
      <c r="Y174" s="1342"/>
      <c r="Z174" s="1343"/>
      <c r="AA174" s="1342"/>
      <c r="AB174" s="1343"/>
      <c r="AC174" s="1342"/>
      <c r="AD174" s="1343"/>
      <c r="AE174" s="1342"/>
      <c r="AF174" s="1343"/>
      <c r="AG174" s="1342"/>
      <c r="AH174" s="1343"/>
      <c r="AI174" s="1342"/>
      <c r="AJ174" s="1343"/>
      <c r="AK174" s="1342"/>
      <c r="AL174" s="1343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344"/>
      <c r="F175" s="1345"/>
      <c r="G175" s="1344"/>
      <c r="H175" s="1345"/>
      <c r="I175" s="1344"/>
      <c r="J175" s="1345"/>
      <c r="K175" s="1346"/>
      <c r="L175" s="1347"/>
      <c r="M175" s="1344"/>
      <c r="N175" s="1345"/>
      <c r="O175" s="1346"/>
      <c r="P175" s="1347"/>
      <c r="Q175" s="1344"/>
      <c r="R175" s="1345"/>
      <c r="S175" s="1346"/>
      <c r="T175" s="1347"/>
      <c r="U175" s="1344"/>
      <c r="V175" s="1345"/>
      <c r="W175" s="1346"/>
      <c r="X175" s="1347"/>
      <c r="Y175" s="1344"/>
      <c r="Z175" s="1345"/>
      <c r="AA175" s="1344"/>
      <c r="AB175" s="1345"/>
      <c r="AC175" s="1344"/>
      <c r="AD175" s="1345"/>
      <c r="AE175" s="1344"/>
      <c r="AF175" s="1345"/>
      <c r="AG175" s="1344"/>
      <c r="AH175" s="1345"/>
      <c r="AI175" s="1344"/>
      <c r="AJ175" s="1345"/>
      <c r="AK175" s="1344"/>
      <c r="AL175" s="1345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344"/>
      <c r="F176" s="1345"/>
      <c r="G176" s="1344"/>
      <c r="H176" s="1345"/>
      <c r="I176" s="1344"/>
      <c r="J176" s="1345"/>
      <c r="K176" s="1346"/>
      <c r="L176" s="1347"/>
      <c r="M176" s="1344"/>
      <c r="N176" s="1345"/>
      <c r="O176" s="1346"/>
      <c r="P176" s="1347"/>
      <c r="Q176" s="1344"/>
      <c r="R176" s="1345"/>
      <c r="S176" s="1346"/>
      <c r="T176" s="1347"/>
      <c r="U176" s="1344"/>
      <c r="V176" s="1345"/>
      <c r="W176" s="1346"/>
      <c r="X176" s="1347"/>
      <c r="Y176" s="1344"/>
      <c r="Z176" s="1345"/>
      <c r="AA176" s="1344"/>
      <c r="AB176" s="1345"/>
      <c r="AC176" s="1344"/>
      <c r="AD176" s="1345"/>
      <c r="AE176" s="1344"/>
      <c r="AF176" s="1345"/>
      <c r="AG176" s="1344"/>
      <c r="AH176" s="1345"/>
      <c r="AI176" s="1344"/>
      <c r="AJ176" s="1345"/>
      <c r="AK176" s="1344"/>
      <c r="AL176" s="1345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348"/>
      <c r="F177" s="1349"/>
      <c r="G177" s="1348"/>
      <c r="H177" s="1349"/>
      <c r="I177" s="1348"/>
      <c r="J177" s="1349"/>
      <c r="K177" s="1350"/>
      <c r="L177" s="1351"/>
      <c r="M177" s="1348"/>
      <c r="N177" s="1349"/>
      <c r="O177" s="1350"/>
      <c r="P177" s="1351"/>
      <c r="Q177" s="1348"/>
      <c r="R177" s="1349"/>
      <c r="S177" s="1350"/>
      <c r="T177" s="1351"/>
      <c r="U177" s="1348"/>
      <c r="V177" s="1349"/>
      <c r="W177" s="1350"/>
      <c r="X177" s="1351"/>
      <c r="Y177" s="1348"/>
      <c r="Z177" s="1349"/>
      <c r="AA177" s="1348"/>
      <c r="AB177" s="1349"/>
      <c r="AC177" s="1348"/>
      <c r="AD177" s="1349"/>
      <c r="AE177" s="1348"/>
      <c r="AF177" s="1349"/>
      <c r="AG177" s="1348"/>
      <c r="AH177" s="1349"/>
      <c r="AI177" s="1348"/>
      <c r="AJ177" s="1349"/>
      <c r="AK177" s="1348"/>
      <c r="AL177" s="1349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1126" t="s">
        <v>32</v>
      </c>
      <c r="D181" s="1352" t="s">
        <v>43</v>
      </c>
      <c r="E181" s="1209" t="s">
        <v>34</v>
      </c>
      <c r="F181" s="1128" t="s">
        <v>43</v>
      </c>
      <c r="G181" s="1129" t="s">
        <v>34</v>
      </c>
      <c r="H181" s="1128" t="s">
        <v>43</v>
      </c>
      <c r="I181" s="1129" t="s">
        <v>34</v>
      </c>
      <c r="J181" s="1128" t="s">
        <v>43</v>
      </c>
      <c r="K181" s="1129" t="s">
        <v>34</v>
      </c>
      <c r="L181" s="1128" t="s">
        <v>43</v>
      </c>
      <c r="M181" s="1129" t="s">
        <v>34</v>
      </c>
      <c r="N181" s="1128" t="s">
        <v>43</v>
      </c>
      <c r="O181" s="1129" t="s">
        <v>34</v>
      </c>
      <c r="P181" s="1128" t="s">
        <v>43</v>
      </c>
      <c r="Q181" s="1129" t="s">
        <v>34</v>
      </c>
      <c r="R181" s="1128" t="s">
        <v>43</v>
      </c>
      <c r="S181" s="1129" t="s">
        <v>34</v>
      </c>
      <c r="T181" s="106" t="s">
        <v>43</v>
      </c>
      <c r="U181" s="1353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1270" t="s">
        <v>228</v>
      </c>
      <c r="C182" s="1271">
        <f>SUM(D182:E182)</f>
        <v>1</v>
      </c>
      <c r="D182" s="1354">
        <f>SUM(F182+H182+J182+L182+N182+P182+R182+T182)</f>
        <v>0</v>
      </c>
      <c r="E182" s="1273">
        <f>G182+I182+K182+M182+O182+Q182+S182+U182</f>
        <v>1</v>
      </c>
      <c r="F182" s="1274"/>
      <c r="G182" s="1355"/>
      <c r="H182" s="1274"/>
      <c r="I182" s="1355"/>
      <c r="J182" s="1274"/>
      <c r="K182" s="1355">
        <v>1</v>
      </c>
      <c r="L182" s="1274"/>
      <c r="M182" s="1355"/>
      <c r="N182" s="1274"/>
      <c r="O182" s="1355"/>
      <c r="P182" s="1274"/>
      <c r="Q182" s="1355"/>
      <c r="R182" s="1274"/>
      <c r="S182" s="1355"/>
      <c r="T182" s="1274"/>
      <c r="U182" s="1356"/>
      <c r="V182" s="1133"/>
      <c r="W182" s="1277">
        <v>1</v>
      </c>
      <c r="X182" s="1277"/>
      <c r="Y182" s="1277">
        <v>1</v>
      </c>
      <c r="Z182" s="1277">
        <v>1</v>
      </c>
      <c r="AA182" s="1278"/>
      <c r="AB182" s="1277"/>
      <c r="AC182" s="1277">
        <v>1</v>
      </c>
      <c r="AD182" s="1277"/>
      <c r="AE182" s="1279"/>
      <c r="AF182" s="1277"/>
      <c r="AG182" s="1280"/>
      <c r="AH182" s="1279">
        <v>0</v>
      </c>
      <c r="AI182" s="1277">
        <v>0</v>
      </c>
      <c r="AJ182" s="1277">
        <v>0</v>
      </c>
      <c r="AK182" s="1277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1220" t="s">
        <v>229</v>
      </c>
      <c r="C183" s="322">
        <f>SUM(D183:E183)</f>
        <v>2</v>
      </c>
      <c r="D183" s="43">
        <f>SUM(F183+H183+J183+L183+N183+P183+R183+T183)</f>
        <v>1</v>
      </c>
      <c r="E183" s="323">
        <f>G183+I183+K183+M183+O183+Q183+S183+U183</f>
        <v>1</v>
      </c>
      <c r="F183" s="206"/>
      <c r="G183" s="324"/>
      <c r="H183" s="206"/>
      <c r="I183" s="324"/>
      <c r="J183" s="206">
        <v>1</v>
      </c>
      <c r="K183" s="324">
        <v>1</v>
      </c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>
        <v>1</v>
      </c>
      <c r="Y183" s="327"/>
      <c r="Z183" s="327"/>
      <c r="AA183" s="208"/>
      <c r="AB183" s="327"/>
      <c r="AC183" s="327">
        <v>1</v>
      </c>
      <c r="AD183" s="327"/>
      <c r="AE183" s="210">
        <v>1</v>
      </c>
      <c r="AF183" s="327"/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1199" t="s">
        <v>4</v>
      </c>
      <c r="B185" s="1199" t="s">
        <v>62</v>
      </c>
      <c r="C185" s="1207" t="s">
        <v>231</v>
      </c>
      <c r="D185" s="1202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270" t="s">
        <v>233</v>
      </c>
      <c r="B186" s="1281">
        <f>SUM(C186:D186)</f>
        <v>3</v>
      </c>
      <c r="C186" s="1277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1220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1223" t="s">
        <v>34</v>
      </c>
      <c r="E191" s="1128" t="s">
        <v>43</v>
      </c>
      <c r="F191" s="1129" t="s">
        <v>34</v>
      </c>
      <c r="G191" s="1128" t="s">
        <v>43</v>
      </c>
      <c r="H191" s="1129" t="s">
        <v>34</v>
      </c>
      <c r="I191" s="1128" t="s">
        <v>43</v>
      </c>
      <c r="J191" s="1129" t="s">
        <v>34</v>
      </c>
      <c r="K191" s="1128" t="s">
        <v>43</v>
      </c>
      <c r="L191" s="1129" t="s">
        <v>34</v>
      </c>
      <c r="M191" s="1128" t="s">
        <v>43</v>
      </c>
      <c r="N191" s="1129" t="s">
        <v>34</v>
      </c>
      <c r="O191" s="1128" t="s">
        <v>43</v>
      </c>
      <c r="P191" s="1206" t="s">
        <v>34</v>
      </c>
      <c r="Q191" s="1128" t="s">
        <v>43</v>
      </c>
      <c r="R191" s="1206" t="s">
        <v>34</v>
      </c>
      <c r="S191" s="1128" t="s">
        <v>43</v>
      </c>
      <c r="T191" s="1206" t="s">
        <v>34</v>
      </c>
      <c r="U191" s="1128" t="s">
        <v>43</v>
      </c>
      <c r="V191" s="1129" t="s">
        <v>34</v>
      </c>
      <c r="W191" s="1128" t="s">
        <v>43</v>
      </c>
      <c r="X191" s="1129" t="s">
        <v>34</v>
      </c>
      <c r="Y191" s="106" t="s">
        <v>43</v>
      </c>
      <c r="Z191" s="1129" t="s">
        <v>34</v>
      </c>
      <c r="AA191" s="106" t="s">
        <v>43</v>
      </c>
      <c r="AB191" s="1129" t="s">
        <v>34</v>
      </c>
      <c r="AC191" s="106" t="s">
        <v>43</v>
      </c>
      <c r="AD191" s="1129" t="s">
        <v>34</v>
      </c>
      <c r="AE191" s="106" t="s">
        <v>43</v>
      </c>
      <c r="AF191" s="1129" t="s">
        <v>34</v>
      </c>
      <c r="AG191" s="106" t="s">
        <v>43</v>
      </c>
      <c r="AH191" s="1129" t="s">
        <v>34</v>
      </c>
      <c r="AI191" s="106" t="s">
        <v>43</v>
      </c>
      <c r="AJ191" s="1129" t="s">
        <v>34</v>
      </c>
      <c r="AK191" s="106" t="s">
        <v>43</v>
      </c>
      <c r="AL191" s="1130" t="s">
        <v>34</v>
      </c>
      <c r="AM191" s="340" t="s">
        <v>237</v>
      </c>
      <c r="AN191" s="341" t="s">
        <v>238</v>
      </c>
    </row>
    <row r="192" spans="1:69" x14ac:dyDescent="0.25">
      <c r="A192" s="1218" t="s">
        <v>239</v>
      </c>
      <c r="B192" s="1137">
        <f>SUM(C192+D192)</f>
        <v>31</v>
      </c>
      <c r="C192" s="1138">
        <f>+E192+G192+I192+K192+M192+O192+Q192+S192+U192+W192+Y192+AA192+AC192+AE192+AG192+AI192+AK192</f>
        <v>10</v>
      </c>
      <c r="D192" s="124">
        <f>+F192+H192+J192+L192+N192+P192+R192+T192+V192+X192+Z192+AB192+AD192+AF192+AH192+AJ192+AL192</f>
        <v>21</v>
      </c>
      <c r="E192" s="1139"/>
      <c r="F192" s="1140"/>
      <c r="G192" s="1139"/>
      <c r="H192" s="1140">
        <v>1</v>
      </c>
      <c r="I192" s="1139"/>
      <c r="J192" s="1140">
        <v>2</v>
      </c>
      <c r="K192" s="1139">
        <v>3</v>
      </c>
      <c r="L192" s="1140">
        <v>8</v>
      </c>
      <c r="M192" s="1139">
        <v>0</v>
      </c>
      <c r="N192" s="1140">
        <v>4</v>
      </c>
      <c r="O192" s="1139">
        <v>1</v>
      </c>
      <c r="P192" s="345">
        <v>0</v>
      </c>
      <c r="Q192" s="1139">
        <v>1</v>
      </c>
      <c r="R192" s="345">
        <v>1</v>
      </c>
      <c r="S192" s="1139">
        <v>2</v>
      </c>
      <c r="T192" s="345">
        <v>1</v>
      </c>
      <c r="U192" s="1139">
        <v>1</v>
      </c>
      <c r="V192" s="1140">
        <v>0</v>
      </c>
      <c r="W192" s="1139">
        <v>0</v>
      </c>
      <c r="X192" s="1140">
        <v>1</v>
      </c>
      <c r="Y192" s="1139">
        <v>0</v>
      </c>
      <c r="Z192" s="345">
        <v>1</v>
      </c>
      <c r="AA192" s="1139">
        <v>1</v>
      </c>
      <c r="AB192" s="345">
        <v>0</v>
      </c>
      <c r="AC192" s="1139">
        <v>0</v>
      </c>
      <c r="AD192" s="345">
        <v>2</v>
      </c>
      <c r="AE192" s="1139">
        <v>1</v>
      </c>
      <c r="AF192" s="345">
        <v>0</v>
      </c>
      <c r="AG192" s="1139"/>
      <c r="AH192" s="345"/>
      <c r="AI192" s="1139"/>
      <c r="AJ192" s="345"/>
      <c r="AK192" s="1139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1209" t="s">
        <v>32</v>
      </c>
      <c r="C196" s="1218" t="s">
        <v>33</v>
      </c>
      <c r="D196" s="1209" t="s">
        <v>34</v>
      </c>
      <c r="E196" s="1128" t="s">
        <v>43</v>
      </c>
      <c r="F196" s="349" t="s">
        <v>34</v>
      </c>
      <c r="G196" s="1128" t="s">
        <v>43</v>
      </c>
      <c r="H196" s="349" t="s">
        <v>34</v>
      </c>
      <c r="I196" s="1213" t="s">
        <v>43</v>
      </c>
      <c r="J196" s="1211" t="s">
        <v>34</v>
      </c>
      <c r="K196" s="1128" t="s">
        <v>43</v>
      </c>
      <c r="L196" s="1217" t="s">
        <v>34</v>
      </c>
      <c r="M196" s="1141" t="s">
        <v>245</v>
      </c>
      <c r="N196" s="1225" t="s">
        <v>246</v>
      </c>
      <c r="O196" s="1532"/>
    </row>
    <row r="197" spans="1:67" x14ac:dyDescent="0.25">
      <c r="A197" s="1548"/>
      <c r="B197" s="384">
        <f t="shared" ref="B197:B202" si="66">+C197+D197</f>
        <v>9</v>
      </c>
      <c r="C197" s="356">
        <f>+E197+G197+I197+K197</f>
        <v>1</v>
      </c>
      <c r="D197" s="385">
        <f>+F197+H197+J197+L197</f>
        <v>8</v>
      </c>
      <c r="E197" s="1142">
        <f t="shared" ref="E197:O197" si="67">SUM(E198:E202)</f>
        <v>1</v>
      </c>
      <c r="F197" s="126">
        <f t="shared" si="67"/>
        <v>2</v>
      </c>
      <c r="G197" s="1142">
        <f t="shared" si="67"/>
        <v>0</v>
      </c>
      <c r="H197" s="126">
        <f t="shared" si="67"/>
        <v>1</v>
      </c>
      <c r="I197" s="1142">
        <f t="shared" si="67"/>
        <v>0</v>
      </c>
      <c r="J197" s="1143">
        <f t="shared" si="67"/>
        <v>0</v>
      </c>
      <c r="K197" s="1137">
        <f t="shared" si="67"/>
        <v>0</v>
      </c>
      <c r="L197" s="360">
        <f t="shared" si="67"/>
        <v>5</v>
      </c>
      <c r="M197" s="128">
        <f t="shared" si="67"/>
        <v>7</v>
      </c>
      <c r="N197" s="126">
        <f t="shared" si="67"/>
        <v>2</v>
      </c>
      <c r="O197" s="1144">
        <f t="shared" si="67"/>
        <v>1</v>
      </c>
    </row>
    <row r="198" spans="1:67" x14ac:dyDescent="0.25">
      <c r="A198" s="1270" t="s">
        <v>247</v>
      </c>
      <c r="B198" s="1281">
        <f t="shared" si="66"/>
        <v>9</v>
      </c>
      <c r="C198" s="1281">
        <f>+E198+G198+I198+K198</f>
        <v>1</v>
      </c>
      <c r="D198" s="1282">
        <f>+F198+H198+J198+L198</f>
        <v>8</v>
      </c>
      <c r="E198" s="196">
        <v>1</v>
      </c>
      <c r="F198" s="200">
        <v>2</v>
      </c>
      <c r="G198" s="196"/>
      <c r="H198" s="200">
        <v>1</v>
      </c>
      <c r="I198" s="196"/>
      <c r="J198" s="197"/>
      <c r="K198" s="196"/>
      <c r="L198" s="363">
        <v>5</v>
      </c>
      <c r="M198" s="198">
        <v>7</v>
      </c>
      <c r="N198" s="200">
        <v>2</v>
      </c>
      <c r="O198" s="364">
        <v>1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1219" t="s">
        <v>248</v>
      </c>
      <c r="B199" s="365">
        <f t="shared" si="66"/>
        <v>0</v>
      </c>
      <c r="C199" s="365">
        <f t="shared" ref="C199:D202" si="68">+E199+G199+I199+K199</f>
        <v>0</v>
      </c>
      <c r="D199" s="366">
        <f t="shared" si="68"/>
        <v>0</v>
      </c>
      <c r="E199" s="201"/>
      <c r="F199" s="205"/>
      <c r="G199" s="201"/>
      <c r="H199" s="205"/>
      <c r="I199" s="201"/>
      <c r="J199" s="202"/>
      <c r="K199" s="201"/>
      <c r="L199" s="367"/>
      <c r="M199" s="203"/>
      <c r="N199" s="205"/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1219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1219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1216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17927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topLeftCell="A178" zoomScale="80" zoomScaleNormal="80" workbookViewId="0">
      <selection activeCell="A99" sqref="A99:B99"/>
    </sheetView>
  </sheetViews>
  <sheetFormatPr baseColWidth="10" defaultRowHeight="15" x14ac:dyDescent="0.25"/>
  <cols>
    <col min="1" max="1" width="44.7109375" customWidth="1"/>
    <col min="2" max="2" width="18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7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71" x14ac:dyDescent="0.25">
      <c r="A4" s="1" t="str">
        <f>CONCATENATE("MES: ",[12]NOMBRE!B6," - ","( ",[12]NOMBRE!C6,[12]NOMBRE!D6," )")</f>
        <v>MES: NOVIEMBRE - ( 11 )</v>
      </c>
    </row>
    <row r="5" spans="1:71" x14ac:dyDescent="0.25">
      <c r="A5" s="1" t="str">
        <f>CONCATENATE("AÑO: ",[12]NOMBRE!B7)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1311"/>
      <c r="B7" s="1311"/>
      <c r="C7" s="1311"/>
      <c r="D7" s="1311"/>
      <c r="E7" s="1311"/>
      <c r="F7" s="1311"/>
      <c r="G7" s="1311"/>
      <c r="H7" s="1311"/>
      <c r="I7" s="1311"/>
      <c r="J7" s="1311"/>
      <c r="K7" s="1311"/>
      <c r="L7" s="1311"/>
      <c r="M7" s="1311"/>
      <c r="N7" s="1311"/>
      <c r="O7" s="1311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1295" t="s">
        <v>34</v>
      </c>
      <c r="E12" s="1309" t="s">
        <v>33</v>
      </c>
      <c r="F12" s="1291" t="s">
        <v>34</v>
      </c>
      <c r="G12" s="1309" t="s">
        <v>33</v>
      </c>
      <c r="H12" s="1291" t="s">
        <v>34</v>
      </c>
      <c r="I12" s="1309" t="s">
        <v>33</v>
      </c>
      <c r="J12" s="1291" t="s">
        <v>34</v>
      </c>
      <c r="K12" s="1309" t="s">
        <v>33</v>
      </c>
      <c r="L12" s="1291" t="s">
        <v>34</v>
      </c>
      <c r="M12" s="1309" t="s">
        <v>33</v>
      </c>
      <c r="N12" s="1291" t="s">
        <v>34</v>
      </c>
      <c r="O12" s="1309" t="s">
        <v>33</v>
      </c>
      <c r="P12" s="1291" t="s">
        <v>34</v>
      </c>
      <c r="Q12" s="1309" t="s">
        <v>33</v>
      </c>
      <c r="R12" s="1291" t="s">
        <v>34</v>
      </c>
      <c r="S12" s="1309" t="s">
        <v>33</v>
      </c>
      <c r="T12" s="1291" t="s">
        <v>34</v>
      </c>
      <c r="U12" s="1309" t="s">
        <v>33</v>
      </c>
      <c r="V12" s="1291" t="s">
        <v>34</v>
      </c>
      <c r="W12" s="1309" t="s">
        <v>33</v>
      </c>
      <c r="X12" s="1291" t="s">
        <v>34</v>
      </c>
      <c r="Y12" s="1309" t="s">
        <v>33</v>
      </c>
      <c r="Z12" s="1291" t="s">
        <v>34</v>
      </c>
      <c r="AA12" s="1309" t="s">
        <v>33</v>
      </c>
      <c r="AB12" s="1291" t="s">
        <v>34</v>
      </c>
      <c r="AC12" s="1309" t="s">
        <v>33</v>
      </c>
      <c r="AD12" s="1291" t="s">
        <v>34</v>
      </c>
      <c r="AE12" s="1309" t="s">
        <v>33</v>
      </c>
      <c r="AF12" s="1291" t="s">
        <v>34</v>
      </c>
      <c r="AG12" s="14" t="s">
        <v>33</v>
      </c>
      <c r="AH12" s="1290" t="s">
        <v>34</v>
      </c>
      <c r="AI12" s="1309" t="s">
        <v>33</v>
      </c>
      <c r="AJ12" s="1291" t="s">
        <v>34</v>
      </c>
      <c r="AK12" s="14" t="s">
        <v>33</v>
      </c>
      <c r="AL12" s="1291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313" t="s">
        <v>35</v>
      </c>
      <c r="B13" s="1314">
        <f>SUM(C13+D13)</f>
        <v>4133</v>
      </c>
      <c r="C13" s="18">
        <f t="shared" ref="C13:D16" si="0">SUM(E13+G13+I13+K13+M13+O13+Q13+S13+U13+W13+Y13+AA13+AC13+AE13+AG13+AI13+AK13)</f>
        <v>2094</v>
      </c>
      <c r="D13" s="1315">
        <f t="shared" si="0"/>
        <v>2039</v>
      </c>
      <c r="E13" s="1316">
        <v>398</v>
      </c>
      <c r="F13" s="1317">
        <v>334</v>
      </c>
      <c r="G13" s="1316">
        <v>218</v>
      </c>
      <c r="H13" s="1317">
        <v>221</v>
      </c>
      <c r="I13" s="1316">
        <v>227</v>
      </c>
      <c r="J13" s="1317">
        <v>211</v>
      </c>
      <c r="K13" s="1318">
        <v>123</v>
      </c>
      <c r="L13" s="1317">
        <v>101</v>
      </c>
      <c r="M13" s="1316">
        <v>52</v>
      </c>
      <c r="N13" s="1317">
        <v>85</v>
      </c>
      <c r="O13" s="1318">
        <v>46</v>
      </c>
      <c r="P13" s="1317">
        <v>87</v>
      </c>
      <c r="Q13" s="1316">
        <v>81</v>
      </c>
      <c r="R13" s="1317">
        <v>79</v>
      </c>
      <c r="S13" s="1318">
        <v>69</v>
      </c>
      <c r="T13" s="1319">
        <v>83</v>
      </c>
      <c r="U13" s="1318">
        <v>61</v>
      </c>
      <c r="V13" s="1319">
        <v>95</v>
      </c>
      <c r="W13" s="1318">
        <v>95</v>
      </c>
      <c r="X13" s="1319">
        <v>61</v>
      </c>
      <c r="Y13" s="1318">
        <v>99</v>
      </c>
      <c r="Z13" s="1319">
        <v>90</v>
      </c>
      <c r="AA13" s="1318">
        <v>102</v>
      </c>
      <c r="AB13" s="1317">
        <v>89</v>
      </c>
      <c r="AC13" s="1318">
        <v>132</v>
      </c>
      <c r="AD13" s="1317">
        <v>79</v>
      </c>
      <c r="AE13" s="1318">
        <v>99</v>
      </c>
      <c r="AF13" s="1317">
        <v>115</v>
      </c>
      <c r="AG13" s="1318">
        <v>89</v>
      </c>
      <c r="AH13" s="1319">
        <v>81</v>
      </c>
      <c r="AI13" s="1318">
        <v>91</v>
      </c>
      <c r="AJ13" s="1319">
        <v>82</v>
      </c>
      <c r="AK13" s="1318">
        <v>112</v>
      </c>
      <c r="AL13" s="1319">
        <v>146</v>
      </c>
      <c r="AM13" s="1320">
        <v>4009</v>
      </c>
      <c r="AN13" s="1318">
        <v>121</v>
      </c>
      <c r="AO13" s="1316">
        <v>0</v>
      </c>
      <c r="AP13" s="1316">
        <v>203</v>
      </c>
      <c r="AQ13" s="1319">
        <v>43</v>
      </c>
      <c r="AR13" s="1319">
        <v>540</v>
      </c>
      <c r="AS13" s="1319">
        <v>5130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253</v>
      </c>
      <c r="C14" s="29">
        <f t="shared" si="0"/>
        <v>0</v>
      </c>
      <c r="D14" s="30">
        <f t="shared" si="0"/>
        <v>253</v>
      </c>
      <c r="E14" s="31"/>
      <c r="F14" s="32"/>
      <c r="G14" s="31"/>
      <c r="H14" s="32"/>
      <c r="I14" s="31"/>
      <c r="J14" s="32">
        <v>1</v>
      </c>
      <c r="K14" s="31"/>
      <c r="L14" s="32">
        <v>11</v>
      </c>
      <c r="M14" s="33"/>
      <c r="N14" s="34">
        <v>41</v>
      </c>
      <c r="O14" s="33"/>
      <c r="P14" s="34">
        <v>68</v>
      </c>
      <c r="Q14" s="33"/>
      <c r="R14" s="34">
        <v>46</v>
      </c>
      <c r="S14" s="33"/>
      <c r="T14" s="34">
        <v>38</v>
      </c>
      <c r="U14" s="33"/>
      <c r="V14" s="34">
        <v>23</v>
      </c>
      <c r="W14" s="33"/>
      <c r="X14" s="34">
        <v>11</v>
      </c>
      <c r="Y14" s="33"/>
      <c r="Z14" s="34">
        <v>4</v>
      </c>
      <c r="AA14" s="33"/>
      <c r="AB14" s="34">
        <v>4</v>
      </c>
      <c r="AC14" s="33"/>
      <c r="AD14" s="34">
        <v>2</v>
      </c>
      <c r="AE14" s="33"/>
      <c r="AF14" s="34">
        <v>2</v>
      </c>
      <c r="AG14" s="33"/>
      <c r="AH14" s="34">
        <v>1</v>
      </c>
      <c r="AI14" s="33"/>
      <c r="AJ14" s="34">
        <v>1</v>
      </c>
      <c r="AK14" s="33"/>
      <c r="AL14" s="34"/>
      <c r="AM14" s="34">
        <v>242</v>
      </c>
      <c r="AN14" s="33">
        <v>7</v>
      </c>
      <c r="AO14" s="31">
        <v>0</v>
      </c>
      <c r="AP14" s="31">
        <v>4</v>
      </c>
      <c r="AQ14" s="34">
        <v>6</v>
      </c>
      <c r="AR14" s="34">
        <v>15</v>
      </c>
      <c r="AS14" s="34">
        <v>519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248</v>
      </c>
      <c r="C15" s="37">
        <f t="shared" si="0"/>
        <v>0</v>
      </c>
      <c r="D15" s="38">
        <f t="shared" si="0"/>
        <v>248</v>
      </c>
      <c r="E15" s="33"/>
      <c r="F15" s="34"/>
      <c r="G15" s="33"/>
      <c r="H15" s="34"/>
      <c r="I15" s="33"/>
      <c r="J15" s="34">
        <v>2</v>
      </c>
      <c r="K15" s="33"/>
      <c r="L15" s="34">
        <v>16</v>
      </c>
      <c r="M15" s="33"/>
      <c r="N15" s="34">
        <v>51</v>
      </c>
      <c r="O15" s="33"/>
      <c r="P15" s="34">
        <v>58</v>
      </c>
      <c r="Q15" s="33"/>
      <c r="R15" s="34">
        <v>52</v>
      </c>
      <c r="S15" s="33"/>
      <c r="T15" s="34">
        <v>33</v>
      </c>
      <c r="U15" s="33"/>
      <c r="V15" s="34">
        <v>19</v>
      </c>
      <c r="W15" s="33"/>
      <c r="X15" s="34">
        <v>6</v>
      </c>
      <c r="Y15" s="33"/>
      <c r="Z15" s="34">
        <v>4</v>
      </c>
      <c r="AA15" s="33"/>
      <c r="AB15" s="34">
        <v>1</v>
      </c>
      <c r="AC15" s="33"/>
      <c r="AD15" s="34">
        <v>1</v>
      </c>
      <c r="AE15" s="33"/>
      <c r="AF15" s="34">
        <v>3</v>
      </c>
      <c r="AG15" s="33"/>
      <c r="AH15" s="34">
        <v>2</v>
      </c>
      <c r="AI15" s="33"/>
      <c r="AJ15" s="34"/>
      <c r="AK15" s="33"/>
      <c r="AL15" s="34"/>
      <c r="AM15" s="34">
        <v>237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1126" t="s">
        <v>32</v>
      </c>
      <c r="C20" s="1352" t="s">
        <v>43</v>
      </c>
      <c r="D20" s="1284" t="s">
        <v>34</v>
      </c>
      <c r="E20" s="1128" t="s">
        <v>43</v>
      </c>
      <c r="F20" s="1284" t="s">
        <v>34</v>
      </c>
      <c r="G20" s="1128" t="s">
        <v>43</v>
      </c>
      <c r="H20" s="1284" t="s">
        <v>34</v>
      </c>
      <c r="I20" s="1128" t="s">
        <v>43</v>
      </c>
      <c r="J20" s="1284" t="s">
        <v>34</v>
      </c>
      <c r="K20" s="1128" t="s">
        <v>43</v>
      </c>
      <c r="L20" s="1284" t="s">
        <v>34</v>
      </c>
      <c r="M20" s="1128" t="s">
        <v>43</v>
      </c>
      <c r="N20" s="1284" t="s">
        <v>34</v>
      </c>
      <c r="O20" s="1128" t="s">
        <v>43</v>
      </c>
      <c r="P20" s="1284" t="s">
        <v>34</v>
      </c>
      <c r="Q20" s="1128" t="s">
        <v>43</v>
      </c>
      <c r="R20" s="1284" t="s">
        <v>34</v>
      </c>
      <c r="S20" s="1128" t="s">
        <v>43</v>
      </c>
      <c r="T20" s="1284" t="s">
        <v>34</v>
      </c>
      <c r="U20" s="1128" t="s">
        <v>43</v>
      </c>
      <c r="V20" s="1284" t="s">
        <v>34</v>
      </c>
      <c r="W20" s="1128" t="s">
        <v>43</v>
      </c>
      <c r="X20" s="1284" t="s">
        <v>34</v>
      </c>
      <c r="Y20" s="1128" t="s">
        <v>43</v>
      </c>
      <c r="Z20" s="1284" t="s">
        <v>34</v>
      </c>
      <c r="AA20" s="1128" t="s">
        <v>43</v>
      </c>
      <c r="AB20" s="1284" t="s">
        <v>34</v>
      </c>
      <c r="AC20" s="1128" t="s">
        <v>43</v>
      </c>
      <c r="AD20" s="1284" t="s">
        <v>34</v>
      </c>
      <c r="AE20" s="1128" t="s">
        <v>43</v>
      </c>
      <c r="AF20" s="1284" t="s">
        <v>34</v>
      </c>
      <c r="AG20" s="1128" t="s">
        <v>43</v>
      </c>
      <c r="AH20" s="1284" t="s">
        <v>34</v>
      </c>
      <c r="AI20" s="1128" t="s">
        <v>43</v>
      </c>
      <c r="AJ20" s="1284" t="s">
        <v>34</v>
      </c>
      <c r="AK20" s="1128" t="s">
        <v>43</v>
      </c>
      <c r="AL20" s="1284" t="s">
        <v>34</v>
      </c>
      <c r="AM20" s="1532"/>
      <c r="AN20" s="1554"/>
      <c r="AO20" s="1554"/>
      <c r="AP20" s="1554"/>
    </row>
    <row r="21" spans="1:69" x14ac:dyDescent="0.25">
      <c r="A21" s="1336" t="s">
        <v>44</v>
      </c>
      <c r="B21" s="1271">
        <f t="shared" ref="B21:B26" si="3">SUM(C21+D21)</f>
        <v>0</v>
      </c>
      <c r="C21" s="1321">
        <f t="shared" ref="C21:D26" si="4">SUM(E21+G21+I21+K21+M21+O21+Q21+S21+U21+W21+Y21+AA21+AC21+AE21+AG21+AI21+AK21)</f>
        <v>0</v>
      </c>
      <c r="D21" s="1322">
        <f t="shared" si="4"/>
        <v>0</v>
      </c>
      <c r="E21" s="1318"/>
      <c r="F21" s="1319"/>
      <c r="G21" s="1318"/>
      <c r="H21" s="1319"/>
      <c r="I21" s="1318"/>
      <c r="J21" s="1317"/>
      <c r="K21" s="1318"/>
      <c r="L21" s="1317"/>
      <c r="M21" s="1318"/>
      <c r="N21" s="1317"/>
      <c r="O21" s="1153"/>
      <c r="P21" s="1317"/>
      <c r="Q21" s="1153"/>
      <c r="R21" s="1317"/>
      <c r="S21" s="1153"/>
      <c r="T21" s="1317"/>
      <c r="U21" s="1153"/>
      <c r="V21" s="1317"/>
      <c r="W21" s="1153"/>
      <c r="X21" s="1317"/>
      <c r="Y21" s="1153"/>
      <c r="Z21" s="1317"/>
      <c r="AA21" s="1153"/>
      <c r="AB21" s="1317"/>
      <c r="AC21" s="1153"/>
      <c r="AD21" s="1317"/>
      <c r="AE21" s="1153"/>
      <c r="AF21" s="1317"/>
      <c r="AG21" s="1153"/>
      <c r="AH21" s="1317"/>
      <c r="AI21" s="1153"/>
      <c r="AJ21" s="1317"/>
      <c r="AK21" s="1153"/>
      <c r="AL21" s="1317"/>
      <c r="AM21" s="1319"/>
      <c r="AN21" s="1320"/>
      <c r="AO21" s="1320"/>
      <c r="AP21" s="1320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1302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1303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1303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1357" t="s">
        <v>32</v>
      </c>
      <c r="C30" s="10" t="s">
        <v>43</v>
      </c>
      <c r="D30" s="1295" t="s">
        <v>34</v>
      </c>
      <c r="E30" s="1289" t="s">
        <v>43</v>
      </c>
      <c r="F30" s="1291" t="s">
        <v>34</v>
      </c>
      <c r="G30" s="1289" t="s">
        <v>43</v>
      </c>
      <c r="H30" s="1291" t="s">
        <v>34</v>
      </c>
      <c r="I30" s="1289" t="s">
        <v>43</v>
      </c>
      <c r="J30" s="1291" t="s">
        <v>34</v>
      </c>
      <c r="K30" s="1289" t="s">
        <v>43</v>
      </c>
      <c r="L30" s="1291" t="s">
        <v>34</v>
      </c>
      <c r="M30" s="1289" t="s">
        <v>43</v>
      </c>
      <c r="N30" s="1291" t="s">
        <v>34</v>
      </c>
      <c r="O30" s="1289" t="s">
        <v>43</v>
      </c>
      <c r="P30" s="1291" t="s">
        <v>34</v>
      </c>
      <c r="Q30" s="1289" t="s">
        <v>43</v>
      </c>
      <c r="R30" s="1291" t="s">
        <v>34</v>
      </c>
      <c r="S30" s="1289" t="s">
        <v>43</v>
      </c>
      <c r="T30" s="1291" t="s">
        <v>34</v>
      </c>
      <c r="U30" s="1289" t="s">
        <v>43</v>
      </c>
      <c r="V30" s="1291" t="s">
        <v>34</v>
      </c>
      <c r="W30" s="1289" t="s">
        <v>43</v>
      </c>
      <c r="X30" s="1291" t="s">
        <v>34</v>
      </c>
      <c r="Y30" s="1289" t="s">
        <v>43</v>
      </c>
      <c r="Z30" s="1291" t="s">
        <v>34</v>
      </c>
      <c r="AA30" s="1289" t="s">
        <v>43</v>
      </c>
      <c r="AB30" s="1291" t="s">
        <v>34</v>
      </c>
      <c r="AC30" s="1289" t="s">
        <v>43</v>
      </c>
      <c r="AD30" s="1291" t="s">
        <v>34</v>
      </c>
      <c r="AE30" s="1289" t="s">
        <v>43</v>
      </c>
      <c r="AF30" s="1291" t="s">
        <v>34</v>
      </c>
      <c r="AG30" s="1289" t="s">
        <v>43</v>
      </c>
      <c r="AH30" s="1291" t="s">
        <v>34</v>
      </c>
      <c r="AI30" s="1289" t="s">
        <v>43</v>
      </c>
      <c r="AJ30" s="1291" t="s">
        <v>34</v>
      </c>
      <c r="AK30" s="1289" t="s">
        <v>43</v>
      </c>
      <c r="AL30" s="1291" t="s">
        <v>34</v>
      </c>
      <c r="AM30" s="1554"/>
      <c r="AN30" s="1554"/>
    </row>
    <row r="31" spans="1:69" x14ac:dyDescent="0.25">
      <c r="A31" s="1336" t="s">
        <v>52</v>
      </c>
      <c r="B31" s="1271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1322">
        <f t="shared" si="14"/>
        <v>0</v>
      </c>
      <c r="E31" s="1318"/>
      <c r="F31" s="1319"/>
      <c r="G31" s="1318"/>
      <c r="H31" s="1319"/>
      <c r="I31" s="1318"/>
      <c r="J31" s="1317"/>
      <c r="K31" s="1318"/>
      <c r="L31" s="1317"/>
      <c r="M31" s="1318"/>
      <c r="N31" s="1317"/>
      <c r="O31" s="1153"/>
      <c r="P31" s="1317"/>
      <c r="Q31" s="1153"/>
      <c r="R31" s="1317"/>
      <c r="S31" s="1153"/>
      <c r="T31" s="1317"/>
      <c r="U31" s="1153"/>
      <c r="V31" s="1317"/>
      <c r="W31" s="1153"/>
      <c r="X31" s="1317"/>
      <c r="Y31" s="1153"/>
      <c r="Z31" s="1317"/>
      <c r="AA31" s="1153"/>
      <c r="AB31" s="1317"/>
      <c r="AC31" s="1153"/>
      <c r="AD31" s="1317"/>
      <c r="AE31" s="1153"/>
      <c r="AF31" s="1317"/>
      <c r="AG31" s="1153"/>
      <c r="AH31" s="1317"/>
      <c r="AI31" s="1153"/>
      <c r="AJ31" s="1317"/>
      <c r="AK31" s="1153"/>
      <c r="AL31" s="1317"/>
      <c r="AM31" s="1320"/>
      <c r="AN31" s="1320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1302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1302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1302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1302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1303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1357" t="s">
        <v>32</v>
      </c>
      <c r="C40" s="10" t="s">
        <v>43</v>
      </c>
      <c r="D40" s="1295" t="s">
        <v>34</v>
      </c>
      <c r="E40" s="1283" t="s">
        <v>43</v>
      </c>
      <c r="F40" s="1284" t="s">
        <v>34</v>
      </c>
      <c r="G40" s="1283" t="s">
        <v>43</v>
      </c>
      <c r="H40" s="1284" t="s">
        <v>34</v>
      </c>
      <c r="I40" s="1283" t="s">
        <v>43</v>
      </c>
      <c r="J40" s="1284" t="s">
        <v>34</v>
      </c>
      <c r="K40" s="1283" t="s">
        <v>43</v>
      </c>
      <c r="L40" s="1284" t="s">
        <v>34</v>
      </c>
      <c r="M40" s="1283" t="s">
        <v>43</v>
      </c>
      <c r="N40" s="1284" t="s">
        <v>34</v>
      </c>
      <c r="O40" s="1283" t="s">
        <v>43</v>
      </c>
      <c r="P40" s="1284" t="s">
        <v>34</v>
      </c>
      <c r="Q40" s="1283" t="s">
        <v>43</v>
      </c>
      <c r="R40" s="1284" t="s">
        <v>34</v>
      </c>
      <c r="S40" s="1283" t="s">
        <v>43</v>
      </c>
      <c r="T40" s="1284" t="s">
        <v>34</v>
      </c>
      <c r="U40" s="1283" t="s">
        <v>43</v>
      </c>
      <c r="V40" s="1284" t="s">
        <v>34</v>
      </c>
      <c r="W40" s="1283" t="s">
        <v>43</v>
      </c>
      <c r="X40" s="1284" t="s">
        <v>34</v>
      </c>
      <c r="Y40" s="1283" t="s">
        <v>43</v>
      </c>
      <c r="Z40" s="1284" t="s">
        <v>34</v>
      </c>
      <c r="AA40" s="1283" t="s">
        <v>43</v>
      </c>
      <c r="AB40" s="1284" t="s">
        <v>34</v>
      </c>
      <c r="AC40" s="1283" t="s">
        <v>43</v>
      </c>
      <c r="AD40" s="1284" t="s">
        <v>34</v>
      </c>
      <c r="AE40" s="1283" t="s">
        <v>43</v>
      </c>
      <c r="AF40" s="1284" t="s">
        <v>34</v>
      </c>
      <c r="AG40" s="1283" t="s">
        <v>43</v>
      </c>
      <c r="AH40" s="1284" t="s">
        <v>34</v>
      </c>
      <c r="AI40" s="1283" t="s">
        <v>43</v>
      </c>
      <c r="AJ40" s="1284" t="s">
        <v>34</v>
      </c>
      <c r="AK40" s="1283" t="s">
        <v>43</v>
      </c>
      <c r="AL40" s="1284" t="s">
        <v>34</v>
      </c>
      <c r="AM40" s="1554"/>
      <c r="AN40" s="1554"/>
    </row>
    <row r="41" spans="1:68" x14ac:dyDescent="0.25">
      <c r="A41" s="1336" t="s">
        <v>52</v>
      </c>
      <c r="B41" s="1271">
        <f t="shared" ref="B41:B46" si="18">SUM(C41+D41)</f>
        <v>0</v>
      </c>
      <c r="C41" s="95">
        <f>SUM(E41+G41+I41+K41+M41+O41+Q41+S41+U41+W41+Y41+AA41+AC41+AE41+AG41+AI41+AK41)</f>
        <v>0</v>
      </c>
      <c r="D41" s="1322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320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1302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1302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1302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1302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1303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1357" t="s">
        <v>32</v>
      </c>
      <c r="C50" s="10" t="s">
        <v>43</v>
      </c>
      <c r="D50" s="1295" t="s">
        <v>34</v>
      </c>
      <c r="E50" s="1289" t="s">
        <v>43</v>
      </c>
      <c r="F50" s="1291" t="s">
        <v>34</v>
      </c>
      <c r="G50" s="1289" t="s">
        <v>43</v>
      </c>
      <c r="H50" s="1291" t="s">
        <v>34</v>
      </c>
      <c r="I50" s="1289" t="s">
        <v>43</v>
      </c>
      <c r="J50" s="1291" t="s">
        <v>34</v>
      </c>
      <c r="K50" s="1289" t="s">
        <v>43</v>
      </c>
      <c r="L50" s="1291" t="s">
        <v>34</v>
      </c>
      <c r="M50" s="1289" t="s">
        <v>43</v>
      </c>
      <c r="N50" s="1291" t="s">
        <v>34</v>
      </c>
      <c r="O50" s="1289" t="s">
        <v>43</v>
      </c>
      <c r="P50" s="1291" t="s">
        <v>34</v>
      </c>
      <c r="Q50" s="1289" t="s">
        <v>43</v>
      </c>
      <c r="R50" s="1291" t="s">
        <v>34</v>
      </c>
      <c r="S50" s="1289" t="s">
        <v>43</v>
      </c>
      <c r="T50" s="1291" t="s">
        <v>34</v>
      </c>
      <c r="U50" s="1289" t="s">
        <v>43</v>
      </c>
      <c r="V50" s="1291" t="s">
        <v>34</v>
      </c>
      <c r="W50" s="1289" t="s">
        <v>43</v>
      </c>
      <c r="X50" s="1291" t="s">
        <v>34</v>
      </c>
      <c r="Y50" s="1289" t="s">
        <v>43</v>
      </c>
      <c r="Z50" s="1291" t="s">
        <v>34</v>
      </c>
      <c r="AA50" s="1289" t="s">
        <v>43</v>
      </c>
      <c r="AB50" s="1291" t="s">
        <v>34</v>
      </c>
      <c r="AC50" s="1289" t="s">
        <v>43</v>
      </c>
      <c r="AD50" s="1291" t="s">
        <v>34</v>
      </c>
      <c r="AE50" s="1289" t="s">
        <v>43</v>
      </c>
      <c r="AF50" s="1291" t="s">
        <v>34</v>
      </c>
      <c r="AG50" s="1289" t="s">
        <v>43</v>
      </c>
      <c r="AH50" s="1291" t="s">
        <v>34</v>
      </c>
      <c r="AI50" s="1289" t="s">
        <v>43</v>
      </c>
      <c r="AJ50" s="1291" t="s">
        <v>34</v>
      </c>
      <c r="AK50" s="1289" t="s">
        <v>43</v>
      </c>
      <c r="AL50" s="1291" t="s">
        <v>34</v>
      </c>
      <c r="AM50" s="1554"/>
      <c r="AN50" s="1554"/>
    </row>
    <row r="51" spans="1:68" x14ac:dyDescent="0.25">
      <c r="A51" s="1336" t="s">
        <v>52</v>
      </c>
      <c r="B51" s="1271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1322">
        <f t="shared" si="26"/>
        <v>0</v>
      </c>
      <c r="E51" s="1318"/>
      <c r="F51" s="1319"/>
      <c r="G51" s="1318"/>
      <c r="H51" s="1319"/>
      <c r="I51" s="1318"/>
      <c r="J51" s="1317"/>
      <c r="K51" s="1318"/>
      <c r="L51" s="1317"/>
      <c r="M51" s="1318"/>
      <c r="N51" s="1317"/>
      <c r="O51" s="1153"/>
      <c r="P51" s="1317"/>
      <c r="Q51" s="1153"/>
      <c r="R51" s="1317"/>
      <c r="S51" s="1153"/>
      <c r="T51" s="1317"/>
      <c r="U51" s="1153"/>
      <c r="V51" s="1317"/>
      <c r="W51" s="1153"/>
      <c r="X51" s="1317"/>
      <c r="Y51" s="1153"/>
      <c r="Z51" s="1317"/>
      <c r="AA51" s="1153"/>
      <c r="AB51" s="1317"/>
      <c r="AC51" s="1153"/>
      <c r="AD51" s="1317"/>
      <c r="AE51" s="1153"/>
      <c r="AF51" s="1317"/>
      <c r="AG51" s="1153"/>
      <c r="AH51" s="1317"/>
      <c r="AI51" s="1153"/>
      <c r="AJ51" s="1317"/>
      <c r="AK51" s="1153"/>
      <c r="AL51" s="1317"/>
      <c r="AM51" s="1320"/>
      <c r="AN51" s="1320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1302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1302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1302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1302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1303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309" t="s">
        <v>32</v>
      </c>
      <c r="C60" s="1306" t="s">
        <v>33</v>
      </c>
      <c r="D60" s="1284" t="s">
        <v>34</v>
      </c>
      <c r="E60" s="1358" t="s">
        <v>33</v>
      </c>
      <c r="F60" s="1284" t="s">
        <v>34</v>
      </c>
      <c r="G60" s="1358" t="s">
        <v>33</v>
      </c>
      <c r="H60" s="1284" t="s">
        <v>34</v>
      </c>
      <c r="I60" s="1358" t="s">
        <v>33</v>
      </c>
      <c r="J60" s="1284" t="s">
        <v>34</v>
      </c>
      <c r="K60" s="1358" t="s">
        <v>33</v>
      </c>
      <c r="L60" s="1284" t="s">
        <v>34</v>
      </c>
      <c r="M60" s="1358" t="s">
        <v>33</v>
      </c>
      <c r="N60" s="1284" t="s">
        <v>34</v>
      </c>
      <c r="O60" s="1358" t="s">
        <v>33</v>
      </c>
      <c r="P60" s="1284" t="s">
        <v>34</v>
      </c>
      <c r="Q60" s="1358" t="s">
        <v>33</v>
      </c>
      <c r="R60" s="1284" t="s">
        <v>34</v>
      </c>
      <c r="S60" s="1358" t="s">
        <v>33</v>
      </c>
      <c r="T60" s="1284" t="s">
        <v>34</v>
      </c>
      <c r="U60" s="1358" t="s">
        <v>33</v>
      </c>
      <c r="V60" s="1308" t="s">
        <v>34</v>
      </c>
      <c r="W60" s="1358" t="s">
        <v>33</v>
      </c>
      <c r="X60" s="1284" t="s">
        <v>34</v>
      </c>
      <c r="Y60" s="1358" t="s">
        <v>33</v>
      </c>
      <c r="Z60" s="1284" t="s">
        <v>34</v>
      </c>
      <c r="AA60" s="1358" t="s">
        <v>33</v>
      </c>
      <c r="AB60" s="1284" t="s">
        <v>34</v>
      </c>
      <c r="AC60" s="1358" t="s">
        <v>33</v>
      </c>
      <c r="AD60" s="1284" t="s">
        <v>34</v>
      </c>
      <c r="AE60" s="1358" t="s">
        <v>33</v>
      </c>
      <c r="AF60" s="1284" t="s">
        <v>34</v>
      </c>
      <c r="AG60" s="1358" t="s">
        <v>33</v>
      </c>
      <c r="AH60" s="1284" t="s">
        <v>34</v>
      </c>
      <c r="AI60" s="1358" t="s">
        <v>33</v>
      </c>
      <c r="AJ60" s="1284" t="s">
        <v>34</v>
      </c>
      <c r="AK60" s="1358" t="s">
        <v>33</v>
      </c>
      <c r="AL60" s="1284" t="s">
        <v>34</v>
      </c>
      <c r="AM60" s="106" t="s">
        <v>64</v>
      </c>
      <c r="AN60" s="1284" t="s">
        <v>65</v>
      </c>
    </row>
    <row r="61" spans="1:68" x14ac:dyDescent="0.25">
      <c r="A61" s="1154" t="s">
        <v>66</v>
      </c>
      <c r="B61" s="1271">
        <f t="shared" ref="B61:B66" si="32">SUM(C61+D61)</f>
        <v>40</v>
      </c>
      <c r="C61" s="95">
        <f>SUM(E61+G61+I61+K61+M61+O61+Q61+S61+U61+W61+Y61+AA61+AC61+AE61+AG61+AI61+AK61)</f>
        <v>27</v>
      </c>
      <c r="D61" s="1322">
        <f>SUM(F61+H61+J61+L61+N61+P61+R61+T61+V61+X61+Z61+AB61+AD61+AF61+AH61+AJ61+AL61)</f>
        <v>13</v>
      </c>
      <c r="E61" s="1318"/>
      <c r="F61" s="1319">
        <v>1</v>
      </c>
      <c r="G61" s="1318"/>
      <c r="H61" s="1317"/>
      <c r="I61" s="1318"/>
      <c r="J61" s="1317"/>
      <c r="K61" s="1318">
        <v>2</v>
      </c>
      <c r="L61" s="1317"/>
      <c r="M61" s="1318">
        <v>3</v>
      </c>
      <c r="N61" s="1317">
        <v>1</v>
      </c>
      <c r="O61" s="1318"/>
      <c r="P61" s="1317"/>
      <c r="Q61" s="1318">
        <v>1</v>
      </c>
      <c r="R61" s="1317">
        <v>1</v>
      </c>
      <c r="S61" s="1318"/>
      <c r="T61" s="1317"/>
      <c r="U61" s="1318"/>
      <c r="V61" s="1155">
        <v>1</v>
      </c>
      <c r="W61" s="1318"/>
      <c r="X61" s="1317">
        <v>1</v>
      </c>
      <c r="Y61" s="1318">
        <v>3</v>
      </c>
      <c r="Z61" s="1317">
        <v>2</v>
      </c>
      <c r="AA61" s="1318">
        <v>3</v>
      </c>
      <c r="AB61" s="1317"/>
      <c r="AC61" s="1318">
        <v>4</v>
      </c>
      <c r="AD61" s="1317">
        <v>1</v>
      </c>
      <c r="AE61" s="1318">
        <v>4</v>
      </c>
      <c r="AF61" s="1317">
        <v>2</v>
      </c>
      <c r="AG61" s="1318">
        <v>3</v>
      </c>
      <c r="AH61" s="1317">
        <v>2</v>
      </c>
      <c r="AI61" s="1318">
        <v>2</v>
      </c>
      <c r="AJ61" s="1317"/>
      <c r="AK61" s="1153">
        <v>2</v>
      </c>
      <c r="AL61" s="1317">
        <v>1</v>
      </c>
      <c r="AM61" s="1153"/>
      <c r="AN61" s="1317">
        <v>40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1083</v>
      </c>
      <c r="C62" s="96">
        <f t="shared" ref="C62:D66" si="33">SUM(E62+G62+I62+K62+M62+O62+Q62+S62+U62+W62+Y62+AA62+AC62+AE62+AG62+AI62+AK62)</f>
        <v>549</v>
      </c>
      <c r="D62" s="70">
        <f t="shared" si="33"/>
        <v>534</v>
      </c>
      <c r="E62" s="33">
        <v>104</v>
      </c>
      <c r="F62" s="34">
        <v>88</v>
      </c>
      <c r="G62" s="33">
        <v>30</v>
      </c>
      <c r="H62" s="32">
        <v>44</v>
      </c>
      <c r="I62" s="33">
        <v>37</v>
      </c>
      <c r="J62" s="32">
        <v>45</v>
      </c>
      <c r="K62" s="33">
        <v>21</v>
      </c>
      <c r="L62" s="32">
        <v>23</v>
      </c>
      <c r="M62" s="33">
        <v>11</v>
      </c>
      <c r="N62" s="32">
        <v>22</v>
      </c>
      <c r="O62" s="33">
        <v>12</v>
      </c>
      <c r="P62" s="32">
        <v>25</v>
      </c>
      <c r="Q62" s="33">
        <v>18</v>
      </c>
      <c r="R62" s="32">
        <v>22</v>
      </c>
      <c r="S62" s="33">
        <v>23</v>
      </c>
      <c r="T62" s="32">
        <v>17</v>
      </c>
      <c r="U62" s="33">
        <v>22</v>
      </c>
      <c r="V62" s="109">
        <v>27</v>
      </c>
      <c r="W62" s="33">
        <v>24</v>
      </c>
      <c r="X62" s="32">
        <v>13</v>
      </c>
      <c r="Y62" s="33">
        <v>33</v>
      </c>
      <c r="Z62" s="32">
        <v>20</v>
      </c>
      <c r="AA62" s="33">
        <v>24</v>
      </c>
      <c r="AB62" s="32">
        <v>25</v>
      </c>
      <c r="AC62" s="33">
        <v>53</v>
      </c>
      <c r="AD62" s="32">
        <v>14</v>
      </c>
      <c r="AE62" s="33">
        <v>24</v>
      </c>
      <c r="AF62" s="32">
        <v>36</v>
      </c>
      <c r="AG62" s="33">
        <v>30</v>
      </c>
      <c r="AH62" s="32">
        <v>20</v>
      </c>
      <c r="AI62" s="33">
        <v>38</v>
      </c>
      <c r="AJ62" s="32">
        <v>26</v>
      </c>
      <c r="AK62" s="71">
        <v>45</v>
      </c>
      <c r="AL62" s="32">
        <v>67</v>
      </c>
      <c r="AM62" s="71"/>
      <c r="AN62" s="32">
        <v>1083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2470</v>
      </c>
      <c r="C63" s="96">
        <f t="shared" si="33"/>
        <v>1241</v>
      </c>
      <c r="D63" s="70">
        <f t="shared" si="33"/>
        <v>1229</v>
      </c>
      <c r="E63" s="33">
        <v>231</v>
      </c>
      <c r="F63" s="34">
        <v>181</v>
      </c>
      <c r="G63" s="33">
        <v>128</v>
      </c>
      <c r="H63" s="32">
        <v>127</v>
      </c>
      <c r="I63" s="33">
        <v>106</v>
      </c>
      <c r="J63" s="32">
        <v>98</v>
      </c>
      <c r="K63" s="33">
        <v>79</v>
      </c>
      <c r="L63" s="32">
        <v>61</v>
      </c>
      <c r="M63" s="33">
        <v>35</v>
      </c>
      <c r="N63" s="32">
        <v>53</v>
      </c>
      <c r="O63" s="33">
        <v>32</v>
      </c>
      <c r="P63" s="32">
        <v>54</v>
      </c>
      <c r="Q63" s="33">
        <v>52</v>
      </c>
      <c r="R63" s="32">
        <v>48</v>
      </c>
      <c r="S63" s="33">
        <v>41</v>
      </c>
      <c r="T63" s="32">
        <v>61</v>
      </c>
      <c r="U63" s="33">
        <v>34</v>
      </c>
      <c r="V63" s="109">
        <v>56</v>
      </c>
      <c r="W63" s="33">
        <v>70</v>
      </c>
      <c r="X63" s="32">
        <v>42</v>
      </c>
      <c r="Y63" s="33">
        <v>58</v>
      </c>
      <c r="Z63" s="32">
        <v>62</v>
      </c>
      <c r="AA63" s="33">
        <v>68</v>
      </c>
      <c r="AB63" s="32">
        <v>63</v>
      </c>
      <c r="AC63" s="33">
        <v>72</v>
      </c>
      <c r="AD63" s="32">
        <v>62</v>
      </c>
      <c r="AE63" s="33">
        <v>66</v>
      </c>
      <c r="AF63" s="32">
        <v>73</v>
      </c>
      <c r="AG63" s="33">
        <v>55</v>
      </c>
      <c r="AH63" s="32">
        <v>56</v>
      </c>
      <c r="AI63" s="33">
        <v>50</v>
      </c>
      <c r="AJ63" s="32">
        <v>54</v>
      </c>
      <c r="AK63" s="71">
        <v>64</v>
      </c>
      <c r="AL63" s="32">
        <v>78</v>
      </c>
      <c r="AM63" s="71"/>
      <c r="AN63" s="32">
        <v>2470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532</v>
      </c>
      <c r="C64" s="96">
        <f t="shared" si="33"/>
        <v>275</v>
      </c>
      <c r="D64" s="70">
        <f t="shared" si="33"/>
        <v>257</v>
      </c>
      <c r="E64" s="33">
        <v>63</v>
      </c>
      <c r="F64" s="34">
        <v>63</v>
      </c>
      <c r="G64" s="33">
        <v>60</v>
      </c>
      <c r="H64" s="32">
        <v>47</v>
      </c>
      <c r="I64" s="33">
        <v>82</v>
      </c>
      <c r="J64" s="32">
        <v>68</v>
      </c>
      <c r="K64" s="33">
        <v>21</v>
      </c>
      <c r="L64" s="32">
        <v>17</v>
      </c>
      <c r="M64" s="33">
        <v>3</v>
      </c>
      <c r="N64" s="32">
        <v>9</v>
      </c>
      <c r="O64" s="33">
        <v>2</v>
      </c>
      <c r="P64" s="32">
        <v>7</v>
      </c>
      <c r="Q64" s="33">
        <v>10</v>
      </c>
      <c r="R64" s="32">
        <v>8</v>
      </c>
      <c r="S64" s="33">
        <v>5</v>
      </c>
      <c r="T64" s="32">
        <v>4</v>
      </c>
      <c r="U64" s="33">
        <v>5</v>
      </c>
      <c r="V64" s="109">
        <v>11</v>
      </c>
      <c r="W64" s="33">
        <v>1</v>
      </c>
      <c r="X64" s="32">
        <v>5</v>
      </c>
      <c r="Y64" s="33">
        <v>5</v>
      </c>
      <c r="Z64" s="32">
        <v>6</v>
      </c>
      <c r="AA64" s="33">
        <v>7</v>
      </c>
      <c r="AB64" s="32">
        <v>1</v>
      </c>
      <c r="AC64" s="33">
        <v>3</v>
      </c>
      <c r="AD64" s="32">
        <v>2</v>
      </c>
      <c r="AE64" s="33">
        <v>5</v>
      </c>
      <c r="AF64" s="32">
        <v>4</v>
      </c>
      <c r="AG64" s="33">
        <v>1</v>
      </c>
      <c r="AH64" s="32">
        <v>3</v>
      </c>
      <c r="AI64" s="33">
        <v>1</v>
      </c>
      <c r="AJ64" s="32">
        <v>2</v>
      </c>
      <c r="AK64" s="71">
        <v>1</v>
      </c>
      <c r="AL64" s="32"/>
      <c r="AM64" s="71"/>
      <c r="AN64" s="32">
        <v>532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8</v>
      </c>
      <c r="C65" s="112">
        <f t="shared" si="33"/>
        <v>2</v>
      </c>
      <c r="D65" s="113">
        <f t="shared" si="33"/>
        <v>6</v>
      </c>
      <c r="E65" s="114"/>
      <c r="F65" s="115">
        <v>1</v>
      </c>
      <c r="G65" s="114"/>
      <c r="H65" s="116">
        <v>3</v>
      </c>
      <c r="I65" s="114">
        <v>2</v>
      </c>
      <c r="J65" s="116"/>
      <c r="K65" s="114"/>
      <c r="L65" s="116"/>
      <c r="M65" s="114"/>
      <c r="N65" s="116"/>
      <c r="O65" s="114"/>
      <c r="P65" s="116">
        <v>1</v>
      </c>
      <c r="Q65" s="114"/>
      <c r="R65" s="116"/>
      <c r="S65" s="114"/>
      <c r="T65" s="116">
        <v>1</v>
      </c>
      <c r="U65" s="114"/>
      <c r="V65" s="117"/>
      <c r="W65" s="114"/>
      <c r="X65" s="116"/>
      <c r="Y65" s="114"/>
      <c r="Z65" s="116"/>
      <c r="AA65" s="114"/>
      <c r="AB65" s="116"/>
      <c r="AC65" s="114"/>
      <c r="AD65" s="116"/>
      <c r="AE65" s="114"/>
      <c r="AF65" s="116"/>
      <c r="AG65" s="114"/>
      <c r="AH65" s="116"/>
      <c r="AI65" s="114"/>
      <c r="AJ65" s="116"/>
      <c r="AK65" s="118"/>
      <c r="AL65" s="116"/>
      <c r="AM65" s="118"/>
      <c r="AN65" s="116">
        <v>8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1283" t="s">
        <v>62</v>
      </c>
      <c r="B67" s="1359">
        <f t="shared" ref="B67:AL67" si="37">SUM(B61:B66)</f>
        <v>4133</v>
      </c>
      <c r="C67" s="1360">
        <f t="shared" si="37"/>
        <v>2094</v>
      </c>
      <c r="D67" s="124">
        <f t="shared" si="37"/>
        <v>2039</v>
      </c>
      <c r="E67" s="1361">
        <f t="shared" si="37"/>
        <v>398</v>
      </c>
      <c r="F67" s="126">
        <f t="shared" si="37"/>
        <v>334</v>
      </c>
      <c r="G67" s="1361">
        <f t="shared" si="37"/>
        <v>218</v>
      </c>
      <c r="H67" s="1362">
        <f t="shared" si="37"/>
        <v>221</v>
      </c>
      <c r="I67" s="1361">
        <f t="shared" si="37"/>
        <v>227</v>
      </c>
      <c r="J67" s="1362">
        <f t="shared" si="37"/>
        <v>211</v>
      </c>
      <c r="K67" s="1361">
        <f t="shared" si="37"/>
        <v>123</v>
      </c>
      <c r="L67" s="1362">
        <f t="shared" si="37"/>
        <v>101</v>
      </c>
      <c r="M67" s="1361">
        <f t="shared" si="37"/>
        <v>52</v>
      </c>
      <c r="N67" s="1362">
        <f t="shared" si="37"/>
        <v>85</v>
      </c>
      <c r="O67" s="1361">
        <f t="shared" si="37"/>
        <v>46</v>
      </c>
      <c r="P67" s="1362">
        <f t="shared" si="37"/>
        <v>87</v>
      </c>
      <c r="Q67" s="1361">
        <f t="shared" si="37"/>
        <v>81</v>
      </c>
      <c r="R67" s="1362">
        <f t="shared" si="37"/>
        <v>79</v>
      </c>
      <c r="S67" s="1361">
        <f t="shared" si="37"/>
        <v>69</v>
      </c>
      <c r="T67" s="1362">
        <f t="shared" si="37"/>
        <v>83</v>
      </c>
      <c r="U67" s="128">
        <f t="shared" si="37"/>
        <v>61</v>
      </c>
      <c r="V67" s="1363">
        <f t="shared" si="37"/>
        <v>95</v>
      </c>
      <c r="W67" s="1361">
        <f t="shared" si="37"/>
        <v>95</v>
      </c>
      <c r="X67" s="1362">
        <f t="shared" si="37"/>
        <v>61</v>
      </c>
      <c r="Y67" s="1361">
        <f t="shared" si="37"/>
        <v>99</v>
      </c>
      <c r="Z67" s="1362">
        <f t="shared" si="37"/>
        <v>90</v>
      </c>
      <c r="AA67" s="1361">
        <f t="shared" si="37"/>
        <v>102</v>
      </c>
      <c r="AB67" s="1362">
        <f t="shared" si="37"/>
        <v>89</v>
      </c>
      <c r="AC67" s="1361">
        <f t="shared" si="37"/>
        <v>132</v>
      </c>
      <c r="AD67" s="1362">
        <f t="shared" si="37"/>
        <v>79</v>
      </c>
      <c r="AE67" s="1361">
        <f t="shared" si="37"/>
        <v>99</v>
      </c>
      <c r="AF67" s="1362">
        <f t="shared" si="37"/>
        <v>115</v>
      </c>
      <c r="AG67" s="1361">
        <f t="shared" si="37"/>
        <v>89</v>
      </c>
      <c r="AH67" s="1362">
        <f t="shared" si="37"/>
        <v>81</v>
      </c>
      <c r="AI67" s="1361">
        <f t="shared" si="37"/>
        <v>91</v>
      </c>
      <c r="AJ67" s="1362">
        <f t="shared" si="37"/>
        <v>82</v>
      </c>
      <c r="AK67" s="130">
        <f t="shared" si="37"/>
        <v>112</v>
      </c>
      <c r="AL67" s="1362">
        <f t="shared" si="37"/>
        <v>146</v>
      </c>
      <c r="AM67" s="130">
        <f>SUM(AM61:AM65)</f>
        <v>0</v>
      </c>
      <c r="AN67" s="1362">
        <f>SUM(AN61:AN65)</f>
        <v>4133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1289" t="s">
        <v>73</v>
      </c>
      <c r="B69" s="1300" t="s">
        <v>5</v>
      </c>
      <c r="C69" s="1300" t="s">
        <v>74</v>
      </c>
      <c r="D69" s="1300" t="s">
        <v>75</v>
      </c>
      <c r="E69" s="1300" t="s">
        <v>76</v>
      </c>
    </row>
    <row r="70" spans="1:68" x14ac:dyDescent="0.25">
      <c r="A70" s="1232" t="s">
        <v>77</v>
      </c>
      <c r="B70" s="1323">
        <f>SUM(C70:E70)</f>
        <v>0</v>
      </c>
      <c r="C70" s="1320"/>
      <c r="D70" s="1320"/>
      <c r="E70" s="1320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232</v>
      </c>
      <c r="C73" s="72">
        <v>232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221</v>
      </c>
      <c r="C76" s="72">
        <v>221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168</v>
      </c>
      <c r="C82" s="72">
        <v>168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1283" t="s">
        <v>62</v>
      </c>
      <c r="B90" s="137">
        <f>SUM(B70:B89)</f>
        <v>621</v>
      </c>
      <c r="C90" s="137">
        <f>SUM(C70:C89)</f>
        <v>621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1358" t="s">
        <v>32</v>
      </c>
      <c r="D94" s="1364" t="s">
        <v>43</v>
      </c>
      <c r="E94" s="1284" t="s">
        <v>34</v>
      </c>
      <c r="F94" s="1358" t="s">
        <v>43</v>
      </c>
      <c r="G94" s="1284" t="s">
        <v>34</v>
      </c>
      <c r="H94" s="1358" t="s">
        <v>43</v>
      </c>
      <c r="I94" s="1284" t="s">
        <v>34</v>
      </c>
      <c r="J94" s="1358" t="s">
        <v>43</v>
      </c>
      <c r="K94" s="1284" t="s">
        <v>34</v>
      </c>
      <c r="L94" s="1358" t="s">
        <v>43</v>
      </c>
      <c r="M94" s="1284" t="s">
        <v>34</v>
      </c>
      <c r="N94" s="1358" t="s">
        <v>43</v>
      </c>
      <c r="O94" s="1284" t="s">
        <v>34</v>
      </c>
      <c r="P94" s="1358" t="s">
        <v>43</v>
      </c>
      <c r="Q94" s="1284" t="s">
        <v>34</v>
      </c>
      <c r="R94" s="1358" t="s">
        <v>43</v>
      </c>
      <c r="S94" s="1284" t="s">
        <v>34</v>
      </c>
      <c r="T94" s="1358" t="s">
        <v>43</v>
      </c>
      <c r="U94" s="1284" t="s">
        <v>34</v>
      </c>
      <c r="V94" s="1358" t="s">
        <v>43</v>
      </c>
      <c r="W94" s="1284" t="s">
        <v>34</v>
      </c>
      <c r="X94" s="1358" t="s">
        <v>43</v>
      </c>
      <c r="Y94" s="1284" t="s">
        <v>34</v>
      </c>
      <c r="Z94" s="1358" t="s">
        <v>43</v>
      </c>
      <c r="AA94" s="1284" t="s">
        <v>34</v>
      </c>
      <c r="AB94" s="1358" t="s">
        <v>43</v>
      </c>
      <c r="AC94" s="1284" t="s">
        <v>34</v>
      </c>
      <c r="AD94" s="1358" t="s">
        <v>43</v>
      </c>
      <c r="AE94" s="1284" t="s">
        <v>34</v>
      </c>
      <c r="AF94" s="1358" t="s">
        <v>43</v>
      </c>
      <c r="AG94" s="1284" t="s">
        <v>34</v>
      </c>
      <c r="AH94" s="1358" t="s">
        <v>43</v>
      </c>
      <c r="AI94" s="1284" t="s">
        <v>34</v>
      </c>
      <c r="AJ94" s="1358" t="s">
        <v>43</v>
      </c>
      <c r="AK94" s="1284" t="s">
        <v>34</v>
      </c>
      <c r="AL94" s="1358" t="s">
        <v>43</v>
      </c>
      <c r="AM94" s="1284" t="s">
        <v>34</v>
      </c>
      <c r="AN94" s="1554"/>
      <c r="AO94" s="1554"/>
    </row>
    <row r="95" spans="1:69" x14ac:dyDescent="0.25">
      <c r="A95" s="1606" t="s">
        <v>100</v>
      </c>
      <c r="B95" s="1607"/>
      <c r="C95" s="1271">
        <f>SUM(C96:C102)</f>
        <v>673</v>
      </c>
      <c r="D95" s="18">
        <f>SUM(D96:D102)</f>
        <v>319</v>
      </c>
      <c r="E95" s="1322">
        <f>SUM(E96:E102)</f>
        <v>354</v>
      </c>
      <c r="F95" s="1359">
        <f t="shared" ref="F95:AN95" si="40">SUM(F96:F102)</f>
        <v>15</v>
      </c>
      <c r="G95" s="1235">
        <f t="shared" si="40"/>
        <v>20</v>
      </c>
      <c r="H95" s="1359">
        <f t="shared" si="40"/>
        <v>8</v>
      </c>
      <c r="I95" s="1235">
        <f t="shared" si="40"/>
        <v>5</v>
      </c>
      <c r="J95" s="1359">
        <f t="shared" si="40"/>
        <v>12</v>
      </c>
      <c r="K95" s="1235">
        <f t="shared" si="40"/>
        <v>9</v>
      </c>
      <c r="L95" s="1359">
        <f t="shared" si="40"/>
        <v>12</v>
      </c>
      <c r="M95" s="1235">
        <f t="shared" si="40"/>
        <v>18</v>
      </c>
      <c r="N95" s="1359">
        <f t="shared" si="40"/>
        <v>5</v>
      </c>
      <c r="O95" s="1235">
        <f t="shared" si="40"/>
        <v>18</v>
      </c>
      <c r="P95" s="1359">
        <f t="shared" si="40"/>
        <v>3</v>
      </c>
      <c r="Q95" s="1235">
        <f t="shared" si="40"/>
        <v>17</v>
      </c>
      <c r="R95" s="1359">
        <f t="shared" si="40"/>
        <v>7</v>
      </c>
      <c r="S95" s="1235">
        <f t="shared" si="40"/>
        <v>22</v>
      </c>
      <c r="T95" s="1359">
        <f t="shared" si="40"/>
        <v>12</v>
      </c>
      <c r="U95" s="1235">
        <f t="shared" si="40"/>
        <v>24</v>
      </c>
      <c r="V95" s="1359">
        <f t="shared" si="40"/>
        <v>7</v>
      </c>
      <c r="W95" s="1235">
        <f t="shared" si="40"/>
        <v>18</v>
      </c>
      <c r="X95" s="1359">
        <f t="shared" si="40"/>
        <v>13</v>
      </c>
      <c r="Y95" s="1235">
        <f t="shared" si="40"/>
        <v>23</v>
      </c>
      <c r="Z95" s="1359">
        <f t="shared" si="40"/>
        <v>16</v>
      </c>
      <c r="AA95" s="1235">
        <f t="shared" si="40"/>
        <v>20</v>
      </c>
      <c r="AB95" s="1359">
        <f t="shared" si="40"/>
        <v>19</v>
      </c>
      <c r="AC95" s="1235">
        <f t="shared" si="40"/>
        <v>11</v>
      </c>
      <c r="AD95" s="1359">
        <f t="shared" si="40"/>
        <v>44</v>
      </c>
      <c r="AE95" s="1235">
        <f t="shared" si="40"/>
        <v>16</v>
      </c>
      <c r="AF95" s="1359">
        <f t="shared" si="40"/>
        <v>40</v>
      </c>
      <c r="AG95" s="1235">
        <f t="shared" si="40"/>
        <v>30</v>
      </c>
      <c r="AH95" s="1359">
        <f t="shared" si="40"/>
        <v>31</v>
      </c>
      <c r="AI95" s="1235">
        <f t="shared" si="40"/>
        <v>27</v>
      </c>
      <c r="AJ95" s="1359">
        <f t="shared" si="40"/>
        <v>33</v>
      </c>
      <c r="AK95" s="1235">
        <f t="shared" si="40"/>
        <v>29</v>
      </c>
      <c r="AL95" s="1359">
        <f t="shared" si="40"/>
        <v>42</v>
      </c>
      <c r="AM95" s="1235">
        <f t="shared" si="40"/>
        <v>47</v>
      </c>
      <c r="AN95" s="1324">
        <f t="shared" si="40"/>
        <v>628</v>
      </c>
      <c r="AO95" s="1324">
        <f>SUM(AO96:AO98)</f>
        <v>0</v>
      </c>
    </row>
    <row r="96" spans="1:69" ht="15" customHeight="1" x14ac:dyDescent="0.25">
      <c r="A96" s="1567" t="s">
        <v>101</v>
      </c>
      <c r="B96" s="1298" t="s">
        <v>102</v>
      </c>
      <c r="C96" s="1271">
        <f t="shared" ref="C96:C102" si="41">SUM(D96+E96)</f>
        <v>294</v>
      </c>
      <c r="D96" s="18">
        <f t="shared" ref="D96:E102" si="42">SUM(F96+H96+J96+L96+N96+P96+R96+T96+V96+X96+Z96+AB96+AD96+AF96+AH96+AJ96+AL96)</f>
        <v>129</v>
      </c>
      <c r="E96" s="1322">
        <f t="shared" si="42"/>
        <v>165</v>
      </c>
      <c r="F96" s="1274">
        <v>15</v>
      </c>
      <c r="G96" s="1278">
        <v>19</v>
      </c>
      <c r="H96" s="1238">
        <v>7</v>
      </c>
      <c r="I96" s="1325">
        <v>5</v>
      </c>
      <c r="J96" s="1238">
        <v>12</v>
      </c>
      <c r="K96" s="1325">
        <v>7</v>
      </c>
      <c r="L96" s="1274">
        <v>4</v>
      </c>
      <c r="M96" s="1278">
        <v>6</v>
      </c>
      <c r="N96" s="1238">
        <v>2</v>
      </c>
      <c r="O96" s="1325">
        <v>10</v>
      </c>
      <c r="P96" s="1238">
        <v>0</v>
      </c>
      <c r="Q96" s="1325">
        <v>11</v>
      </c>
      <c r="R96" s="1238">
        <v>1</v>
      </c>
      <c r="S96" s="1325">
        <v>12</v>
      </c>
      <c r="T96" s="1238">
        <v>5</v>
      </c>
      <c r="U96" s="1325">
        <v>15</v>
      </c>
      <c r="V96" s="1238">
        <v>0</v>
      </c>
      <c r="W96" s="1325">
        <v>8</v>
      </c>
      <c r="X96" s="1238">
        <v>7</v>
      </c>
      <c r="Y96" s="1325">
        <v>12</v>
      </c>
      <c r="Z96" s="1238">
        <v>6</v>
      </c>
      <c r="AA96" s="1325">
        <v>7</v>
      </c>
      <c r="AB96" s="1238">
        <v>6</v>
      </c>
      <c r="AC96" s="1325">
        <v>4</v>
      </c>
      <c r="AD96" s="1238">
        <v>20</v>
      </c>
      <c r="AE96" s="1325">
        <v>6</v>
      </c>
      <c r="AF96" s="1238">
        <v>12</v>
      </c>
      <c r="AG96" s="1325">
        <v>8</v>
      </c>
      <c r="AH96" s="1238">
        <v>6</v>
      </c>
      <c r="AI96" s="1325">
        <v>10</v>
      </c>
      <c r="AJ96" s="1238">
        <v>10</v>
      </c>
      <c r="AK96" s="1325">
        <v>13</v>
      </c>
      <c r="AL96" s="1238">
        <v>16</v>
      </c>
      <c r="AM96" s="1325">
        <v>12</v>
      </c>
      <c r="AN96" s="1277">
        <v>280</v>
      </c>
      <c r="AO96" s="1277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103</v>
      </c>
      <c r="D97" s="29">
        <f t="shared" si="42"/>
        <v>50</v>
      </c>
      <c r="E97" s="145">
        <f t="shared" si="42"/>
        <v>53</v>
      </c>
      <c r="F97" s="146"/>
      <c r="G97" s="147"/>
      <c r="H97" s="148"/>
      <c r="I97" s="149"/>
      <c r="J97" s="146"/>
      <c r="K97" s="150"/>
      <c r="L97" s="148"/>
      <c r="M97" s="151"/>
      <c r="N97" s="146">
        <v>0</v>
      </c>
      <c r="O97" s="150">
        <v>1</v>
      </c>
      <c r="P97" s="149">
        <v>0</v>
      </c>
      <c r="Q97" s="151">
        <v>2</v>
      </c>
      <c r="R97" s="152">
        <v>0</v>
      </c>
      <c r="S97" s="150">
        <v>4</v>
      </c>
      <c r="T97" s="149">
        <v>0</v>
      </c>
      <c r="U97" s="151">
        <v>1</v>
      </c>
      <c r="V97" s="152">
        <v>3</v>
      </c>
      <c r="W97" s="150">
        <v>3</v>
      </c>
      <c r="X97" s="149">
        <v>3</v>
      </c>
      <c r="Y97" s="150">
        <v>4</v>
      </c>
      <c r="Z97" s="152">
        <v>1</v>
      </c>
      <c r="AA97" s="151">
        <v>4</v>
      </c>
      <c r="AB97" s="152">
        <v>3</v>
      </c>
      <c r="AC97" s="150">
        <v>1</v>
      </c>
      <c r="AD97" s="149">
        <v>11</v>
      </c>
      <c r="AE97" s="151">
        <v>5</v>
      </c>
      <c r="AF97" s="152">
        <v>9</v>
      </c>
      <c r="AG97" s="150">
        <v>8</v>
      </c>
      <c r="AH97" s="149">
        <v>5</v>
      </c>
      <c r="AI97" s="151">
        <v>4</v>
      </c>
      <c r="AJ97" s="152">
        <v>8</v>
      </c>
      <c r="AK97" s="150">
        <v>3</v>
      </c>
      <c r="AL97" s="149">
        <v>7</v>
      </c>
      <c r="AM97" s="150">
        <v>13</v>
      </c>
      <c r="AN97" s="153">
        <v>103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1292" t="s">
        <v>104</v>
      </c>
      <c r="C98" s="75">
        <f t="shared" si="41"/>
        <v>81</v>
      </c>
      <c r="D98" s="98">
        <f t="shared" si="42"/>
        <v>44</v>
      </c>
      <c r="E98" s="76">
        <f t="shared" si="42"/>
        <v>37</v>
      </c>
      <c r="F98" s="155"/>
      <c r="G98" s="387"/>
      <c r="H98" s="156"/>
      <c r="I98" s="157"/>
      <c r="J98" s="155">
        <v>0</v>
      </c>
      <c r="K98" s="158">
        <v>1</v>
      </c>
      <c r="L98" s="156">
        <v>1</v>
      </c>
      <c r="M98" s="159">
        <v>1</v>
      </c>
      <c r="N98" s="155">
        <v>1</v>
      </c>
      <c r="O98" s="158">
        <v>2</v>
      </c>
      <c r="P98" s="157">
        <v>1</v>
      </c>
      <c r="Q98" s="159">
        <v>0</v>
      </c>
      <c r="R98" s="160">
        <v>0</v>
      </c>
      <c r="S98" s="158">
        <v>2</v>
      </c>
      <c r="T98" s="157"/>
      <c r="U98" s="159"/>
      <c r="V98" s="160">
        <v>2</v>
      </c>
      <c r="W98" s="158">
        <v>0</v>
      </c>
      <c r="X98" s="157">
        <v>1</v>
      </c>
      <c r="Y98" s="158">
        <v>2</v>
      </c>
      <c r="Z98" s="160">
        <v>3</v>
      </c>
      <c r="AA98" s="159">
        <v>0</v>
      </c>
      <c r="AB98" s="160">
        <v>3</v>
      </c>
      <c r="AC98" s="158">
        <v>2</v>
      </c>
      <c r="AD98" s="157">
        <v>4</v>
      </c>
      <c r="AE98" s="159">
        <v>3</v>
      </c>
      <c r="AF98" s="160">
        <v>8</v>
      </c>
      <c r="AG98" s="158">
        <v>3</v>
      </c>
      <c r="AH98" s="157">
        <v>7</v>
      </c>
      <c r="AI98" s="159">
        <v>4</v>
      </c>
      <c r="AJ98" s="160">
        <v>7</v>
      </c>
      <c r="AK98" s="158">
        <v>6</v>
      </c>
      <c r="AL98" s="157">
        <v>6</v>
      </c>
      <c r="AM98" s="158">
        <v>11</v>
      </c>
      <c r="AN98" s="161">
        <v>72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30</v>
      </c>
      <c r="D99" s="162">
        <f t="shared" si="42"/>
        <v>9</v>
      </c>
      <c r="E99" s="163">
        <f t="shared" si="42"/>
        <v>21</v>
      </c>
      <c r="F99" s="164"/>
      <c r="G99" s="165"/>
      <c r="H99" s="166"/>
      <c r="I99" s="167"/>
      <c r="J99" s="168"/>
      <c r="K99" s="165"/>
      <c r="L99" s="166"/>
      <c r="M99" s="169">
        <v>3</v>
      </c>
      <c r="N99" s="168">
        <v>1</v>
      </c>
      <c r="O99" s="165">
        <v>3</v>
      </c>
      <c r="P99" s="167"/>
      <c r="Q99" s="169">
        <v>2</v>
      </c>
      <c r="R99" s="170">
        <v>1</v>
      </c>
      <c r="S99" s="165"/>
      <c r="T99" s="167">
        <v>1</v>
      </c>
      <c r="U99" s="169"/>
      <c r="V99" s="170">
        <v>1</v>
      </c>
      <c r="W99" s="165">
        <v>1</v>
      </c>
      <c r="X99" s="167">
        <v>1</v>
      </c>
      <c r="Y99" s="165">
        <v>2</v>
      </c>
      <c r="Z99" s="170"/>
      <c r="AA99" s="169">
        <v>3</v>
      </c>
      <c r="AB99" s="170"/>
      <c r="AC99" s="165">
        <v>1</v>
      </c>
      <c r="AD99" s="167"/>
      <c r="AE99" s="169"/>
      <c r="AF99" s="170"/>
      <c r="AG99" s="165">
        <v>1</v>
      </c>
      <c r="AH99" s="167">
        <v>2</v>
      </c>
      <c r="AI99" s="169">
        <v>1</v>
      </c>
      <c r="AJ99" s="170"/>
      <c r="AK99" s="165">
        <v>3</v>
      </c>
      <c r="AL99" s="167">
        <v>2</v>
      </c>
      <c r="AM99" s="165">
        <v>1</v>
      </c>
      <c r="AN99" s="171">
        <v>22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31</v>
      </c>
      <c r="D100" s="96">
        <f t="shared" si="42"/>
        <v>20</v>
      </c>
      <c r="E100" s="382">
        <f t="shared" si="42"/>
        <v>11</v>
      </c>
      <c r="F100" s="174"/>
      <c r="G100" s="383">
        <v>1</v>
      </c>
      <c r="H100" s="175"/>
      <c r="I100" s="176"/>
      <c r="J100" s="164"/>
      <c r="K100" s="177"/>
      <c r="L100" s="175">
        <v>2</v>
      </c>
      <c r="M100" s="178"/>
      <c r="N100" s="164"/>
      <c r="O100" s="177"/>
      <c r="P100" s="176"/>
      <c r="Q100" s="178"/>
      <c r="R100" s="401"/>
      <c r="S100" s="177"/>
      <c r="T100" s="176">
        <v>1</v>
      </c>
      <c r="U100" s="178">
        <v>1</v>
      </c>
      <c r="V100" s="401"/>
      <c r="W100" s="177">
        <v>1</v>
      </c>
      <c r="X100" s="176">
        <v>1</v>
      </c>
      <c r="Y100" s="177"/>
      <c r="Z100" s="401">
        <v>1</v>
      </c>
      <c r="AA100" s="178">
        <v>2</v>
      </c>
      <c r="AB100" s="401">
        <v>3</v>
      </c>
      <c r="AC100" s="177"/>
      <c r="AD100" s="176">
        <v>5</v>
      </c>
      <c r="AE100" s="178">
        <v>2</v>
      </c>
      <c r="AF100" s="401">
        <v>2</v>
      </c>
      <c r="AG100" s="177">
        <v>1</v>
      </c>
      <c r="AH100" s="176">
        <v>1</v>
      </c>
      <c r="AI100" s="178"/>
      <c r="AJ100" s="401">
        <v>2</v>
      </c>
      <c r="AK100" s="177"/>
      <c r="AL100" s="176">
        <v>2</v>
      </c>
      <c r="AM100" s="177">
        <v>3</v>
      </c>
      <c r="AN100" s="395">
        <v>26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94</v>
      </c>
      <c r="D101" s="29">
        <f t="shared" si="42"/>
        <v>45</v>
      </c>
      <c r="E101" s="182">
        <f t="shared" si="42"/>
        <v>49</v>
      </c>
      <c r="F101" s="146"/>
      <c r="G101" s="147"/>
      <c r="H101" s="148">
        <v>1</v>
      </c>
      <c r="I101" s="149"/>
      <c r="J101" s="146"/>
      <c r="K101" s="150"/>
      <c r="L101" s="148">
        <v>4</v>
      </c>
      <c r="M101" s="151">
        <v>7</v>
      </c>
      <c r="N101" s="146"/>
      <c r="O101" s="150">
        <v>2</v>
      </c>
      <c r="P101" s="149"/>
      <c r="Q101" s="151">
        <v>2</v>
      </c>
      <c r="R101" s="152">
        <v>3</v>
      </c>
      <c r="S101" s="150">
        <v>1</v>
      </c>
      <c r="T101" s="149">
        <v>4</v>
      </c>
      <c r="U101" s="151">
        <v>3</v>
      </c>
      <c r="V101" s="152"/>
      <c r="W101" s="150">
        <v>3</v>
      </c>
      <c r="X101" s="149"/>
      <c r="Y101" s="150">
        <v>2</v>
      </c>
      <c r="Z101" s="152">
        <v>1</v>
      </c>
      <c r="AA101" s="151">
        <v>2</v>
      </c>
      <c r="AB101" s="152">
        <v>3</v>
      </c>
      <c r="AC101" s="150">
        <v>3</v>
      </c>
      <c r="AD101" s="149">
        <v>3</v>
      </c>
      <c r="AE101" s="151"/>
      <c r="AF101" s="152">
        <v>6</v>
      </c>
      <c r="AG101" s="150">
        <v>8</v>
      </c>
      <c r="AH101" s="149">
        <v>7</v>
      </c>
      <c r="AI101" s="151">
        <v>7</v>
      </c>
      <c r="AJ101" s="152">
        <v>4</v>
      </c>
      <c r="AK101" s="150">
        <v>4</v>
      </c>
      <c r="AL101" s="149">
        <v>9</v>
      </c>
      <c r="AM101" s="150">
        <v>5</v>
      </c>
      <c r="AN101" s="153">
        <v>88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40</v>
      </c>
      <c r="D102" s="98">
        <f t="shared" si="42"/>
        <v>22</v>
      </c>
      <c r="E102" s="184">
        <f t="shared" si="42"/>
        <v>18</v>
      </c>
      <c r="F102" s="155"/>
      <c r="G102" s="387"/>
      <c r="H102" s="156"/>
      <c r="I102" s="157"/>
      <c r="J102" s="155"/>
      <c r="K102" s="158">
        <v>1</v>
      </c>
      <c r="L102" s="156">
        <v>1</v>
      </c>
      <c r="M102" s="159">
        <v>1</v>
      </c>
      <c r="N102" s="155">
        <v>1</v>
      </c>
      <c r="O102" s="158"/>
      <c r="P102" s="157">
        <v>2</v>
      </c>
      <c r="Q102" s="159"/>
      <c r="R102" s="160">
        <v>2</v>
      </c>
      <c r="S102" s="158">
        <v>3</v>
      </c>
      <c r="T102" s="157">
        <v>1</v>
      </c>
      <c r="U102" s="159">
        <v>4</v>
      </c>
      <c r="V102" s="160">
        <v>1</v>
      </c>
      <c r="W102" s="158">
        <v>2</v>
      </c>
      <c r="X102" s="157"/>
      <c r="Y102" s="158">
        <v>1</v>
      </c>
      <c r="Z102" s="160">
        <v>4</v>
      </c>
      <c r="AA102" s="159">
        <v>2</v>
      </c>
      <c r="AB102" s="160">
        <v>1</v>
      </c>
      <c r="AC102" s="158"/>
      <c r="AD102" s="157">
        <v>1</v>
      </c>
      <c r="AE102" s="159"/>
      <c r="AF102" s="160">
        <v>3</v>
      </c>
      <c r="AG102" s="158">
        <v>1</v>
      </c>
      <c r="AH102" s="157">
        <v>3</v>
      </c>
      <c r="AI102" s="159">
        <v>1</v>
      </c>
      <c r="AJ102" s="160">
        <v>2</v>
      </c>
      <c r="AK102" s="158"/>
      <c r="AL102" s="157"/>
      <c r="AM102" s="158">
        <v>2</v>
      </c>
      <c r="AN102" s="161">
        <v>37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300" t="s">
        <v>62</v>
      </c>
    </row>
    <row r="105" spans="1:69" ht="21" x14ac:dyDescent="0.25">
      <c r="A105" s="1597" t="s">
        <v>111</v>
      </c>
      <c r="B105" s="1598"/>
      <c r="C105" s="1326" t="s">
        <v>112</v>
      </c>
      <c r="D105" s="1327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1357" t="s">
        <v>32</v>
      </c>
      <c r="D111" s="1365" t="s">
        <v>43</v>
      </c>
      <c r="E111" s="1284" t="s">
        <v>34</v>
      </c>
      <c r="F111" s="1358" t="s">
        <v>43</v>
      </c>
      <c r="G111" s="1366" t="s">
        <v>34</v>
      </c>
      <c r="H111" s="1358" t="s">
        <v>43</v>
      </c>
      <c r="I111" s="1366" t="s">
        <v>34</v>
      </c>
      <c r="J111" s="1358" t="s">
        <v>43</v>
      </c>
      <c r="K111" s="1366" t="s">
        <v>34</v>
      </c>
      <c r="L111" s="1358" t="s">
        <v>43</v>
      </c>
      <c r="M111" s="1366" t="s">
        <v>34</v>
      </c>
      <c r="N111" s="1358" t="s">
        <v>43</v>
      </c>
      <c r="O111" s="1366" t="s">
        <v>34</v>
      </c>
      <c r="P111" s="1358" t="s">
        <v>43</v>
      </c>
      <c r="Q111" s="1366" t="s">
        <v>34</v>
      </c>
      <c r="R111" s="1358" t="s">
        <v>43</v>
      </c>
      <c r="S111" s="1366" t="s">
        <v>34</v>
      </c>
      <c r="T111" s="1358" t="s">
        <v>43</v>
      </c>
      <c r="U111" s="1366" t="s">
        <v>34</v>
      </c>
      <c r="V111" s="1358" t="s">
        <v>43</v>
      </c>
      <c r="W111" s="1366" t="s">
        <v>34</v>
      </c>
      <c r="X111" s="1358" t="s">
        <v>43</v>
      </c>
      <c r="Y111" s="1366" t="s">
        <v>34</v>
      </c>
      <c r="Z111" s="1358" t="s">
        <v>43</v>
      </c>
      <c r="AA111" s="1366" t="s">
        <v>34</v>
      </c>
      <c r="AB111" s="1358" t="s">
        <v>43</v>
      </c>
      <c r="AC111" s="1366" t="s">
        <v>34</v>
      </c>
      <c r="AD111" s="1358" t="s">
        <v>43</v>
      </c>
      <c r="AE111" s="1366" t="s">
        <v>34</v>
      </c>
      <c r="AF111" s="1358" t="s">
        <v>43</v>
      </c>
      <c r="AG111" s="1366" t="s">
        <v>34</v>
      </c>
      <c r="AH111" s="1358" t="s">
        <v>43</v>
      </c>
      <c r="AI111" s="1366" t="s">
        <v>34</v>
      </c>
      <c r="AJ111" s="1358" t="s">
        <v>43</v>
      </c>
      <c r="AK111" s="1366" t="s">
        <v>34</v>
      </c>
      <c r="AL111" s="1358" t="s">
        <v>43</v>
      </c>
      <c r="AM111" s="1366" t="s">
        <v>34</v>
      </c>
      <c r="AN111" s="1554"/>
    </row>
    <row r="112" spans="1:69" x14ac:dyDescent="0.25">
      <c r="A112" s="1652" t="s">
        <v>116</v>
      </c>
      <c r="B112" s="1655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8</v>
      </c>
      <c r="D113" s="96">
        <f t="shared" si="52"/>
        <v>5</v>
      </c>
      <c r="E113" s="70">
        <f t="shared" si="52"/>
        <v>3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>
        <v>2</v>
      </c>
      <c r="AA113" s="202"/>
      <c r="AB113" s="201">
        <v>1</v>
      </c>
      <c r="AC113" s="202"/>
      <c r="AD113" s="203"/>
      <c r="AE113" s="204"/>
      <c r="AF113" s="201">
        <v>2</v>
      </c>
      <c r="AG113" s="202"/>
      <c r="AH113" s="203"/>
      <c r="AI113" s="204"/>
      <c r="AJ113" s="201"/>
      <c r="AK113" s="202"/>
      <c r="AL113" s="203"/>
      <c r="AM113" s="202">
        <v>3</v>
      </c>
      <c r="AN113" s="205">
        <v>8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4</v>
      </c>
      <c r="D114" s="98">
        <f t="shared" si="52"/>
        <v>2</v>
      </c>
      <c r="E114" s="77">
        <f t="shared" si="52"/>
        <v>2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/>
      <c r="AB114" s="206"/>
      <c r="AC114" s="207"/>
      <c r="AD114" s="208"/>
      <c r="AE114" s="209"/>
      <c r="AF114" s="206"/>
      <c r="AG114" s="207"/>
      <c r="AH114" s="208">
        <v>1</v>
      </c>
      <c r="AI114" s="209"/>
      <c r="AJ114" s="206"/>
      <c r="AK114" s="207"/>
      <c r="AL114" s="208">
        <v>1</v>
      </c>
      <c r="AM114" s="207">
        <v>2</v>
      </c>
      <c r="AN114" s="210">
        <v>4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1357" t="s">
        <v>32</v>
      </c>
      <c r="D117" s="1365" t="s">
        <v>33</v>
      </c>
      <c r="E117" s="1287" t="s">
        <v>34</v>
      </c>
      <c r="F117" s="1358" t="s">
        <v>43</v>
      </c>
      <c r="G117" s="1366" t="s">
        <v>34</v>
      </c>
      <c r="H117" s="1358" t="s">
        <v>43</v>
      </c>
      <c r="I117" s="1366" t="s">
        <v>34</v>
      </c>
      <c r="J117" s="1358" t="s">
        <v>43</v>
      </c>
      <c r="K117" s="1366" t="s">
        <v>34</v>
      </c>
      <c r="L117" s="1358" t="s">
        <v>43</v>
      </c>
      <c r="M117" s="1366" t="s">
        <v>34</v>
      </c>
      <c r="N117" s="1358" t="s">
        <v>43</v>
      </c>
      <c r="O117" s="1366" t="s">
        <v>34</v>
      </c>
      <c r="P117" s="1358" t="s">
        <v>43</v>
      </c>
      <c r="Q117" s="1366" t="s">
        <v>34</v>
      </c>
      <c r="R117" s="1358" t="s">
        <v>43</v>
      </c>
      <c r="S117" s="1366" t="s">
        <v>34</v>
      </c>
      <c r="T117" s="1358" t="s">
        <v>43</v>
      </c>
      <c r="U117" s="1366" t="s">
        <v>34</v>
      </c>
      <c r="V117" s="1358" t="s">
        <v>43</v>
      </c>
      <c r="W117" s="1367" t="s">
        <v>34</v>
      </c>
      <c r="X117" s="1358" t="s">
        <v>43</v>
      </c>
      <c r="Y117" s="1366" t="s">
        <v>34</v>
      </c>
    </row>
    <row r="118" spans="1:74" x14ac:dyDescent="0.25">
      <c r="A118" s="1652" t="s">
        <v>130</v>
      </c>
      <c r="B118" s="1655"/>
      <c r="C118" s="1243">
        <f>SUM(D118+E118)</f>
        <v>3</v>
      </c>
      <c r="D118" s="1271">
        <f>SUM(F118+H118+J118+L118+N118+P118+R118+T118+V118+X118)</f>
        <v>0</v>
      </c>
      <c r="E118" s="1315">
        <f>SUM(G118+I118+K118+M118+O118+Q118+S118+U118+W118+Y118)</f>
        <v>3</v>
      </c>
      <c r="F118" s="1278"/>
      <c r="G118" s="1244"/>
      <c r="H118" s="1274"/>
      <c r="I118" s="1325"/>
      <c r="J118" s="1274"/>
      <c r="K118" s="1325"/>
      <c r="L118" s="1278"/>
      <c r="M118" s="1244">
        <v>2</v>
      </c>
      <c r="N118" s="1274"/>
      <c r="O118" s="1325"/>
      <c r="P118" s="1278"/>
      <c r="Q118" s="1244">
        <v>1</v>
      </c>
      <c r="R118" s="1274"/>
      <c r="S118" s="1325"/>
      <c r="T118" s="1278"/>
      <c r="U118" s="1244"/>
      <c r="V118" s="1274"/>
      <c r="W118" s="1325"/>
      <c r="X118" s="1274"/>
      <c r="Y118" s="1279"/>
    </row>
    <row r="119" spans="1:74" x14ac:dyDescent="0.25">
      <c r="A119" s="1587" t="s">
        <v>131</v>
      </c>
      <c r="B119" s="1588"/>
      <c r="C119" s="214">
        <f>SUM(D119+E119)</f>
        <v>45</v>
      </c>
      <c r="D119" s="75">
        <f>SUM(F119+H119+J119+L119+N119+P119+R119+T119+V119+X119)</f>
        <v>33</v>
      </c>
      <c r="E119" s="44">
        <f>SUM(G119+I119+K119+M119+O119+Q119+S119+U119+W119+Y119)</f>
        <v>12</v>
      </c>
      <c r="F119" s="215"/>
      <c r="G119" s="216">
        <v>2</v>
      </c>
      <c r="H119" s="217">
        <v>2</v>
      </c>
      <c r="I119" s="218"/>
      <c r="J119" s="217">
        <v>2</v>
      </c>
      <c r="K119" s="218"/>
      <c r="L119" s="215">
        <v>2</v>
      </c>
      <c r="M119" s="216"/>
      <c r="N119" s="217">
        <v>10</v>
      </c>
      <c r="O119" s="218">
        <v>6</v>
      </c>
      <c r="P119" s="215">
        <v>6</v>
      </c>
      <c r="Q119" s="216">
        <v>1</v>
      </c>
      <c r="R119" s="217">
        <v>6</v>
      </c>
      <c r="S119" s="218">
        <v>1</v>
      </c>
      <c r="T119" s="215">
        <v>4</v>
      </c>
      <c r="U119" s="216">
        <v>2</v>
      </c>
      <c r="V119" s="217"/>
      <c r="W119" s="218"/>
      <c r="X119" s="217">
        <v>1</v>
      </c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x14ac:dyDescent="0.25">
      <c r="A122" s="1543"/>
      <c r="B122" s="1328" t="s">
        <v>140</v>
      </c>
      <c r="C122" s="1328" t="s">
        <v>141</v>
      </c>
      <c r="D122" s="1300" t="s">
        <v>142</v>
      </c>
      <c r="E122" s="1284" t="s">
        <v>143</v>
      </c>
      <c r="F122" s="1286" t="s">
        <v>144</v>
      </c>
      <c r="G122" s="222" t="s">
        <v>145</v>
      </c>
      <c r="H122" s="1368" t="s">
        <v>146</v>
      </c>
      <c r="I122" s="1300" t="s">
        <v>147</v>
      </c>
      <c r="J122" s="1299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247" t="s">
        <v>130</v>
      </c>
      <c r="B123" s="1277">
        <v>2</v>
      </c>
      <c r="C123" s="1279">
        <v>1</v>
      </c>
      <c r="D123" s="1329"/>
      <c r="E123" s="1330"/>
      <c r="F123" s="1133"/>
      <c r="G123" s="1093">
        <v>3</v>
      </c>
      <c r="H123" s="1094">
        <v>2</v>
      </c>
      <c r="I123" s="1277"/>
      <c r="J123" s="1277">
        <v>1</v>
      </c>
      <c r="K123" s="1093"/>
      <c r="L123" s="1279">
        <v>0</v>
      </c>
      <c r="M123" s="1277">
        <v>0</v>
      </c>
      <c r="N123" s="1279">
        <v>0</v>
      </c>
      <c r="O123" s="1277">
        <v>0</v>
      </c>
      <c r="P123" s="1277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17</v>
      </c>
      <c r="E124" s="219">
        <v>28</v>
      </c>
      <c r="F124" s="233">
        <v>33</v>
      </c>
      <c r="G124" s="234">
        <v>12</v>
      </c>
      <c r="H124" s="235">
        <v>12</v>
      </c>
      <c r="I124" s="232"/>
      <c r="J124" s="232">
        <v>18</v>
      </c>
      <c r="K124" s="234">
        <v>7</v>
      </c>
      <c r="L124" s="219">
        <v>8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1358" t="s">
        <v>13</v>
      </c>
      <c r="E127" s="1364" t="s">
        <v>14</v>
      </c>
      <c r="F127" s="1364" t="s">
        <v>15</v>
      </c>
      <c r="G127" s="1364" t="s">
        <v>152</v>
      </c>
      <c r="H127" s="1364" t="s">
        <v>153</v>
      </c>
      <c r="I127" s="1369" t="s">
        <v>154</v>
      </c>
      <c r="J127" s="1532"/>
    </row>
    <row r="128" spans="1:74" x14ac:dyDescent="0.25">
      <c r="A128" s="1567" t="s">
        <v>155</v>
      </c>
      <c r="B128" s="1331" t="s">
        <v>156</v>
      </c>
      <c r="C128" s="1332">
        <f>SUM(D128:I128)</f>
        <v>1</v>
      </c>
      <c r="D128" s="1318"/>
      <c r="E128" s="239"/>
      <c r="F128" s="239"/>
      <c r="G128" s="239">
        <v>1</v>
      </c>
      <c r="H128" s="239"/>
      <c r="I128" s="1370"/>
      <c r="J128" s="1319">
        <v>1</v>
      </c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1299" t="s">
        <v>159</v>
      </c>
      <c r="B131" s="1299" t="s">
        <v>160</v>
      </c>
    </row>
    <row r="132" spans="1:67" x14ac:dyDescent="0.25">
      <c r="A132" s="1334" t="s">
        <v>161</v>
      </c>
      <c r="B132" s="1320">
        <v>3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8</v>
      </c>
    </row>
    <row r="135" spans="1:67" x14ac:dyDescent="0.25">
      <c r="A135" s="245" t="s">
        <v>164</v>
      </c>
      <c r="B135" s="68">
        <v>5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2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0</v>
      </c>
    </row>
    <row r="140" spans="1:67" x14ac:dyDescent="0.25">
      <c r="A140" s="246" t="s">
        <v>169</v>
      </c>
      <c r="B140" s="72">
        <v>1</v>
      </c>
    </row>
    <row r="141" spans="1:67" x14ac:dyDescent="0.25">
      <c r="A141" s="247" t="s">
        <v>170</v>
      </c>
      <c r="B141" s="248">
        <v>18</v>
      </c>
    </row>
    <row r="142" spans="1:67" x14ac:dyDescent="0.25">
      <c r="A142" s="249" t="s">
        <v>171</v>
      </c>
      <c r="B142" s="248">
        <v>71</v>
      </c>
    </row>
    <row r="143" spans="1:67" x14ac:dyDescent="0.25">
      <c r="A143" s="249" t="s">
        <v>172</v>
      </c>
      <c r="B143" s="248">
        <v>21</v>
      </c>
    </row>
    <row r="144" spans="1:67" x14ac:dyDescent="0.25">
      <c r="A144" s="250" t="s">
        <v>62</v>
      </c>
      <c r="B144" s="137">
        <f>SUM(B132:B143)</f>
        <v>129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300" t="s">
        <v>175</v>
      </c>
      <c r="D146" s="1300" t="s">
        <v>176</v>
      </c>
    </row>
    <row r="147" spans="1:68" x14ac:dyDescent="0.25">
      <c r="A147" s="1296" t="s">
        <v>177</v>
      </c>
      <c r="B147" s="1283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1297" t="s">
        <v>62</v>
      </c>
      <c r="D150" s="1309" t="s">
        <v>183</v>
      </c>
      <c r="E150" s="1291" t="s">
        <v>184</v>
      </c>
      <c r="F150" s="1554"/>
      <c r="G150" s="1309" t="s">
        <v>185</v>
      </c>
      <c r="H150" s="14" t="s">
        <v>186</v>
      </c>
      <c r="I150" s="1291" t="s">
        <v>187</v>
      </c>
      <c r="J150" s="1309" t="s">
        <v>185</v>
      </c>
      <c r="K150" s="14" t="s">
        <v>186</v>
      </c>
      <c r="L150" s="1291" t="s">
        <v>187</v>
      </c>
    </row>
    <row r="151" spans="1:68" x14ac:dyDescent="0.25">
      <c r="A151" s="1567" t="s">
        <v>188</v>
      </c>
      <c r="B151" s="1255" t="s">
        <v>189</v>
      </c>
      <c r="C151" s="1332">
        <f>SUM(D151+E151)</f>
        <v>0</v>
      </c>
      <c r="D151" s="1318"/>
      <c r="E151" s="1319"/>
      <c r="F151" s="1320"/>
      <c r="G151" s="1318"/>
      <c r="H151" s="1316"/>
      <c r="I151" s="1319"/>
      <c r="J151" s="1318"/>
      <c r="K151" s="1316"/>
      <c r="L151" s="1319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1297" t="s">
        <v>62</v>
      </c>
      <c r="D154" s="1358" t="s">
        <v>7</v>
      </c>
      <c r="E154" s="106" t="s">
        <v>193</v>
      </c>
      <c r="F154" s="1284" t="s">
        <v>76</v>
      </c>
    </row>
    <row r="155" spans="1:68" x14ac:dyDescent="0.25">
      <c r="A155" s="1567" t="s">
        <v>194</v>
      </c>
      <c r="B155" s="1304" t="s">
        <v>195</v>
      </c>
      <c r="C155" s="1320"/>
      <c r="D155" s="260"/>
      <c r="E155" s="261"/>
      <c r="F155" s="1335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1303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1312" t="s">
        <v>197</v>
      </c>
      <c r="B157" s="1312" t="s">
        <v>195</v>
      </c>
      <c r="C157" s="252"/>
      <c r="D157" s="1371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1304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1302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1303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1297" t="s">
        <v>204</v>
      </c>
      <c r="D163" s="1358" t="s">
        <v>194</v>
      </c>
      <c r="E163" s="1293" t="s">
        <v>205</v>
      </c>
      <c r="F163" s="1579"/>
      <c r="G163" s="1581"/>
      <c r="H163" s="1583"/>
    </row>
    <row r="164" spans="1:68" x14ac:dyDescent="0.25">
      <c r="A164" s="1654" t="s">
        <v>206</v>
      </c>
      <c r="B164" s="1259" t="s">
        <v>201</v>
      </c>
      <c r="C164" s="1332">
        <f t="shared" ref="C164:C169" si="61">SUM(D164:E164)</f>
        <v>0</v>
      </c>
      <c r="D164" s="1318"/>
      <c r="E164" s="1370"/>
      <c r="F164" s="1316"/>
      <c r="G164" s="239"/>
      <c r="H164" s="1319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275</v>
      </c>
      <c r="D165" s="33">
        <v>275</v>
      </c>
      <c r="E165" s="274"/>
      <c r="F165" s="31">
        <v>275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259" t="s">
        <v>201</v>
      </c>
      <c r="C167" s="1332">
        <f t="shared" si="61"/>
        <v>0</v>
      </c>
      <c r="D167" s="1318"/>
      <c r="E167" s="1370"/>
      <c r="F167" s="1316"/>
      <c r="G167" s="239"/>
      <c r="H167" s="1319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149</v>
      </c>
      <c r="D168" s="33">
        <v>149</v>
      </c>
      <c r="E168" s="274"/>
      <c r="F168" s="31">
        <v>149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1300" t="s">
        <v>32</v>
      </c>
      <c r="C173" s="278" t="s">
        <v>33</v>
      </c>
      <c r="D173" s="279" t="s">
        <v>34</v>
      </c>
      <c r="E173" s="1358" t="s">
        <v>43</v>
      </c>
      <c r="F173" s="1284" t="s">
        <v>34</v>
      </c>
      <c r="G173" s="1358" t="s">
        <v>43</v>
      </c>
      <c r="H173" s="1284" t="s">
        <v>34</v>
      </c>
      <c r="I173" s="1358" t="s">
        <v>43</v>
      </c>
      <c r="J173" s="1284" t="s">
        <v>34</v>
      </c>
      <c r="K173" s="1358" t="s">
        <v>43</v>
      </c>
      <c r="L173" s="1308" t="s">
        <v>34</v>
      </c>
      <c r="M173" s="1358" t="s">
        <v>43</v>
      </c>
      <c r="N173" s="1284" t="s">
        <v>34</v>
      </c>
      <c r="O173" s="1358" t="s">
        <v>43</v>
      </c>
      <c r="P173" s="1308" t="s">
        <v>34</v>
      </c>
      <c r="Q173" s="1358" t="s">
        <v>43</v>
      </c>
      <c r="R173" s="1284" t="s">
        <v>34</v>
      </c>
      <c r="S173" s="1358" t="s">
        <v>43</v>
      </c>
      <c r="T173" s="1308" t="s">
        <v>34</v>
      </c>
      <c r="U173" s="1358" t="s">
        <v>43</v>
      </c>
      <c r="V173" s="1284" t="s">
        <v>34</v>
      </c>
      <c r="W173" s="1358" t="s">
        <v>43</v>
      </c>
      <c r="X173" s="1308" t="s">
        <v>34</v>
      </c>
      <c r="Y173" s="1358" t="s">
        <v>43</v>
      </c>
      <c r="Z173" s="1284" t="s">
        <v>34</v>
      </c>
      <c r="AA173" s="1358" t="s">
        <v>43</v>
      </c>
      <c r="AB173" s="1284" t="s">
        <v>34</v>
      </c>
      <c r="AC173" s="1358" t="s">
        <v>43</v>
      </c>
      <c r="AD173" s="1284" t="s">
        <v>34</v>
      </c>
      <c r="AE173" s="1358" t="s">
        <v>43</v>
      </c>
      <c r="AF173" s="1284" t="s">
        <v>34</v>
      </c>
      <c r="AG173" s="1358" t="s">
        <v>43</v>
      </c>
      <c r="AH173" s="1284" t="s">
        <v>34</v>
      </c>
      <c r="AI173" s="1358" t="s">
        <v>43</v>
      </c>
      <c r="AJ173" s="1284" t="s">
        <v>34</v>
      </c>
      <c r="AK173" s="1358" t="s">
        <v>43</v>
      </c>
      <c r="AL173" s="1284" t="s">
        <v>34</v>
      </c>
    </row>
    <row r="174" spans="1:68" x14ac:dyDescent="0.25">
      <c r="A174" s="1260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337">
        <f>SUM(P174+R174+T174+V174+X174+Z174+AB174+AD174+AF174+AH174+AJ174+AL174)</f>
        <v>0</v>
      </c>
      <c r="E174" s="1338"/>
      <c r="F174" s="285"/>
      <c r="G174" s="286"/>
      <c r="H174" s="1339"/>
      <c r="I174" s="1338"/>
      <c r="J174" s="285"/>
      <c r="K174" s="286"/>
      <c r="L174" s="1339"/>
      <c r="M174" s="286"/>
      <c r="N174" s="1339"/>
      <c r="O174" s="1340"/>
      <c r="P174" s="1341"/>
      <c r="Q174" s="1342"/>
      <c r="R174" s="1343"/>
      <c r="S174" s="1340"/>
      <c r="T174" s="1341"/>
      <c r="U174" s="1342"/>
      <c r="V174" s="1343"/>
      <c r="W174" s="1340"/>
      <c r="X174" s="1341"/>
      <c r="Y174" s="1342"/>
      <c r="Z174" s="1343"/>
      <c r="AA174" s="1342"/>
      <c r="AB174" s="1343"/>
      <c r="AC174" s="1342"/>
      <c r="AD174" s="1343"/>
      <c r="AE174" s="1342"/>
      <c r="AF174" s="1343"/>
      <c r="AG174" s="1342"/>
      <c r="AH174" s="1343"/>
      <c r="AI174" s="1342"/>
      <c r="AJ174" s="1343"/>
      <c r="AK174" s="1342"/>
      <c r="AL174" s="1343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372"/>
      <c r="F175" s="1373"/>
      <c r="G175" s="1372"/>
      <c r="H175" s="1373"/>
      <c r="I175" s="1372"/>
      <c r="J175" s="1373"/>
      <c r="K175" s="1374"/>
      <c r="L175" s="1375"/>
      <c r="M175" s="1372"/>
      <c r="N175" s="1373"/>
      <c r="O175" s="1374"/>
      <c r="P175" s="1375"/>
      <c r="Q175" s="1372"/>
      <c r="R175" s="1373"/>
      <c r="S175" s="1374"/>
      <c r="T175" s="1375"/>
      <c r="U175" s="1372"/>
      <c r="V175" s="1373"/>
      <c r="W175" s="1374"/>
      <c r="X175" s="1375"/>
      <c r="Y175" s="1372"/>
      <c r="Z175" s="1373"/>
      <c r="AA175" s="1372"/>
      <c r="AB175" s="1373"/>
      <c r="AC175" s="1372"/>
      <c r="AD175" s="1373"/>
      <c r="AE175" s="1372"/>
      <c r="AF175" s="1373"/>
      <c r="AG175" s="1372"/>
      <c r="AH175" s="1373"/>
      <c r="AI175" s="1372"/>
      <c r="AJ175" s="1373"/>
      <c r="AK175" s="1372"/>
      <c r="AL175" s="1373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372"/>
      <c r="F176" s="1373"/>
      <c r="G176" s="1372"/>
      <c r="H176" s="1373"/>
      <c r="I176" s="1372"/>
      <c r="J176" s="1373"/>
      <c r="K176" s="1374"/>
      <c r="L176" s="1375"/>
      <c r="M176" s="1372"/>
      <c r="N176" s="1373"/>
      <c r="O176" s="1374"/>
      <c r="P176" s="1375"/>
      <c r="Q176" s="1372"/>
      <c r="R176" s="1373"/>
      <c r="S176" s="1374"/>
      <c r="T176" s="1375"/>
      <c r="U176" s="1372"/>
      <c r="V176" s="1373"/>
      <c r="W176" s="1374"/>
      <c r="X176" s="1375"/>
      <c r="Y176" s="1372"/>
      <c r="Z176" s="1373"/>
      <c r="AA176" s="1372"/>
      <c r="AB176" s="1373"/>
      <c r="AC176" s="1372"/>
      <c r="AD176" s="1373"/>
      <c r="AE176" s="1372"/>
      <c r="AF176" s="1373"/>
      <c r="AG176" s="1372"/>
      <c r="AH176" s="1373"/>
      <c r="AI176" s="1372"/>
      <c r="AJ176" s="1373"/>
      <c r="AK176" s="1372"/>
      <c r="AL176" s="1373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376"/>
      <c r="F177" s="1377"/>
      <c r="G177" s="1376"/>
      <c r="H177" s="1377"/>
      <c r="I177" s="1376"/>
      <c r="J177" s="1377"/>
      <c r="K177" s="1378"/>
      <c r="L177" s="1379"/>
      <c r="M177" s="1376"/>
      <c r="N177" s="1377"/>
      <c r="O177" s="1378"/>
      <c r="P177" s="1379"/>
      <c r="Q177" s="1376"/>
      <c r="R177" s="1377"/>
      <c r="S177" s="1378"/>
      <c r="T177" s="1379"/>
      <c r="U177" s="1376"/>
      <c r="V177" s="1377"/>
      <c r="W177" s="1378"/>
      <c r="X177" s="1379"/>
      <c r="Y177" s="1376"/>
      <c r="Z177" s="1377"/>
      <c r="AA177" s="1376"/>
      <c r="AB177" s="1377"/>
      <c r="AC177" s="1376"/>
      <c r="AD177" s="1377"/>
      <c r="AE177" s="1376"/>
      <c r="AF177" s="1377"/>
      <c r="AG177" s="1376"/>
      <c r="AH177" s="1377"/>
      <c r="AI177" s="1376"/>
      <c r="AJ177" s="1377"/>
      <c r="AK177" s="1376"/>
      <c r="AL177" s="1377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1126" t="s">
        <v>32</v>
      </c>
      <c r="D181" s="1352" t="s">
        <v>43</v>
      </c>
      <c r="E181" s="1287" t="s">
        <v>34</v>
      </c>
      <c r="F181" s="1128" t="s">
        <v>43</v>
      </c>
      <c r="G181" s="1129" t="s">
        <v>34</v>
      </c>
      <c r="H181" s="1128" t="s">
        <v>43</v>
      </c>
      <c r="I181" s="1129" t="s">
        <v>34</v>
      </c>
      <c r="J181" s="1128" t="s">
        <v>43</v>
      </c>
      <c r="K181" s="1129" t="s">
        <v>34</v>
      </c>
      <c r="L181" s="1128" t="s">
        <v>43</v>
      </c>
      <c r="M181" s="1129" t="s">
        <v>34</v>
      </c>
      <c r="N181" s="1128" t="s">
        <v>43</v>
      </c>
      <c r="O181" s="1129" t="s">
        <v>34</v>
      </c>
      <c r="P181" s="1128" t="s">
        <v>43</v>
      </c>
      <c r="Q181" s="1129" t="s">
        <v>34</v>
      </c>
      <c r="R181" s="1128" t="s">
        <v>43</v>
      </c>
      <c r="S181" s="1129" t="s">
        <v>34</v>
      </c>
      <c r="T181" s="106" t="s">
        <v>43</v>
      </c>
      <c r="U181" s="1353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1380" t="s">
        <v>228</v>
      </c>
      <c r="C182" s="1381">
        <f>SUM(D182:E182)</f>
        <v>3</v>
      </c>
      <c r="D182" s="1382">
        <f>SUM(F182+H182+J182+L182+N182+P182+R182+T182)</f>
        <v>0</v>
      </c>
      <c r="E182" s="1383">
        <f>G182+I182+K182+M182+O182+Q182+S182+U182</f>
        <v>3</v>
      </c>
      <c r="F182" s="1384"/>
      <c r="G182" s="1385"/>
      <c r="H182" s="1384"/>
      <c r="I182" s="1385"/>
      <c r="J182" s="1384"/>
      <c r="K182" s="1385"/>
      <c r="L182" s="1384"/>
      <c r="M182" s="1385"/>
      <c r="N182" s="1384"/>
      <c r="O182" s="1385"/>
      <c r="P182" s="1384"/>
      <c r="Q182" s="1385">
        <v>3</v>
      </c>
      <c r="R182" s="1384"/>
      <c r="S182" s="1385"/>
      <c r="T182" s="1384"/>
      <c r="U182" s="1386"/>
      <c r="V182" s="1387"/>
      <c r="W182" s="1388">
        <v>2</v>
      </c>
      <c r="X182" s="1388">
        <v>1</v>
      </c>
      <c r="Y182" s="1388">
        <v>1</v>
      </c>
      <c r="Z182" s="1388">
        <v>2</v>
      </c>
      <c r="AA182" s="1389"/>
      <c r="AB182" s="1388"/>
      <c r="AC182" s="1388"/>
      <c r="AD182" s="1388">
        <v>3</v>
      </c>
      <c r="AE182" s="1390"/>
      <c r="AF182" s="1388"/>
      <c r="AG182" s="1391"/>
      <c r="AH182" s="1390">
        <v>0</v>
      </c>
      <c r="AI182" s="1388">
        <v>0</v>
      </c>
      <c r="AJ182" s="1388">
        <v>0</v>
      </c>
      <c r="AK182" s="1388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1303" t="s">
        <v>229</v>
      </c>
      <c r="C183" s="322">
        <f>SUM(D183:E183)</f>
        <v>0</v>
      </c>
      <c r="D183" s="43">
        <f>SUM(F183+H183+J183+L183+N183+P183+R183+T183)</f>
        <v>0</v>
      </c>
      <c r="E183" s="323">
        <f>G183+I183+K183+M183+O183+Q183+S183+U183</f>
        <v>0</v>
      </c>
      <c r="F183" s="206"/>
      <c r="G183" s="324"/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/>
      <c r="Y183" s="327"/>
      <c r="Z183" s="327"/>
      <c r="AA183" s="208"/>
      <c r="AB183" s="327"/>
      <c r="AC183" s="327"/>
      <c r="AD183" s="327"/>
      <c r="AE183" s="210"/>
      <c r="AF183" s="327"/>
      <c r="AG183" s="328"/>
      <c r="AH183" s="210"/>
      <c r="AI183" s="327"/>
      <c r="AJ183" s="327"/>
      <c r="AK183" s="327"/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1297" t="s">
        <v>4</v>
      </c>
      <c r="B185" s="1297" t="s">
        <v>62</v>
      </c>
      <c r="C185" s="1299" t="s">
        <v>231</v>
      </c>
      <c r="D185" s="1291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380" t="s">
        <v>233</v>
      </c>
      <c r="B186" s="1392">
        <f>SUM(C186:D186)</f>
        <v>3</v>
      </c>
      <c r="C186" s="1388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1303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1288" t="s">
        <v>34</v>
      </c>
      <c r="E191" s="1128" t="s">
        <v>43</v>
      </c>
      <c r="F191" s="1129" t="s">
        <v>34</v>
      </c>
      <c r="G191" s="1128" t="s">
        <v>43</v>
      </c>
      <c r="H191" s="1129" t="s">
        <v>34</v>
      </c>
      <c r="I191" s="1128" t="s">
        <v>43</v>
      </c>
      <c r="J191" s="1129" t="s">
        <v>34</v>
      </c>
      <c r="K191" s="1128" t="s">
        <v>43</v>
      </c>
      <c r="L191" s="1129" t="s">
        <v>34</v>
      </c>
      <c r="M191" s="1128" t="s">
        <v>43</v>
      </c>
      <c r="N191" s="1129" t="s">
        <v>34</v>
      </c>
      <c r="O191" s="1128" t="s">
        <v>43</v>
      </c>
      <c r="P191" s="1284" t="s">
        <v>34</v>
      </c>
      <c r="Q191" s="1128" t="s">
        <v>43</v>
      </c>
      <c r="R191" s="1284" t="s">
        <v>34</v>
      </c>
      <c r="S191" s="1128" t="s">
        <v>43</v>
      </c>
      <c r="T191" s="1284" t="s">
        <v>34</v>
      </c>
      <c r="U191" s="1128" t="s">
        <v>43</v>
      </c>
      <c r="V191" s="1129" t="s">
        <v>34</v>
      </c>
      <c r="W191" s="1128" t="s">
        <v>43</v>
      </c>
      <c r="X191" s="1129" t="s">
        <v>34</v>
      </c>
      <c r="Y191" s="106" t="s">
        <v>43</v>
      </c>
      <c r="Z191" s="1129" t="s">
        <v>34</v>
      </c>
      <c r="AA191" s="106" t="s">
        <v>43</v>
      </c>
      <c r="AB191" s="1129" t="s">
        <v>34</v>
      </c>
      <c r="AC191" s="106" t="s">
        <v>43</v>
      </c>
      <c r="AD191" s="1129" t="s">
        <v>34</v>
      </c>
      <c r="AE191" s="106" t="s">
        <v>43</v>
      </c>
      <c r="AF191" s="1129" t="s">
        <v>34</v>
      </c>
      <c r="AG191" s="106" t="s">
        <v>43</v>
      </c>
      <c r="AH191" s="1129" t="s">
        <v>34</v>
      </c>
      <c r="AI191" s="106" t="s">
        <v>43</v>
      </c>
      <c r="AJ191" s="1129" t="s">
        <v>34</v>
      </c>
      <c r="AK191" s="106" t="s">
        <v>43</v>
      </c>
      <c r="AL191" s="1353" t="s">
        <v>34</v>
      </c>
      <c r="AM191" s="340" t="s">
        <v>237</v>
      </c>
      <c r="AN191" s="341" t="s">
        <v>238</v>
      </c>
    </row>
    <row r="192" spans="1:69" x14ac:dyDescent="0.25">
      <c r="A192" s="1301" t="s">
        <v>239</v>
      </c>
      <c r="B192" s="1137">
        <f>SUM(C192+D192)</f>
        <v>32</v>
      </c>
      <c r="C192" s="1393">
        <f>+E192+G192+I192+K192+M192+O192+Q192+S192+U192+W192+Y192+AA192+AC192+AE192+AG192+AI192+AK192</f>
        <v>6</v>
      </c>
      <c r="D192" s="124">
        <f>+F192+H192+J192+L192+N192+P192+R192+T192+V192+X192+Z192+AB192+AD192+AF192+AH192+AJ192+AL192</f>
        <v>26</v>
      </c>
      <c r="E192" s="1139"/>
      <c r="F192" s="1140"/>
      <c r="G192" s="1139"/>
      <c r="H192" s="1140"/>
      <c r="I192" s="1139">
        <v>0</v>
      </c>
      <c r="J192" s="1140">
        <v>2</v>
      </c>
      <c r="K192" s="1139">
        <v>3</v>
      </c>
      <c r="L192" s="1140">
        <v>10</v>
      </c>
      <c r="M192" s="1139">
        <v>0</v>
      </c>
      <c r="N192" s="1140">
        <v>4</v>
      </c>
      <c r="O192" s="1139">
        <v>0</v>
      </c>
      <c r="P192" s="345">
        <v>2</v>
      </c>
      <c r="Q192" s="1139">
        <v>1</v>
      </c>
      <c r="R192" s="345">
        <v>2</v>
      </c>
      <c r="S192" s="1139">
        <v>0</v>
      </c>
      <c r="T192" s="345">
        <v>1</v>
      </c>
      <c r="U192" s="1139">
        <v>2</v>
      </c>
      <c r="V192" s="1140">
        <v>1</v>
      </c>
      <c r="W192" s="1139">
        <v>0</v>
      </c>
      <c r="X192" s="1140">
        <v>1</v>
      </c>
      <c r="Y192" s="1139">
        <v>0</v>
      </c>
      <c r="Z192" s="345">
        <v>2</v>
      </c>
      <c r="AA192" s="1139"/>
      <c r="AB192" s="345"/>
      <c r="AC192" s="1139"/>
      <c r="AD192" s="345"/>
      <c r="AE192" s="1139"/>
      <c r="AF192" s="345"/>
      <c r="AG192" s="1139">
        <v>0</v>
      </c>
      <c r="AH192" s="345">
        <v>1</v>
      </c>
      <c r="AI192" s="1139"/>
      <c r="AJ192" s="345"/>
      <c r="AK192" s="1139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1287" t="s">
        <v>32</v>
      </c>
      <c r="C196" s="1301" t="s">
        <v>33</v>
      </c>
      <c r="D196" s="1287" t="s">
        <v>34</v>
      </c>
      <c r="E196" s="1128" t="s">
        <v>43</v>
      </c>
      <c r="F196" s="349" t="s">
        <v>34</v>
      </c>
      <c r="G196" s="1128" t="s">
        <v>43</v>
      </c>
      <c r="H196" s="349" t="s">
        <v>34</v>
      </c>
      <c r="I196" s="1310" t="s">
        <v>43</v>
      </c>
      <c r="J196" s="1307" t="s">
        <v>34</v>
      </c>
      <c r="K196" s="1128" t="s">
        <v>43</v>
      </c>
      <c r="L196" s="1285" t="s">
        <v>34</v>
      </c>
      <c r="M196" s="1141" t="s">
        <v>245</v>
      </c>
      <c r="N196" s="1294" t="s">
        <v>246</v>
      </c>
      <c r="O196" s="1532"/>
    </row>
    <row r="197" spans="1:67" x14ac:dyDescent="0.25">
      <c r="A197" s="1548"/>
      <c r="B197" s="384">
        <f t="shared" ref="B197:B202" si="66">+C197+D197</f>
        <v>10</v>
      </c>
      <c r="C197" s="356">
        <f>+E197+G197+I197+K197</f>
        <v>5</v>
      </c>
      <c r="D197" s="385">
        <f>+F197+H197+J197+L197</f>
        <v>5</v>
      </c>
      <c r="E197" s="1142">
        <f t="shared" ref="E197:O197" si="67">SUM(E198:E202)</f>
        <v>2</v>
      </c>
      <c r="F197" s="126">
        <f t="shared" si="67"/>
        <v>1</v>
      </c>
      <c r="G197" s="1142">
        <f t="shared" si="67"/>
        <v>1</v>
      </c>
      <c r="H197" s="126">
        <f t="shared" si="67"/>
        <v>1</v>
      </c>
      <c r="I197" s="1142">
        <f t="shared" si="67"/>
        <v>0</v>
      </c>
      <c r="J197" s="1143">
        <f t="shared" si="67"/>
        <v>0</v>
      </c>
      <c r="K197" s="1137">
        <f t="shared" si="67"/>
        <v>2</v>
      </c>
      <c r="L197" s="360">
        <f t="shared" si="67"/>
        <v>3</v>
      </c>
      <c r="M197" s="128">
        <f t="shared" si="67"/>
        <v>6</v>
      </c>
      <c r="N197" s="126">
        <f t="shared" si="67"/>
        <v>4</v>
      </c>
      <c r="O197" s="1144">
        <f t="shared" si="67"/>
        <v>4</v>
      </c>
    </row>
    <row r="198" spans="1:67" x14ac:dyDescent="0.25">
      <c r="A198" s="1380" t="s">
        <v>247</v>
      </c>
      <c r="B198" s="1392">
        <f t="shared" si="66"/>
        <v>9</v>
      </c>
      <c r="C198" s="1392">
        <f>+E198+G198+I198+K198</f>
        <v>4</v>
      </c>
      <c r="D198" s="1394">
        <f>+F198+H198+J198+L198</f>
        <v>5</v>
      </c>
      <c r="E198" s="196">
        <v>2</v>
      </c>
      <c r="F198" s="200">
        <v>1</v>
      </c>
      <c r="G198" s="196"/>
      <c r="H198" s="200">
        <v>1</v>
      </c>
      <c r="I198" s="196"/>
      <c r="J198" s="197"/>
      <c r="K198" s="196">
        <v>2</v>
      </c>
      <c r="L198" s="363">
        <v>3</v>
      </c>
      <c r="M198" s="198">
        <v>6</v>
      </c>
      <c r="N198" s="200">
        <v>3</v>
      </c>
      <c r="O198" s="364">
        <v>4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1302" t="s">
        <v>248</v>
      </c>
      <c r="B199" s="365">
        <f t="shared" si="66"/>
        <v>1</v>
      </c>
      <c r="C199" s="365">
        <f t="shared" ref="C199:D202" si="68">+E199+G199+I199+K199</f>
        <v>1</v>
      </c>
      <c r="D199" s="366">
        <f t="shared" si="68"/>
        <v>0</v>
      </c>
      <c r="E199" s="201"/>
      <c r="F199" s="205"/>
      <c r="G199" s="201">
        <v>1</v>
      </c>
      <c r="H199" s="205"/>
      <c r="I199" s="201"/>
      <c r="J199" s="202"/>
      <c r="K199" s="201"/>
      <c r="L199" s="367"/>
      <c r="M199" s="203"/>
      <c r="N199" s="205">
        <v>1</v>
      </c>
      <c r="O199" s="368"/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1302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1302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1305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16304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8"/>
  <sheetViews>
    <sheetView tabSelected="1" topLeftCell="A181" zoomScale="80" zoomScaleNormal="80" workbookViewId="0">
      <selection activeCell="F204" sqref="F204"/>
    </sheetView>
  </sheetViews>
  <sheetFormatPr baseColWidth="10" defaultRowHeight="15" x14ac:dyDescent="0.25"/>
  <cols>
    <col min="1" max="1" width="44.7109375" customWidth="1"/>
    <col min="2" max="2" width="32.5703125" customWidth="1"/>
    <col min="3" max="3" width="14.140625" customWidth="1"/>
    <col min="4" max="4" width="12.42578125" customWidth="1"/>
    <col min="5" max="5" width="13.140625" customWidth="1"/>
    <col min="7" max="7" width="11.85546875" customWidth="1"/>
    <col min="8" max="9" width="14.42578125" customWidth="1"/>
    <col min="10" max="10" width="12.5703125" customWidth="1"/>
    <col min="14" max="14" width="12.42578125" customWidth="1"/>
    <col min="15" max="15" width="12" customWidth="1"/>
    <col min="17" max="17" width="11.85546875" bestFit="1" customWidth="1"/>
    <col min="23" max="25" width="13.5703125" customWidth="1"/>
    <col min="26" max="26" width="13" customWidth="1"/>
    <col min="31" max="31" width="13.28515625" customWidth="1"/>
    <col min="39" max="39" width="11.140625" customWidth="1"/>
    <col min="40" max="40" width="13" customWidth="1"/>
    <col min="41" max="41" width="13.140625" customWidth="1"/>
    <col min="43" max="43" width="13.28515625" customWidth="1"/>
    <col min="44" max="44" width="14.28515625" customWidth="1"/>
    <col min="45" max="45" width="13.28515625" customWidth="1"/>
    <col min="57" max="57" width="11.42578125" hidden="1" customWidth="1"/>
    <col min="58" max="59" width="11.5703125" hidden="1" customWidth="1"/>
    <col min="60" max="74" width="11.42578125" hidden="1" customWidth="1"/>
    <col min="75" max="77" width="11.42578125" customWidth="1"/>
  </cols>
  <sheetData>
    <row r="1" spans="1:71" x14ac:dyDescent="0.25">
      <c r="A1" s="1" t="s">
        <v>0</v>
      </c>
    </row>
    <row r="2" spans="1:71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7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71" x14ac:dyDescent="0.25">
      <c r="A4" s="1" t="str">
        <f>CONCATENATE("MES: ",[13]NOMBRE!B6," - ","( ",[13]NOMBRE!C6,[13]NOMBRE!D6," )")</f>
        <v>MES: DICIEMBRE - ( 12 )</v>
      </c>
    </row>
    <row r="5" spans="1:71" x14ac:dyDescent="0.25">
      <c r="A5" s="1" t="str">
        <f>CONCATENATE("AÑO: ",[13]NOMBRE!B7)</f>
        <v>AÑO: 2024</v>
      </c>
    </row>
    <row r="6" spans="1:71" x14ac:dyDescent="0.25">
      <c r="A6" s="1618" t="s">
        <v>1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</row>
    <row r="7" spans="1:71" x14ac:dyDescent="0.25">
      <c r="A7" s="1423"/>
      <c r="B7" s="1423"/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3"/>
      <c r="O7" s="1423"/>
    </row>
    <row r="8" spans="1:71" s="4" customFormat="1" ht="12" x14ac:dyDescent="0.2">
      <c r="A8" s="3" t="s">
        <v>2</v>
      </c>
      <c r="B8" s="3"/>
      <c r="C8" s="3"/>
      <c r="D8" s="3"/>
    </row>
    <row r="9" spans="1:71" s="4" customFormat="1" ht="12" x14ac:dyDescent="0.2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71" ht="15" customHeight="1" x14ac:dyDescent="0.25">
      <c r="A10" s="1541" t="s">
        <v>4</v>
      </c>
      <c r="B10" s="1527" t="s">
        <v>5</v>
      </c>
      <c r="C10" s="1528"/>
      <c r="D10" s="1529"/>
      <c r="E10" s="1518" t="s">
        <v>6</v>
      </c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4"/>
      <c r="AI10" s="1584"/>
      <c r="AJ10" s="1584"/>
      <c r="AK10" s="1584"/>
      <c r="AL10" s="1519"/>
      <c r="AM10" s="1552" t="s">
        <v>7</v>
      </c>
      <c r="AN10" s="1518" t="s">
        <v>8</v>
      </c>
      <c r="AO10" s="1584"/>
      <c r="AP10" s="1584"/>
      <c r="AQ10" s="1519"/>
      <c r="AR10" s="1552" t="s">
        <v>9</v>
      </c>
      <c r="AS10" s="1552" t="s">
        <v>10</v>
      </c>
    </row>
    <row r="11" spans="1:71" ht="15" customHeight="1" x14ac:dyDescent="0.25">
      <c r="A11" s="1619"/>
      <c r="B11" s="1530"/>
      <c r="C11" s="1531"/>
      <c r="D11" s="1532"/>
      <c r="E11" s="1518" t="s">
        <v>11</v>
      </c>
      <c r="F11" s="1519"/>
      <c r="G11" s="1518" t="s">
        <v>12</v>
      </c>
      <c r="H11" s="1519"/>
      <c r="I11" s="1518" t="s">
        <v>13</v>
      </c>
      <c r="J11" s="1519"/>
      <c r="K11" s="1518" t="s">
        <v>14</v>
      </c>
      <c r="L11" s="1519"/>
      <c r="M11" s="1518" t="s">
        <v>15</v>
      </c>
      <c r="N11" s="1519"/>
      <c r="O11" s="1521" t="s">
        <v>16</v>
      </c>
      <c r="P11" s="1522"/>
      <c r="Q11" s="1521" t="s">
        <v>17</v>
      </c>
      <c r="R11" s="1522"/>
      <c r="S11" s="1521" t="s">
        <v>18</v>
      </c>
      <c r="T11" s="1522"/>
      <c r="U11" s="1521" t="s">
        <v>19</v>
      </c>
      <c r="V11" s="1522"/>
      <c r="W11" s="1521" t="s">
        <v>20</v>
      </c>
      <c r="X11" s="1522"/>
      <c r="Y11" s="1521" t="s">
        <v>21</v>
      </c>
      <c r="Z11" s="1522"/>
      <c r="AA11" s="1521" t="s">
        <v>22</v>
      </c>
      <c r="AB11" s="1522"/>
      <c r="AC11" s="1521" t="s">
        <v>23</v>
      </c>
      <c r="AD11" s="1522"/>
      <c r="AE11" s="1521" t="s">
        <v>24</v>
      </c>
      <c r="AF11" s="1522"/>
      <c r="AG11" s="1521" t="s">
        <v>25</v>
      </c>
      <c r="AH11" s="1522"/>
      <c r="AI11" s="1521" t="s">
        <v>26</v>
      </c>
      <c r="AJ11" s="1522"/>
      <c r="AK11" s="1521" t="s">
        <v>27</v>
      </c>
      <c r="AL11" s="1522"/>
      <c r="AM11" s="1536"/>
      <c r="AN11" s="1616" t="s">
        <v>28</v>
      </c>
      <c r="AO11" s="1580" t="s">
        <v>29</v>
      </c>
      <c r="AP11" s="1580" t="s">
        <v>30</v>
      </c>
      <c r="AQ11" s="1582" t="s">
        <v>31</v>
      </c>
      <c r="AR11" s="1620"/>
      <c r="AS11" s="1620"/>
    </row>
    <row r="12" spans="1:71" x14ac:dyDescent="0.25">
      <c r="A12" s="1543"/>
      <c r="B12" s="9" t="s">
        <v>32</v>
      </c>
      <c r="C12" s="10" t="s">
        <v>33</v>
      </c>
      <c r="D12" s="1407" t="s">
        <v>34</v>
      </c>
      <c r="E12" s="1421" t="s">
        <v>33</v>
      </c>
      <c r="F12" s="1403" t="s">
        <v>34</v>
      </c>
      <c r="G12" s="1421" t="s">
        <v>33</v>
      </c>
      <c r="H12" s="1403" t="s">
        <v>34</v>
      </c>
      <c r="I12" s="1421" t="s">
        <v>33</v>
      </c>
      <c r="J12" s="1403" t="s">
        <v>34</v>
      </c>
      <c r="K12" s="1421" t="s">
        <v>33</v>
      </c>
      <c r="L12" s="1403" t="s">
        <v>34</v>
      </c>
      <c r="M12" s="1421" t="s">
        <v>33</v>
      </c>
      <c r="N12" s="1403" t="s">
        <v>34</v>
      </c>
      <c r="O12" s="1421" t="s">
        <v>33</v>
      </c>
      <c r="P12" s="1403" t="s">
        <v>34</v>
      </c>
      <c r="Q12" s="1421" t="s">
        <v>33</v>
      </c>
      <c r="R12" s="1403" t="s">
        <v>34</v>
      </c>
      <c r="S12" s="1421" t="s">
        <v>33</v>
      </c>
      <c r="T12" s="1403" t="s">
        <v>34</v>
      </c>
      <c r="U12" s="1421" t="s">
        <v>33</v>
      </c>
      <c r="V12" s="1403" t="s">
        <v>34</v>
      </c>
      <c r="W12" s="1421" t="s">
        <v>33</v>
      </c>
      <c r="X12" s="1403" t="s">
        <v>34</v>
      </c>
      <c r="Y12" s="1421" t="s">
        <v>33</v>
      </c>
      <c r="Z12" s="1403" t="s">
        <v>34</v>
      </c>
      <c r="AA12" s="1421" t="s">
        <v>33</v>
      </c>
      <c r="AB12" s="1403" t="s">
        <v>34</v>
      </c>
      <c r="AC12" s="1421" t="s">
        <v>33</v>
      </c>
      <c r="AD12" s="1403" t="s">
        <v>34</v>
      </c>
      <c r="AE12" s="1421" t="s">
        <v>33</v>
      </c>
      <c r="AF12" s="1403" t="s">
        <v>34</v>
      </c>
      <c r="AG12" s="14" t="s">
        <v>33</v>
      </c>
      <c r="AH12" s="1402" t="s">
        <v>34</v>
      </c>
      <c r="AI12" s="1421" t="s">
        <v>33</v>
      </c>
      <c r="AJ12" s="1403" t="s">
        <v>34</v>
      </c>
      <c r="AK12" s="14" t="s">
        <v>33</v>
      </c>
      <c r="AL12" s="1403" t="s">
        <v>34</v>
      </c>
      <c r="AM12" s="1554"/>
      <c r="AN12" s="1617"/>
      <c r="AO12" s="1581"/>
      <c r="AP12" s="1581"/>
      <c r="AQ12" s="1583"/>
      <c r="AR12" s="1554"/>
      <c r="AS12" s="1554"/>
    </row>
    <row r="13" spans="1:71" x14ac:dyDescent="0.25">
      <c r="A13" s="1444" t="s">
        <v>35</v>
      </c>
      <c r="B13" s="1445">
        <f>SUM(C13+D13)</f>
        <v>4105</v>
      </c>
      <c r="C13" s="18">
        <f t="shared" ref="C13:D16" si="0">SUM(E13+G13+I13+K13+M13+O13+Q13+S13+U13+W13+Y13+AA13+AC13+AE13+AG13+AI13+AK13)</f>
        <v>2008</v>
      </c>
      <c r="D13" s="1446">
        <f t="shared" si="0"/>
        <v>2097</v>
      </c>
      <c r="E13" s="1447">
        <v>420</v>
      </c>
      <c r="F13" s="1448">
        <v>386</v>
      </c>
      <c r="G13" s="1447">
        <v>259</v>
      </c>
      <c r="H13" s="1448">
        <v>195</v>
      </c>
      <c r="I13" s="1447">
        <v>158</v>
      </c>
      <c r="J13" s="1448">
        <v>144</v>
      </c>
      <c r="K13" s="1449">
        <v>63</v>
      </c>
      <c r="L13" s="1448">
        <v>80</v>
      </c>
      <c r="M13" s="1447">
        <v>74</v>
      </c>
      <c r="N13" s="1448">
        <v>97</v>
      </c>
      <c r="O13" s="1449">
        <v>79</v>
      </c>
      <c r="P13" s="1448">
        <v>81</v>
      </c>
      <c r="Q13" s="1447">
        <v>94</v>
      </c>
      <c r="R13" s="1448">
        <v>88</v>
      </c>
      <c r="S13" s="1449">
        <v>79</v>
      </c>
      <c r="T13" s="1450">
        <v>92</v>
      </c>
      <c r="U13" s="1449">
        <v>78</v>
      </c>
      <c r="V13" s="1450">
        <v>88</v>
      </c>
      <c r="W13" s="1449">
        <v>72</v>
      </c>
      <c r="X13" s="1450">
        <v>72</v>
      </c>
      <c r="Y13" s="1449">
        <v>93</v>
      </c>
      <c r="Z13" s="1450">
        <v>79</v>
      </c>
      <c r="AA13" s="1449">
        <v>98</v>
      </c>
      <c r="AB13" s="1448">
        <v>99</v>
      </c>
      <c r="AC13" s="1449">
        <v>101</v>
      </c>
      <c r="AD13" s="1448">
        <v>111</v>
      </c>
      <c r="AE13" s="1449">
        <v>88</v>
      </c>
      <c r="AF13" s="1448">
        <v>115</v>
      </c>
      <c r="AG13" s="1449">
        <v>72</v>
      </c>
      <c r="AH13" s="1450">
        <v>97</v>
      </c>
      <c r="AI13" s="1449">
        <v>79</v>
      </c>
      <c r="AJ13" s="1450">
        <v>114</v>
      </c>
      <c r="AK13" s="1449">
        <v>101</v>
      </c>
      <c r="AL13" s="1450">
        <v>159</v>
      </c>
      <c r="AM13" s="1451">
        <f>4105-20-33-25-37</f>
        <v>3990</v>
      </c>
      <c r="AN13" s="1449">
        <v>128</v>
      </c>
      <c r="AO13" s="1447">
        <v>3</v>
      </c>
      <c r="AP13" s="1447">
        <v>209</v>
      </c>
      <c r="AQ13" s="1450">
        <v>46</v>
      </c>
      <c r="AR13" s="1450">
        <v>478</v>
      </c>
      <c r="AS13" s="1450">
        <v>4856</v>
      </c>
      <c r="AT13" t="str">
        <f>BI13&amp;BJ13&amp;BK13&amp;BL13&amp;BM13</f>
        <v xml:space="preserve"> </v>
      </c>
      <c r="BI13" s="25" t="str">
        <f>IF(AND(B13&gt;0,AM13="")," * No olvide digitar la columna Beneficiarios",IF(AM13&gt;B13," * La variable Beneficiarios no pueder mayor al Total.",""))</f>
        <v/>
      </c>
      <c r="BJ13" s="25" t="str">
        <f>IF(AND(B13&gt;0,OR(AN13="",AO13="",AP13="",AQ13="")),"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3" s="25" t="str">
        <f>IF(AN13+AO13+AP13+AQ13&gt;B13," * La variable Origen de la procedencia no pueder mayor al Total.","")</f>
        <v/>
      </c>
      <c r="BL13" s="25" t="str">
        <f>IF(AND(B13&gt;0,AR13="")," * No olvide digitar la columna Establecimientos de otra Red (Digite cero si no tiene)",IF(AR13&gt;B13," * La variable Establecimientos de otra Red no pueder mayor al Total.",""))</f>
        <v/>
      </c>
      <c r="BM13" s="25" t="str">
        <f>IF(AND(B13&gt;0,AS13="")," * No olvide digitar la columna Demanda de Urgencia. ",IF(AS13&lt;B13," * La variable Demanda de Urgencia debe ser mayor o igual al Total Ambos Sexos.",""))</f>
        <v/>
      </c>
      <c r="BO13" s="26">
        <f>IF(AND(B13&gt;0,AM13=""),1,IF(AM13&gt;B13,1,0))</f>
        <v>0</v>
      </c>
      <c r="BP13" s="26">
        <f>IF(AND(B13&gt;0,OR(AN13="",AO13="",AP13="",AQ13="")),1,0)</f>
        <v>0</v>
      </c>
      <c r="BQ13" s="26">
        <f>IF(AN13+AO13+AP13+AQ13&gt;B13,1,0)</f>
        <v>0</v>
      </c>
      <c r="BR13" s="26">
        <f>IF(AND(B13&gt;0,AR13=""),1,IF(AR13&gt;B13,1,0))</f>
        <v>0</v>
      </c>
      <c r="BS13" s="26">
        <f>IF(AND(B13&gt;0,AS13=""),1,IF(AS13&lt;B13,1,0))</f>
        <v>0</v>
      </c>
    </row>
    <row r="14" spans="1:71" x14ac:dyDescent="0.25">
      <c r="A14" s="27" t="s">
        <v>36</v>
      </c>
      <c r="B14" s="28">
        <f>SUM(C14+D14)</f>
        <v>291</v>
      </c>
      <c r="C14" s="29">
        <f t="shared" si="0"/>
        <v>0</v>
      </c>
      <c r="D14" s="30">
        <f t="shared" si="0"/>
        <v>291</v>
      </c>
      <c r="E14" s="31"/>
      <c r="F14" s="32"/>
      <c r="G14" s="31"/>
      <c r="H14" s="32"/>
      <c r="I14" s="31"/>
      <c r="J14" s="32">
        <v>3</v>
      </c>
      <c r="K14" s="31"/>
      <c r="L14" s="32">
        <v>15</v>
      </c>
      <c r="M14" s="33"/>
      <c r="N14" s="34">
        <v>47</v>
      </c>
      <c r="O14" s="33"/>
      <c r="P14" s="34">
        <v>66</v>
      </c>
      <c r="Q14" s="33"/>
      <c r="R14" s="34">
        <v>74</v>
      </c>
      <c r="S14" s="33"/>
      <c r="T14" s="34">
        <v>50</v>
      </c>
      <c r="U14" s="33"/>
      <c r="V14" s="34">
        <v>13</v>
      </c>
      <c r="W14" s="33"/>
      <c r="X14" s="34">
        <v>5</v>
      </c>
      <c r="Y14" s="33"/>
      <c r="Z14" s="34">
        <v>4</v>
      </c>
      <c r="AA14" s="33"/>
      <c r="AB14" s="34">
        <v>5</v>
      </c>
      <c r="AC14" s="33"/>
      <c r="AD14" s="34">
        <v>6</v>
      </c>
      <c r="AE14" s="33"/>
      <c r="AF14" s="34"/>
      <c r="AG14" s="33"/>
      <c r="AH14" s="34">
        <v>1</v>
      </c>
      <c r="AI14" s="33"/>
      <c r="AJ14" s="34">
        <v>1</v>
      </c>
      <c r="AK14" s="33"/>
      <c r="AL14" s="34">
        <v>1</v>
      </c>
      <c r="AM14" s="34">
        <v>283</v>
      </c>
      <c r="AN14" s="33">
        <v>4</v>
      </c>
      <c r="AO14" s="31">
        <v>0</v>
      </c>
      <c r="AP14" s="31">
        <v>1</v>
      </c>
      <c r="AQ14" s="34">
        <v>4</v>
      </c>
      <c r="AR14" s="34">
        <v>22</v>
      </c>
      <c r="AS14" s="34">
        <v>512</v>
      </c>
      <c r="AT14" t="str">
        <f>BI14&amp;BJ14&amp;BK14&amp;BL14&amp;BM14</f>
        <v xml:space="preserve"> </v>
      </c>
      <c r="BI14" s="25" t="str">
        <f>IF(AND(B14&gt;0,AM14="")," * No olvide digitar la columna Beneficiarios",IF(AM14&gt;B14," * La variable Beneficiarios no pueder mayor al Total.",""))</f>
        <v/>
      </c>
      <c r="BJ14" s="25" t="str">
        <f>IF(AND(B14&gt;0,OR(AN14="",AO14="",AP14="",AQ14=""))," * No olvide digitar el Origen de la Procedencia "&amp;AN$11&amp;""&amp;", "&amp;""&amp;AO$11&amp;""&amp;", "&amp;""&amp;AP$11&amp;""&amp;", "&amp;""&amp;AQ$11&amp;". ""Digite CERO si no tiene datos"""," ")</f>
        <v xml:space="preserve"> </v>
      </c>
      <c r="BK14" s="25" t="str">
        <f>IF(AN14+AO14+AP14+AQ14&gt;B14," * La variable Origen de la procedencia no pueder mayor al Total.","")</f>
        <v/>
      </c>
      <c r="BL14" s="25" t="str">
        <f>IF(AND(B14&gt;0,AR14="")," * No olvide digitar la columna Establecimientos de otra Red (Digite cero si no tiene)",IF(AR14&gt;B14," * La variable Establecimientos de otra Red no pueder mayor al Total.",""))</f>
        <v/>
      </c>
      <c r="BM14" s="25" t="str">
        <f>IF(AND(B14&gt;0,AS14="")," * No olvide digitar la columna Demanda de Urgencia. ",IF(AS14&lt;B14," * La variable Demanda de Urgencia debe ser mayor o igual al Total Ambos Sexos.",""))</f>
        <v/>
      </c>
      <c r="BO14" s="26">
        <f>IF(AND(B14&gt;0,AM14=""),1,IF(AM14&gt;B14,1,0))</f>
        <v>0</v>
      </c>
      <c r="BP14" s="26">
        <f>IF(AND(B14&gt;0,OR(AN14="",AO14="",AP14="",AQ14="")),1,0)</f>
        <v>0</v>
      </c>
      <c r="BQ14" s="26">
        <f>IF(AN14+AO14+AP14+AQ14&gt;B14,1,0)</f>
        <v>0</v>
      </c>
      <c r="BR14" s="26">
        <f>IF(AND(B14&gt;0,AR14=""),1,IF(AR14&gt;B14,1,0))</f>
        <v>0</v>
      </c>
      <c r="BS14" s="26">
        <f>IF(AND(B14&gt;0,AS14=""),1,IF(AS14&lt;B14,1,0))</f>
        <v>0</v>
      </c>
    </row>
    <row r="15" spans="1:71" x14ac:dyDescent="0.25">
      <c r="A15" s="35" t="s">
        <v>37</v>
      </c>
      <c r="B15" s="36">
        <f>SUM(C15+D15)</f>
        <v>187</v>
      </c>
      <c r="C15" s="37">
        <f t="shared" si="0"/>
        <v>0</v>
      </c>
      <c r="D15" s="38">
        <f t="shared" si="0"/>
        <v>187</v>
      </c>
      <c r="E15" s="33"/>
      <c r="F15" s="34"/>
      <c r="G15" s="33"/>
      <c r="H15" s="34"/>
      <c r="I15" s="33"/>
      <c r="J15" s="34"/>
      <c r="K15" s="33"/>
      <c r="L15" s="34">
        <v>13</v>
      </c>
      <c r="M15" s="33"/>
      <c r="N15" s="34">
        <v>33</v>
      </c>
      <c r="O15" s="33"/>
      <c r="P15" s="34">
        <v>43</v>
      </c>
      <c r="Q15" s="33"/>
      <c r="R15" s="34">
        <v>48</v>
      </c>
      <c r="S15" s="33"/>
      <c r="T15" s="34">
        <v>23</v>
      </c>
      <c r="U15" s="33"/>
      <c r="V15" s="34">
        <v>9</v>
      </c>
      <c r="W15" s="33"/>
      <c r="X15" s="34">
        <v>4</v>
      </c>
      <c r="Y15" s="33"/>
      <c r="Z15" s="34">
        <v>3</v>
      </c>
      <c r="AA15" s="33"/>
      <c r="AB15" s="34">
        <v>2</v>
      </c>
      <c r="AC15" s="33"/>
      <c r="AD15" s="34">
        <v>2</v>
      </c>
      <c r="AE15" s="33"/>
      <c r="AF15" s="34">
        <v>3</v>
      </c>
      <c r="AG15" s="33"/>
      <c r="AH15" s="34">
        <v>1</v>
      </c>
      <c r="AI15" s="33"/>
      <c r="AJ15" s="34">
        <v>1</v>
      </c>
      <c r="AK15" s="33"/>
      <c r="AL15" s="34">
        <v>2</v>
      </c>
      <c r="AM15" s="34">
        <v>179</v>
      </c>
      <c r="AN15" s="39"/>
      <c r="AO15" s="39"/>
      <c r="AP15" s="39"/>
      <c r="AQ15" s="40"/>
      <c r="AR15" s="40"/>
      <c r="AS15" s="40"/>
      <c r="AT15" t="str">
        <f>BI15</f>
        <v/>
      </c>
      <c r="BI15" s="25" t="str">
        <f t="shared" ref="BI15:BI16" si="1">IF(AND(B15&gt;0,AM15="")," * No olvide digitar la columna Beneficiarios",IF(AM15&gt;B15," * La variable Beneficiarios no pueder mayor al Total.",""))</f>
        <v/>
      </c>
      <c r="BO15" s="26">
        <f t="shared" ref="BO15:BO16" si="2">IF(AND(B15&gt;0,AM15=""),1,IF(AM15&gt;B15,1,0))</f>
        <v>0</v>
      </c>
    </row>
    <row r="16" spans="1:71" x14ac:dyDescent="0.25">
      <c r="A16" s="41" t="s">
        <v>38</v>
      </c>
      <c r="B16" s="42">
        <f>SUM(C16+D16)</f>
        <v>0</v>
      </c>
      <c r="C16" s="43">
        <f t="shared" si="0"/>
        <v>0</v>
      </c>
      <c r="D16" s="44">
        <f t="shared" si="0"/>
        <v>0</v>
      </c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5"/>
      <c r="AH16" s="46"/>
      <c r="AI16" s="45"/>
      <c r="AJ16" s="46"/>
      <c r="AK16" s="45"/>
      <c r="AL16" s="46"/>
      <c r="AM16" s="46"/>
      <c r="AN16" s="47"/>
      <c r="AO16" s="47"/>
      <c r="AP16" s="47"/>
      <c r="AQ16" s="48"/>
      <c r="AR16" s="48"/>
      <c r="AS16" s="48"/>
      <c r="AT16" t="str">
        <f>BI16</f>
        <v/>
      </c>
      <c r="BI16" s="25" t="str">
        <f t="shared" si="1"/>
        <v/>
      </c>
      <c r="BO16" s="26">
        <f t="shared" si="2"/>
        <v>0</v>
      </c>
    </row>
    <row r="17" spans="1:69" s="4" customFormat="1" ht="12" x14ac:dyDescent="0.2">
      <c r="A17" s="49" t="s">
        <v>39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69" ht="15" customHeight="1" x14ac:dyDescent="0.25">
      <c r="A18" s="1541" t="s">
        <v>40</v>
      </c>
      <c r="B18" s="1527" t="s">
        <v>5</v>
      </c>
      <c r="C18" s="1528"/>
      <c r="D18" s="1529"/>
      <c r="E18" s="1518" t="s">
        <v>6</v>
      </c>
      <c r="F18" s="1584"/>
      <c r="G18" s="158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  <c r="AE18" s="1584"/>
      <c r="AF18" s="1584"/>
      <c r="AG18" s="1584"/>
      <c r="AH18" s="1584"/>
      <c r="AI18" s="1584"/>
      <c r="AJ18" s="1584"/>
      <c r="AK18" s="1584"/>
      <c r="AL18" s="1519"/>
      <c r="AM18" s="1529" t="s">
        <v>7</v>
      </c>
      <c r="AN18" s="1552" t="s">
        <v>41</v>
      </c>
      <c r="AO18" s="1552" t="s">
        <v>10</v>
      </c>
      <c r="AP18" s="1552" t="s">
        <v>42</v>
      </c>
    </row>
    <row r="19" spans="1:69" x14ac:dyDescent="0.25">
      <c r="A19" s="1619"/>
      <c r="B19" s="1530"/>
      <c r="C19" s="1531"/>
      <c r="D19" s="1532"/>
      <c r="E19" s="1518" t="s">
        <v>11</v>
      </c>
      <c r="F19" s="1519"/>
      <c r="G19" s="1518" t="s">
        <v>12</v>
      </c>
      <c r="H19" s="1519"/>
      <c r="I19" s="1518" t="s">
        <v>13</v>
      </c>
      <c r="J19" s="1519"/>
      <c r="K19" s="1518" t="s">
        <v>14</v>
      </c>
      <c r="L19" s="1519"/>
      <c r="M19" s="1518" t="s">
        <v>15</v>
      </c>
      <c r="N19" s="1519"/>
      <c r="O19" s="1521" t="s">
        <v>16</v>
      </c>
      <c r="P19" s="1522"/>
      <c r="Q19" s="1521" t="s">
        <v>17</v>
      </c>
      <c r="R19" s="1522"/>
      <c r="S19" s="1521" t="s">
        <v>18</v>
      </c>
      <c r="T19" s="1522"/>
      <c r="U19" s="1521" t="s">
        <v>19</v>
      </c>
      <c r="V19" s="1522"/>
      <c r="W19" s="1521" t="s">
        <v>20</v>
      </c>
      <c r="X19" s="1522"/>
      <c r="Y19" s="1521" t="s">
        <v>21</v>
      </c>
      <c r="Z19" s="1522"/>
      <c r="AA19" s="1521" t="s">
        <v>22</v>
      </c>
      <c r="AB19" s="1522"/>
      <c r="AC19" s="1521" t="s">
        <v>23</v>
      </c>
      <c r="AD19" s="1522"/>
      <c r="AE19" s="1521" t="s">
        <v>24</v>
      </c>
      <c r="AF19" s="1522"/>
      <c r="AG19" s="1521" t="s">
        <v>25</v>
      </c>
      <c r="AH19" s="1522"/>
      <c r="AI19" s="1521" t="s">
        <v>26</v>
      </c>
      <c r="AJ19" s="1522"/>
      <c r="AK19" s="1521" t="s">
        <v>27</v>
      </c>
      <c r="AL19" s="1522"/>
      <c r="AM19" s="1536"/>
      <c r="AN19" s="1620"/>
      <c r="AO19" s="1620"/>
      <c r="AP19" s="1620"/>
    </row>
    <row r="20" spans="1:69" x14ac:dyDescent="0.25">
      <c r="A20" s="1543"/>
      <c r="B20" s="1425" t="s">
        <v>32</v>
      </c>
      <c r="C20" s="1426" t="s">
        <v>43</v>
      </c>
      <c r="D20" s="1396" t="s">
        <v>34</v>
      </c>
      <c r="E20" s="1427" t="s">
        <v>43</v>
      </c>
      <c r="F20" s="1396" t="s">
        <v>34</v>
      </c>
      <c r="G20" s="1427" t="s">
        <v>43</v>
      </c>
      <c r="H20" s="1396" t="s">
        <v>34</v>
      </c>
      <c r="I20" s="1427" t="s">
        <v>43</v>
      </c>
      <c r="J20" s="1396" t="s">
        <v>34</v>
      </c>
      <c r="K20" s="1427" t="s">
        <v>43</v>
      </c>
      <c r="L20" s="1396" t="s">
        <v>34</v>
      </c>
      <c r="M20" s="1427" t="s">
        <v>43</v>
      </c>
      <c r="N20" s="1396" t="s">
        <v>34</v>
      </c>
      <c r="O20" s="1427" t="s">
        <v>43</v>
      </c>
      <c r="P20" s="1396" t="s">
        <v>34</v>
      </c>
      <c r="Q20" s="1427" t="s">
        <v>43</v>
      </c>
      <c r="R20" s="1396" t="s">
        <v>34</v>
      </c>
      <c r="S20" s="1427" t="s">
        <v>43</v>
      </c>
      <c r="T20" s="1396" t="s">
        <v>34</v>
      </c>
      <c r="U20" s="1427" t="s">
        <v>43</v>
      </c>
      <c r="V20" s="1396" t="s">
        <v>34</v>
      </c>
      <c r="W20" s="1427" t="s">
        <v>43</v>
      </c>
      <c r="X20" s="1396" t="s">
        <v>34</v>
      </c>
      <c r="Y20" s="1427" t="s">
        <v>43</v>
      </c>
      <c r="Z20" s="1396" t="s">
        <v>34</v>
      </c>
      <c r="AA20" s="1427" t="s">
        <v>43</v>
      </c>
      <c r="AB20" s="1396" t="s">
        <v>34</v>
      </c>
      <c r="AC20" s="1427" t="s">
        <v>43</v>
      </c>
      <c r="AD20" s="1396" t="s">
        <v>34</v>
      </c>
      <c r="AE20" s="1427" t="s">
        <v>43</v>
      </c>
      <c r="AF20" s="1396" t="s">
        <v>34</v>
      </c>
      <c r="AG20" s="1427" t="s">
        <v>43</v>
      </c>
      <c r="AH20" s="1396" t="s">
        <v>34</v>
      </c>
      <c r="AI20" s="1427" t="s">
        <v>43</v>
      </c>
      <c r="AJ20" s="1396" t="s">
        <v>34</v>
      </c>
      <c r="AK20" s="1427" t="s">
        <v>43</v>
      </c>
      <c r="AL20" s="1396" t="s">
        <v>34</v>
      </c>
      <c r="AM20" s="1532"/>
      <c r="AN20" s="1554"/>
      <c r="AO20" s="1554"/>
      <c r="AP20" s="1554"/>
    </row>
    <row r="21" spans="1:69" x14ac:dyDescent="0.25">
      <c r="A21" s="1430" t="s">
        <v>44</v>
      </c>
      <c r="B21" s="1431">
        <f t="shared" ref="B21:B26" si="3">SUM(C21+D21)</f>
        <v>0</v>
      </c>
      <c r="C21" s="1452">
        <f t="shared" ref="C21:D26" si="4">SUM(E21+G21+I21+K21+M21+O21+Q21+S21+U21+W21+Y21+AA21+AC21+AE21+AG21+AI21+AK21)</f>
        <v>0</v>
      </c>
      <c r="D21" s="1453">
        <f t="shared" si="4"/>
        <v>0</v>
      </c>
      <c r="E21" s="1449"/>
      <c r="F21" s="1450"/>
      <c r="G21" s="1449"/>
      <c r="H21" s="1450"/>
      <c r="I21" s="1449"/>
      <c r="J21" s="1448"/>
      <c r="K21" s="1449"/>
      <c r="L21" s="1448"/>
      <c r="M21" s="1449"/>
      <c r="N21" s="1448"/>
      <c r="O21" s="1454"/>
      <c r="P21" s="1448"/>
      <c r="Q21" s="1454"/>
      <c r="R21" s="1448"/>
      <c r="S21" s="1454"/>
      <c r="T21" s="1448"/>
      <c r="U21" s="1454"/>
      <c r="V21" s="1448"/>
      <c r="W21" s="1454"/>
      <c r="X21" s="1448"/>
      <c r="Y21" s="1454"/>
      <c r="Z21" s="1448"/>
      <c r="AA21" s="1454"/>
      <c r="AB21" s="1448"/>
      <c r="AC21" s="1454"/>
      <c r="AD21" s="1448"/>
      <c r="AE21" s="1454"/>
      <c r="AF21" s="1448"/>
      <c r="AG21" s="1454"/>
      <c r="AH21" s="1448"/>
      <c r="AI21" s="1454"/>
      <c r="AJ21" s="1448"/>
      <c r="AK21" s="1454"/>
      <c r="AL21" s="1448"/>
      <c r="AM21" s="1450"/>
      <c r="AN21" s="1451"/>
      <c r="AO21" s="1451"/>
      <c r="AP21" s="1451"/>
      <c r="AQ21" t="str">
        <f>BI21&amp;BJ21&amp;BK21&amp;BL21</f>
        <v/>
      </c>
      <c r="BI21" s="25" t="str">
        <f>IF(AND(B21&gt;0,AM21="")," * No olvide digitar la columna Beneficiarios Digite cero si no tiene",IF(AM21&gt;B21," * La variable Beneficiarios no puede ser mayor al Total.",""))</f>
        <v/>
      </c>
      <c r="BJ21" s="25" t="str">
        <f>IF(AND(B21&gt;0,AN21="")," * No olvide digitar la columna Atenciones por profesionales  a Honorarios (Digite Cero si no tiene)",IF(AN21&gt;B21," * La variable Atenciones por profesionales  a Honorarios no puede ser mayor al Total.",""))</f>
        <v/>
      </c>
      <c r="BK21" s="25" t="str">
        <f>IF(AND(B21&gt;0,AO21="")," * No olvide digitar la columna Demanda de Urgencia.",IF(AO21&lt;B21," * La variable Demanda de Urgencia debe ser mayor o igual al Total Ambos Sexos.",""))</f>
        <v/>
      </c>
      <c r="BL21" s="25" t="str">
        <f>IF(AND(B21&gt;0,AP21="")," * No olvide digitar la columna Por Campaña de Invierno (Digite Cero si no tiene)",IF(AP21&gt;B21," * La variable Por Campaña de Invierno no puede ser mayor al Total.",""))</f>
        <v/>
      </c>
      <c r="BN21" s="26">
        <f>IF(AND(B21&gt;0,AM21=""),1,IF(AM21&gt;B21,1,0))</f>
        <v>0</v>
      </c>
      <c r="BO21" s="26">
        <f>IF(AND(B21&gt;0,AN21=""),1,IF(AN21&gt;B21,1,0))</f>
        <v>0</v>
      </c>
      <c r="BP21" s="26">
        <f>IF(AND(B21&gt;0,AO21=""),1,IF(AO21&lt;B21,1,0))</f>
        <v>0</v>
      </c>
      <c r="BQ21" s="26">
        <f>IF(AND(B21&gt;0,AP21=""),1,IF(AP21&gt;B21,1,0))</f>
        <v>0</v>
      </c>
    </row>
    <row r="22" spans="1:69" x14ac:dyDescent="0.25">
      <c r="A22" s="60" t="s">
        <v>45</v>
      </c>
      <c r="B22" s="61">
        <f t="shared" si="3"/>
        <v>0</v>
      </c>
      <c r="C22" s="62">
        <f t="shared" si="4"/>
        <v>0</v>
      </c>
      <c r="D22" s="63">
        <f t="shared" si="4"/>
        <v>0</v>
      </c>
      <c r="E22" s="64"/>
      <c r="F22" s="65"/>
      <c r="G22" s="64"/>
      <c r="H22" s="65"/>
      <c r="I22" s="64"/>
      <c r="J22" s="66"/>
      <c r="K22" s="64"/>
      <c r="L22" s="66"/>
      <c r="M22" s="64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/>
      <c r="AA22" s="67"/>
      <c r="AB22" s="66"/>
      <c r="AC22" s="67"/>
      <c r="AD22" s="66"/>
      <c r="AE22" s="67"/>
      <c r="AF22" s="66"/>
      <c r="AG22" s="67"/>
      <c r="AH22" s="66"/>
      <c r="AI22" s="67"/>
      <c r="AJ22" s="66"/>
      <c r="AK22" s="67"/>
      <c r="AL22" s="66"/>
      <c r="AM22" s="65"/>
      <c r="AN22" s="68"/>
      <c r="AO22" s="68"/>
      <c r="AP22" s="68"/>
      <c r="AQ22" t="str">
        <f>BI22&amp;BJ22&amp;BK22&amp;BL22</f>
        <v/>
      </c>
      <c r="BI22" s="25" t="str">
        <f t="shared" ref="BI22:BI26" si="5">IF(AND(B22&gt;0,AM22="")," * No olvide digitar la columna Beneficiarios Digite cero si no tiene",IF(AM22&gt;B22," * La variable Beneficiarios no puede ser mayor al Total.",""))</f>
        <v/>
      </c>
      <c r="BJ22" s="25" t="str">
        <f t="shared" ref="BJ22:BJ26" si="6">IF(AND(B22&gt;0,AN22="")," * No olvide digitar la columna Atenciones por profesionales  a Honorarios (Digite Cero si no tiene)",IF(AN22&gt;B22," * La variable Atenciones por profesionales  a Honorarios no puede ser mayor al Total.",""))</f>
        <v/>
      </c>
      <c r="BK22" s="25" t="str">
        <f t="shared" ref="BK22:BK24" si="7">IF(AND(B22&gt;0,AO22="")," * No olvide digitar la columna Demanda de Urgencia.",IF(AO22&lt;B22," * La variable Demanda de Urgencia debe ser mayor o igual al Total Ambos Sexos.",""))</f>
        <v/>
      </c>
      <c r="BL22" s="25" t="str">
        <f t="shared" ref="BL22:BL24" si="8">IF(AND(B22&gt;0,AP22="")," * No olvide digitar la columna Por Campaña de Invierno (Digite Cero si no tiene)",IF(AP22&gt;B22," * La variable Por Campaña de Invierno no puede ser mayor al Total.",""))</f>
        <v/>
      </c>
      <c r="BN22" s="26">
        <f t="shared" ref="BN22:BN26" si="9">IF(AND(B22&gt;0,AM22=""),1,IF(AM22&gt;B22,1,0))</f>
        <v>0</v>
      </c>
      <c r="BO22" s="26">
        <f t="shared" ref="BO22:BO26" si="10">IF(AND(B22&gt;0,AN22=""),1,IF(AN22&gt;B22,1,0))</f>
        <v>0</v>
      </c>
      <c r="BP22" s="26">
        <f t="shared" ref="BP22:BP24" si="11">IF(AND(B22&gt;0,AO22=""),1,IF(AO22&lt;B22,1,0))</f>
        <v>0</v>
      </c>
      <c r="BQ22" s="26">
        <f t="shared" ref="BQ22:BQ24" si="12">IF(AND(B22&gt;0,AP22=""),1,IF(AP22&gt;B22,1,0))</f>
        <v>0</v>
      </c>
    </row>
    <row r="23" spans="1:69" x14ac:dyDescent="0.25">
      <c r="A23" s="1414" t="s">
        <v>46</v>
      </c>
      <c r="B23" s="61">
        <f t="shared" si="3"/>
        <v>0</v>
      </c>
      <c r="C23" s="62">
        <f t="shared" si="4"/>
        <v>0</v>
      </c>
      <c r="D23" s="70">
        <f t="shared" si="4"/>
        <v>0</v>
      </c>
      <c r="E23" s="33"/>
      <c r="F23" s="34"/>
      <c r="G23" s="33"/>
      <c r="H23" s="34"/>
      <c r="I23" s="33"/>
      <c r="J23" s="32"/>
      <c r="K23" s="33"/>
      <c r="L23" s="32"/>
      <c r="M23" s="33"/>
      <c r="N23" s="32"/>
      <c r="O23" s="71"/>
      <c r="P23" s="32"/>
      <c r="Q23" s="71"/>
      <c r="R23" s="32"/>
      <c r="S23" s="71"/>
      <c r="T23" s="32"/>
      <c r="U23" s="71"/>
      <c r="V23" s="32"/>
      <c r="W23" s="71"/>
      <c r="X23" s="32"/>
      <c r="Y23" s="71"/>
      <c r="Z23" s="32"/>
      <c r="AA23" s="71"/>
      <c r="AB23" s="32"/>
      <c r="AC23" s="71"/>
      <c r="AD23" s="32"/>
      <c r="AE23" s="71"/>
      <c r="AF23" s="32"/>
      <c r="AG23" s="71"/>
      <c r="AH23" s="32"/>
      <c r="AI23" s="71"/>
      <c r="AJ23" s="32"/>
      <c r="AK23" s="71"/>
      <c r="AL23" s="32"/>
      <c r="AM23" s="34"/>
      <c r="AN23" s="72"/>
      <c r="AO23" s="72"/>
      <c r="AP23" s="73"/>
      <c r="AQ23" t="str">
        <f>BI23&amp;BJ23&amp;BK23</f>
        <v/>
      </c>
      <c r="BI23" s="25" t="str">
        <f t="shared" si="5"/>
        <v/>
      </c>
      <c r="BJ23" s="25" t="str">
        <f t="shared" si="6"/>
        <v/>
      </c>
      <c r="BK23" s="25" t="str">
        <f t="shared" si="7"/>
        <v/>
      </c>
      <c r="BL23" s="26"/>
      <c r="BN23" s="26">
        <f t="shared" si="9"/>
        <v>0</v>
      </c>
      <c r="BO23" s="26">
        <f t="shared" si="10"/>
        <v>0</v>
      </c>
      <c r="BP23" s="26">
        <f t="shared" si="11"/>
        <v>0</v>
      </c>
      <c r="BQ23" s="25"/>
    </row>
    <row r="24" spans="1:69" x14ac:dyDescent="0.25">
      <c r="A24" s="1415" t="s">
        <v>47</v>
      </c>
      <c r="B24" s="75">
        <f t="shared" si="3"/>
        <v>0</v>
      </c>
      <c r="C24" s="76">
        <f t="shared" si="4"/>
        <v>0</v>
      </c>
      <c r="D24" s="77">
        <f t="shared" si="4"/>
        <v>0</v>
      </c>
      <c r="E24" s="45"/>
      <c r="F24" s="46"/>
      <c r="G24" s="45"/>
      <c r="H24" s="46"/>
      <c r="I24" s="45"/>
      <c r="J24" s="78"/>
      <c r="K24" s="79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45"/>
      <c r="AD24" s="46"/>
      <c r="AE24" s="45"/>
      <c r="AF24" s="46"/>
      <c r="AG24" s="45"/>
      <c r="AH24" s="46"/>
      <c r="AI24" s="45"/>
      <c r="AJ24" s="46"/>
      <c r="AK24" s="45"/>
      <c r="AL24" s="46"/>
      <c r="AM24" s="46"/>
      <c r="AN24" s="46"/>
      <c r="AO24" s="46"/>
      <c r="AP24" s="46"/>
      <c r="AQ24" t="str">
        <f>BI24&amp;BJ24&amp;BK24&amp;BL24</f>
        <v/>
      </c>
      <c r="BI24" s="25" t="str">
        <f t="shared" si="5"/>
        <v/>
      </c>
      <c r="BJ24" s="25" t="str">
        <f t="shared" si="6"/>
        <v/>
      </c>
      <c r="BK24" s="25" t="str">
        <f t="shared" si="7"/>
        <v/>
      </c>
      <c r="BL24" s="25" t="str">
        <f t="shared" si="8"/>
        <v/>
      </c>
      <c r="BN24" s="26">
        <f t="shared" si="9"/>
        <v>0</v>
      </c>
      <c r="BO24" s="26">
        <f t="shared" si="10"/>
        <v>0</v>
      </c>
      <c r="BP24" s="26">
        <f t="shared" si="11"/>
        <v>0</v>
      </c>
      <c r="BQ24" s="26">
        <f t="shared" si="12"/>
        <v>0</v>
      </c>
    </row>
    <row r="25" spans="1:69" x14ac:dyDescent="0.25">
      <c r="A25" s="60" t="s">
        <v>48</v>
      </c>
      <c r="B25" s="80">
        <f t="shared" si="3"/>
        <v>0</v>
      </c>
      <c r="C25" s="81">
        <f t="shared" si="4"/>
        <v>0</v>
      </c>
      <c r="D25" s="63">
        <f t="shared" si="4"/>
        <v>0</v>
      </c>
      <c r="E25" s="64"/>
      <c r="F25" s="65"/>
      <c r="G25" s="64"/>
      <c r="H25" s="65"/>
      <c r="I25" s="64"/>
      <c r="J25" s="66"/>
      <c r="K25" s="82"/>
      <c r="L25" s="65"/>
      <c r="M25" s="64"/>
      <c r="N25" s="65"/>
      <c r="O25" s="64"/>
      <c r="P25" s="65"/>
      <c r="Q25" s="64"/>
      <c r="R25" s="65"/>
      <c r="S25" s="64"/>
      <c r="T25" s="65"/>
      <c r="U25" s="64"/>
      <c r="V25" s="65"/>
      <c r="W25" s="64"/>
      <c r="X25" s="65"/>
      <c r="Y25" s="64"/>
      <c r="Z25" s="65"/>
      <c r="AA25" s="64"/>
      <c r="AB25" s="65"/>
      <c r="AC25" s="64"/>
      <c r="AD25" s="65"/>
      <c r="AE25" s="64"/>
      <c r="AF25" s="65"/>
      <c r="AG25" s="64"/>
      <c r="AH25" s="65"/>
      <c r="AI25" s="64"/>
      <c r="AJ25" s="65"/>
      <c r="AK25" s="64"/>
      <c r="AL25" s="65"/>
      <c r="AM25" s="65"/>
      <c r="AN25" s="65"/>
      <c r="AO25" s="83"/>
      <c r="AP25" s="84"/>
      <c r="AQ25" t="str">
        <f>BI25&amp;BJ25</f>
        <v/>
      </c>
      <c r="BI25" s="25" t="str">
        <f t="shared" si="5"/>
        <v/>
      </c>
      <c r="BJ25" s="25" t="str">
        <f t="shared" si="6"/>
        <v/>
      </c>
      <c r="BK25" s="85"/>
      <c r="BL25" s="26"/>
      <c r="BN25" s="26">
        <f t="shared" si="9"/>
        <v>0</v>
      </c>
      <c r="BO25" s="26">
        <f t="shared" si="10"/>
        <v>0</v>
      </c>
      <c r="BP25" s="25"/>
      <c r="BQ25" s="25"/>
    </row>
    <row r="26" spans="1:69" x14ac:dyDescent="0.25">
      <c r="A26" s="1415" t="s">
        <v>49</v>
      </c>
      <c r="B26" s="75">
        <f t="shared" si="3"/>
        <v>0</v>
      </c>
      <c r="C26" s="76">
        <f t="shared" si="4"/>
        <v>0</v>
      </c>
      <c r="D26" s="386">
        <f t="shared" si="4"/>
        <v>0</v>
      </c>
      <c r="E26" s="87"/>
      <c r="F26" s="257"/>
      <c r="G26" s="87"/>
      <c r="H26" s="257"/>
      <c r="I26" s="87"/>
      <c r="J26" s="89"/>
      <c r="K26" s="90"/>
      <c r="L26" s="257"/>
      <c r="M26" s="87"/>
      <c r="N26" s="257"/>
      <c r="O26" s="87"/>
      <c r="P26" s="257"/>
      <c r="Q26" s="87"/>
      <c r="R26" s="257"/>
      <c r="S26" s="87"/>
      <c r="T26" s="257"/>
      <c r="U26" s="87"/>
      <c r="V26" s="257"/>
      <c r="W26" s="87"/>
      <c r="X26" s="257"/>
      <c r="Y26" s="87"/>
      <c r="Z26" s="257"/>
      <c r="AA26" s="87"/>
      <c r="AB26" s="257"/>
      <c r="AC26" s="87"/>
      <c r="AD26" s="257"/>
      <c r="AE26" s="87"/>
      <c r="AF26" s="257"/>
      <c r="AG26" s="87"/>
      <c r="AH26" s="257"/>
      <c r="AI26" s="87"/>
      <c r="AJ26" s="257"/>
      <c r="AK26" s="87"/>
      <c r="AL26" s="257"/>
      <c r="AM26" s="91"/>
      <c r="AN26" s="46"/>
      <c r="AO26" s="92"/>
      <c r="AP26" s="92"/>
      <c r="AQ26" t="str">
        <f>BI26&amp;BJ26</f>
        <v/>
      </c>
      <c r="BI26" s="25" t="str">
        <f t="shared" si="5"/>
        <v/>
      </c>
      <c r="BJ26" s="25" t="str">
        <f t="shared" si="6"/>
        <v/>
      </c>
      <c r="BK26" s="85"/>
      <c r="BL26" s="26"/>
      <c r="BN26" s="26">
        <f t="shared" si="9"/>
        <v>0</v>
      </c>
      <c r="BO26" s="26">
        <f t="shared" si="10"/>
        <v>0</v>
      </c>
      <c r="BP26" s="25"/>
      <c r="BQ26" s="25"/>
    </row>
    <row r="27" spans="1:69" s="4" customFormat="1" ht="12" x14ac:dyDescent="0.2">
      <c r="A27" s="1615" t="s">
        <v>50</v>
      </c>
      <c r="B27" s="1615"/>
      <c r="C27" s="1615"/>
      <c r="D27" s="1615"/>
      <c r="E27" s="1615"/>
      <c r="F27" s="1615"/>
      <c r="G27" s="1615"/>
      <c r="H27" s="1615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93"/>
      <c r="AN27" s="50"/>
    </row>
    <row r="28" spans="1:69" ht="15" customHeight="1" x14ac:dyDescent="0.25">
      <c r="A28" s="1544" t="s">
        <v>51</v>
      </c>
      <c r="B28" s="1527" t="s">
        <v>5</v>
      </c>
      <c r="C28" s="1528"/>
      <c r="D28" s="1529"/>
      <c r="E28" s="1518" t="s">
        <v>6</v>
      </c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584"/>
      <c r="AJ28" s="1584"/>
      <c r="AK28" s="1584"/>
      <c r="AL28" s="1519"/>
      <c r="AM28" s="1552" t="s">
        <v>7</v>
      </c>
      <c r="AN28" s="1552" t="s">
        <v>10</v>
      </c>
    </row>
    <row r="29" spans="1:69" x14ac:dyDescent="0.25">
      <c r="A29" s="1632"/>
      <c r="B29" s="1530"/>
      <c r="C29" s="1531"/>
      <c r="D29" s="1532"/>
      <c r="E29" s="1518" t="s">
        <v>11</v>
      </c>
      <c r="F29" s="1519"/>
      <c r="G29" s="1518" t="s">
        <v>12</v>
      </c>
      <c r="H29" s="1519"/>
      <c r="I29" s="1518" t="s">
        <v>13</v>
      </c>
      <c r="J29" s="1519"/>
      <c r="K29" s="1518" t="s">
        <v>14</v>
      </c>
      <c r="L29" s="1519"/>
      <c r="M29" s="1518" t="s">
        <v>15</v>
      </c>
      <c r="N29" s="1519"/>
      <c r="O29" s="1521" t="s">
        <v>16</v>
      </c>
      <c r="P29" s="1522"/>
      <c r="Q29" s="1521" t="s">
        <v>17</v>
      </c>
      <c r="R29" s="1522"/>
      <c r="S29" s="1521" t="s">
        <v>18</v>
      </c>
      <c r="T29" s="1522"/>
      <c r="U29" s="1521" t="s">
        <v>19</v>
      </c>
      <c r="V29" s="1522"/>
      <c r="W29" s="1521" t="s">
        <v>20</v>
      </c>
      <c r="X29" s="1522"/>
      <c r="Y29" s="1521" t="s">
        <v>21</v>
      </c>
      <c r="Z29" s="1522"/>
      <c r="AA29" s="1521" t="s">
        <v>22</v>
      </c>
      <c r="AB29" s="1522"/>
      <c r="AC29" s="1521" t="s">
        <v>23</v>
      </c>
      <c r="AD29" s="1522"/>
      <c r="AE29" s="1521" t="s">
        <v>24</v>
      </c>
      <c r="AF29" s="1522"/>
      <c r="AG29" s="1521" t="s">
        <v>25</v>
      </c>
      <c r="AH29" s="1522"/>
      <c r="AI29" s="1521" t="s">
        <v>26</v>
      </c>
      <c r="AJ29" s="1522"/>
      <c r="AK29" s="1521" t="s">
        <v>27</v>
      </c>
      <c r="AL29" s="1522"/>
      <c r="AM29" s="1620"/>
      <c r="AN29" s="1620"/>
    </row>
    <row r="30" spans="1:69" x14ac:dyDescent="0.25">
      <c r="A30" s="1546"/>
      <c r="B30" s="1425" t="s">
        <v>32</v>
      </c>
      <c r="C30" s="10" t="s">
        <v>43</v>
      </c>
      <c r="D30" s="1407" t="s">
        <v>34</v>
      </c>
      <c r="E30" s="1401" t="s">
        <v>43</v>
      </c>
      <c r="F30" s="1403" t="s">
        <v>34</v>
      </c>
      <c r="G30" s="1401" t="s">
        <v>43</v>
      </c>
      <c r="H30" s="1403" t="s">
        <v>34</v>
      </c>
      <c r="I30" s="1401" t="s">
        <v>43</v>
      </c>
      <c r="J30" s="1403" t="s">
        <v>34</v>
      </c>
      <c r="K30" s="1401" t="s">
        <v>43</v>
      </c>
      <c r="L30" s="1403" t="s">
        <v>34</v>
      </c>
      <c r="M30" s="1401" t="s">
        <v>43</v>
      </c>
      <c r="N30" s="1403" t="s">
        <v>34</v>
      </c>
      <c r="O30" s="1401" t="s">
        <v>43</v>
      </c>
      <c r="P30" s="1403" t="s">
        <v>34</v>
      </c>
      <c r="Q30" s="1401" t="s">
        <v>43</v>
      </c>
      <c r="R30" s="1403" t="s">
        <v>34</v>
      </c>
      <c r="S30" s="1401" t="s">
        <v>43</v>
      </c>
      <c r="T30" s="1403" t="s">
        <v>34</v>
      </c>
      <c r="U30" s="1401" t="s">
        <v>43</v>
      </c>
      <c r="V30" s="1403" t="s">
        <v>34</v>
      </c>
      <c r="W30" s="1401" t="s">
        <v>43</v>
      </c>
      <c r="X30" s="1403" t="s">
        <v>34</v>
      </c>
      <c r="Y30" s="1401" t="s">
        <v>43</v>
      </c>
      <c r="Z30" s="1403" t="s">
        <v>34</v>
      </c>
      <c r="AA30" s="1401" t="s">
        <v>43</v>
      </c>
      <c r="AB30" s="1403" t="s">
        <v>34</v>
      </c>
      <c r="AC30" s="1401" t="s">
        <v>43</v>
      </c>
      <c r="AD30" s="1403" t="s">
        <v>34</v>
      </c>
      <c r="AE30" s="1401" t="s">
        <v>43</v>
      </c>
      <c r="AF30" s="1403" t="s">
        <v>34</v>
      </c>
      <c r="AG30" s="1401" t="s">
        <v>43</v>
      </c>
      <c r="AH30" s="1403" t="s">
        <v>34</v>
      </c>
      <c r="AI30" s="1401" t="s">
        <v>43</v>
      </c>
      <c r="AJ30" s="1403" t="s">
        <v>34</v>
      </c>
      <c r="AK30" s="1401" t="s">
        <v>43</v>
      </c>
      <c r="AL30" s="1403" t="s">
        <v>34</v>
      </c>
      <c r="AM30" s="1554"/>
      <c r="AN30" s="1554"/>
    </row>
    <row r="31" spans="1:69" x14ac:dyDescent="0.25">
      <c r="A31" s="1430" t="s">
        <v>52</v>
      </c>
      <c r="B31" s="1431">
        <f t="shared" ref="B31:B36" si="13">SUM(C31+D31)</f>
        <v>0</v>
      </c>
      <c r="C31" s="95">
        <f t="shared" ref="C31:D36" si="14">SUM(E31+G31+I31+K31+M31+O31+Q31+S31+U31+W31+Y31+AA31+AC31+AE31+AG31+AI31+AK31)</f>
        <v>0</v>
      </c>
      <c r="D31" s="1453">
        <f t="shared" si="14"/>
        <v>0</v>
      </c>
      <c r="E31" s="1449"/>
      <c r="F31" s="1450"/>
      <c r="G31" s="1449"/>
      <c r="H31" s="1450"/>
      <c r="I31" s="1449"/>
      <c r="J31" s="1448"/>
      <c r="K31" s="1449"/>
      <c r="L31" s="1448"/>
      <c r="M31" s="1449"/>
      <c r="N31" s="1448"/>
      <c r="O31" s="1454"/>
      <c r="P31" s="1448"/>
      <c r="Q31" s="1454"/>
      <c r="R31" s="1448"/>
      <c r="S31" s="1454"/>
      <c r="T31" s="1448"/>
      <c r="U31" s="1454"/>
      <c r="V31" s="1448"/>
      <c r="W31" s="1454"/>
      <c r="X31" s="1448"/>
      <c r="Y31" s="1454"/>
      <c r="Z31" s="1448"/>
      <c r="AA31" s="1454"/>
      <c r="AB31" s="1448"/>
      <c r="AC31" s="1454"/>
      <c r="AD31" s="1448"/>
      <c r="AE31" s="1454"/>
      <c r="AF31" s="1448"/>
      <c r="AG31" s="1454"/>
      <c r="AH31" s="1448"/>
      <c r="AI31" s="1454"/>
      <c r="AJ31" s="1448"/>
      <c r="AK31" s="1454"/>
      <c r="AL31" s="1448"/>
      <c r="AM31" s="1451"/>
      <c r="AN31" s="1451"/>
      <c r="AO31" t="str">
        <f>BI31&amp;BJ31</f>
        <v/>
      </c>
      <c r="BI31" s="25" t="str">
        <f>IF(AND(B31&gt;0,AM31="")," * No olvide digitar la columna Beneficiarios (Digite Cero si no tiene)",IF(AM31&gt;B31," * La variable Beneficiarios no puede ser mayor al Total.",""))</f>
        <v/>
      </c>
      <c r="BJ31" s="25" t="str">
        <f>IF(AND(B31&gt;0,AN31="")," * No olvide digitar la columna Demanda de Urgencia. ",IF(AN31&lt;B31," *  La variable Demanda de Urgencia debe ser mayor o igual al Total Ambos Sexos.",""))</f>
        <v/>
      </c>
      <c r="BN31" s="26">
        <f>IF(AND(B31&gt;0,AM31=""),1,IF(AM31&gt;B31,1,0))</f>
        <v>0</v>
      </c>
      <c r="BO31" s="26">
        <f>IF(AND(B31&gt;0,AN31=""),1,IF(AN31&lt;B31,1,0))</f>
        <v>0</v>
      </c>
    </row>
    <row r="32" spans="1:69" x14ac:dyDescent="0.25">
      <c r="A32" s="1414" t="s">
        <v>53</v>
      </c>
      <c r="B32" s="61">
        <f t="shared" si="13"/>
        <v>0</v>
      </c>
      <c r="C32" s="96">
        <f t="shared" si="14"/>
        <v>0</v>
      </c>
      <c r="D32" s="70">
        <f t="shared" si="14"/>
        <v>0</v>
      </c>
      <c r="E32" s="33"/>
      <c r="F32" s="34"/>
      <c r="G32" s="33"/>
      <c r="H32" s="34"/>
      <c r="I32" s="33"/>
      <c r="J32" s="32"/>
      <c r="K32" s="33"/>
      <c r="L32" s="32"/>
      <c r="M32" s="33"/>
      <c r="N32" s="32"/>
      <c r="O32" s="71"/>
      <c r="P32" s="32"/>
      <c r="Q32" s="71"/>
      <c r="R32" s="32"/>
      <c r="S32" s="71"/>
      <c r="T32" s="32"/>
      <c r="U32" s="71"/>
      <c r="V32" s="32"/>
      <c r="W32" s="71"/>
      <c r="X32" s="32"/>
      <c r="Y32" s="71"/>
      <c r="Z32" s="32"/>
      <c r="AA32" s="71"/>
      <c r="AB32" s="32"/>
      <c r="AC32" s="71"/>
      <c r="AD32" s="32"/>
      <c r="AE32" s="71"/>
      <c r="AF32" s="32"/>
      <c r="AG32" s="71"/>
      <c r="AH32" s="32"/>
      <c r="AI32" s="71"/>
      <c r="AJ32" s="32"/>
      <c r="AK32" s="71"/>
      <c r="AL32" s="32"/>
      <c r="AM32" s="72"/>
      <c r="AN32" s="97"/>
      <c r="AO32" t="str">
        <f t="shared" ref="AO32:AO36" si="15">BI32</f>
        <v/>
      </c>
      <c r="BI32" s="25" t="str">
        <f t="shared" ref="BI32:BI36" si="16">IF(AND(B32&gt;0,AM32="")," * No olvide digitar la columna Beneficiarios (Digite Cero si no tiene)",IF(AM32&gt;B32," * La variable Beneficiarios no puede ser mayor al Total.",""))</f>
        <v/>
      </c>
      <c r="BJ32" s="26"/>
      <c r="BN32" s="26">
        <f t="shared" ref="BN32:BN36" si="17">IF(AND(B32&gt;0,AM32=""),1,IF(AM32&gt;B32,1,0))</f>
        <v>0</v>
      </c>
      <c r="BO32" s="25"/>
    </row>
    <row r="33" spans="1:68" x14ac:dyDescent="0.25">
      <c r="A33" s="1414" t="s">
        <v>54</v>
      </c>
      <c r="B33" s="61">
        <f t="shared" si="13"/>
        <v>0</v>
      </c>
      <c r="C33" s="96">
        <f t="shared" si="14"/>
        <v>0</v>
      </c>
      <c r="D33" s="70">
        <f t="shared" si="14"/>
        <v>0</v>
      </c>
      <c r="E33" s="33"/>
      <c r="F33" s="34"/>
      <c r="G33" s="33"/>
      <c r="H33" s="34"/>
      <c r="I33" s="33"/>
      <c r="J33" s="32"/>
      <c r="K33" s="33"/>
      <c r="L33" s="32"/>
      <c r="M33" s="33"/>
      <c r="N33" s="32"/>
      <c r="O33" s="71"/>
      <c r="P33" s="32"/>
      <c r="Q33" s="71"/>
      <c r="R33" s="32"/>
      <c r="S33" s="71"/>
      <c r="T33" s="32"/>
      <c r="U33" s="71"/>
      <c r="V33" s="32"/>
      <c r="W33" s="71"/>
      <c r="X33" s="32"/>
      <c r="Y33" s="71"/>
      <c r="Z33" s="32"/>
      <c r="AA33" s="71"/>
      <c r="AB33" s="32"/>
      <c r="AC33" s="71"/>
      <c r="AD33" s="32"/>
      <c r="AE33" s="71"/>
      <c r="AF33" s="32"/>
      <c r="AG33" s="71"/>
      <c r="AH33" s="32"/>
      <c r="AI33" s="71"/>
      <c r="AJ33" s="32"/>
      <c r="AK33" s="71"/>
      <c r="AL33" s="32"/>
      <c r="AM33" s="72"/>
      <c r="AN33" s="97"/>
      <c r="AO33" t="str">
        <f t="shared" si="15"/>
        <v/>
      </c>
      <c r="BI33" s="25" t="str">
        <f t="shared" si="16"/>
        <v/>
      </c>
      <c r="BJ33" s="26"/>
      <c r="BN33" s="26">
        <f t="shared" si="17"/>
        <v>0</v>
      </c>
      <c r="BO33" s="25"/>
    </row>
    <row r="34" spans="1:68" x14ac:dyDescent="0.25">
      <c r="A34" s="1414" t="s">
        <v>55</v>
      </c>
      <c r="B34" s="61">
        <f t="shared" si="13"/>
        <v>0</v>
      </c>
      <c r="C34" s="96">
        <f t="shared" si="14"/>
        <v>0</v>
      </c>
      <c r="D34" s="70">
        <f t="shared" si="14"/>
        <v>0</v>
      </c>
      <c r="E34" s="33"/>
      <c r="F34" s="34"/>
      <c r="G34" s="33"/>
      <c r="H34" s="34"/>
      <c r="I34" s="33"/>
      <c r="J34" s="32"/>
      <c r="K34" s="33"/>
      <c r="L34" s="32"/>
      <c r="M34" s="33"/>
      <c r="N34" s="32"/>
      <c r="O34" s="71"/>
      <c r="P34" s="32"/>
      <c r="Q34" s="71"/>
      <c r="R34" s="32"/>
      <c r="S34" s="71"/>
      <c r="T34" s="32"/>
      <c r="U34" s="71"/>
      <c r="V34" s="32"/>
      <c r="W34" s="71"/>
      <c r="X34" s="32"/>
      <c r="Y34" s="71"/>
      <c r="Z34" s="32"/>
      <c r="AA34" s="71"/>
      <c r="AB34" s="32"/>
      <c r="AC34" s="71"/>
      <c r="AD34" s="32"/>
      <c r="AE34" s="71"/>
      <c r="AF34" s="32"/>
      <c r="AG34" s="71"/>
      <c r="AH34" s="32"/>
      <c r="AI34" s="71"/>
      <c r="AJ34" s="32"/>
      <c r="AK34" s="71"/>
      <c r="AL34" s="32"/>
      <c r="AM34" s="72"/>
      <c r="AN34" s="97"/>
      <c r="AO34" t="str">
        <f t="shared" si="15"/>
        <v/>
      </c>
      <c r="BI34" s="25" t="str">
        <f t="shared" si="16"/>
        <v/>
      </c>
      <c r="BJ34" s="26"/>
      <c r="BN34" s="26">
        <f t="shared" si="17"/>
        <v>0</v>
      </c>
      <c r="BO34" s="25"/>
    </row>
    <row r="35" spans="1:68" x14ac:dyDescent="0.25">
      <c r="A35" s="1414" t="s">
        <v>56</v>
      </c>
      <c r="B35" s="61">
        <f t="shared" si="13"/>
        <v>0</v>
      </c>
      <c r="C35" s="96">
        <f t="shared" si="14"/>
        <v>0</v>
      </c>
      <c r="D35" s="70">
        <f t="shared" si="14"/>
        <v>0</v>
      </c>
      <c r="E35" s="33"/>
      <c r="F35" s="34"/>
      <c r="G35" s="33"/>
      <c r="H35" s="34"/>
      <c r="I35" s="33"/>
      <c r="J35" s="32"/>
      <c r="K35" s="33"/>
      <c r="L35" s="32"/>
      <c r="M35" s="33"/>
      <c r="N35" s="32"/>
      <c r="O35" s="71"/>
      <c r="P35" s="32"/>
      <c r="Q35" s="71"/>
      <c r="R35" s="32"/>
      <c r="S35" s="71"/>
      <c r="T35" s="32"/>
      <c r="U35" s="71"/>
      <c r="V35" s="32"/>
      <c r="W35" s="71"/>
      <c r="X35" s="32"/>
      <c r="Y35" s="71"/>
      <c r="Z35" s="32"/>
      <c r="AA35" s="71"/>
      <c r="AB35" s="32"/>
      <c r="AC35" s="71"/>
      <c r="AD35" s="32"/>
      <c r="AE35" s="71"/>
      <c r="AF35" s="32"/>
      <c r="AG35" s="71"/>
      <c r="AH35" s="32"/>
      <c r="AI35" s="71"/>
      <c r="AJ35" s="32"/>
      <c r="AK35" s="71"/>
      <c r="AL35" s="32"/>
      <c r="AM35" s="72"/>
      <c r="AN35" s="97"/>
      <c r="AO35" t="str">
        <f t="shared" si="15"/>
        <v/>
      </c>
      <c r="BI35" s="25" t="str">
        <f t="shared" si="16"/>
        <v/>
      </c>
      <c r="BJ35" s="26"/>
      <c r="BN35" s="26">
        <f t="shared" si="17"/>
        <v>0</v>
      </c>
      <c r="BO35" s="25"/>
    </row>
    <row r="36" spans="1:68" x14ac:dyDescent="0.25">
      <c r="A36" s="1415" t="s">
        <v>57</v>
      </c>
      <c r="B36" s="75">
        <f t="shared" si="13"/>
        <v>0</v>
      </c>
      <c r="C36" s="98">
        <f t="shared" si="14"/>
        <v>0</v>
      </c>
      <c r="D36" s="77">
        <f t="shared" si="14"/>
        <v>0</v>
      </c>
      <c r="E36" s="45"/>
      <c r="F36" s="46"/>
      <c r="G36" s="45"/>
      <c r="H36" s="46"/>
      <c r="I36" s="45"/>
      <c r="J36" s="78"/>
      <c r="K36" s="45"/>
      <c r="L36" s="78"/>
      <c r="M36" s="45"/>
      <c r="N36" s="78"/>
      <c r="O36" s="99"/>
      <c r="P36" s="78"/>
      <c r="Q36" s="99"/>
      <c r="R36" s="78"/>
      <c r="S36" s="99"/>
      <c r="T36" s="78"/>
      <c r="U36" s="99"/>
      <c r="V36" s="78"/>
      <c r="W36" s="99"/>
      <c r="X36" s="78"/>
      <c r="Y36" s="99"/>
      <c r="Z36" s="78"/>
      <c r="AA36" s="99"/>
      <c r="AB36" s="78"/>
      <c r="AC36" s="99"/>
      <c r="AD36" s="78"/>
      <c r="AE36" s="99"/>
      <c r="AF36" s="78"/>
      <c r="AG36" s="99"/>
      <c r="AH36" s="78"/>
      <c r="AI36" s="99"/>
      <c r="AJ36" s="78"/>
      <c r="AK36" s="99"/>
      <c r="AL36" s="78"/>
      <c r="AM36" s="91"/>
      <c r="AN36" s="100"/>
      <c r="AO36" t="str">
        <f t="shared" si="15"/>
        <v/>
      </c>
      <c r="BI36" s="25" t="str">
        <f t="shared" si="16"/>
        <v/>
      </c>
      <c r="BJ36" s="26"/>
      <c r="BN36" s="26">
        <f t="shared" si="17"/>
        <v>0</v>
      </c>
      <c r="BO36" s="25"/>
    </row>
    <row r="37" spans="1:68" s="4" customFormat="1" ht="12" x14ac:dyDescent="0.2">
      <c r="A37" s="49" t="s">
        <v>58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68" ht="15" customHeight="1" x14ac:dyDescent="0.25">
      <c r="A38" s="1544" t="s">
        <v>51</v>
      </c>
      <c r="B38" s="1527" t="s">
        <v>5</v>
      </c>
      <c r="C38" s="1528"/>
      <c r="D38" s="1529"/>
      <c r="E38" s="1518" t="s">
        <v>6</v>
      </c>
      <c r="F38" s="1584"/>
      <c r="G38" s="1584"/>
      <c r="H38" s="1584"/>
      <c r="I38" s="1584"/>
      <c r="J38" s="1584"/>
      <c r="K38" s="1584"/>
      <c r="L38" s="1584"/>
      <c r="M38" s="1584"/>
      <c r="N38" s="1584"/>
      <c r="O38" s="1584"/>
      <c r="P38" s="1584"/>
      <c r="Q38" s="1584"/>
      <c r="R38" s="1584"/>
      <c r="S38" s="1584"/>
      <c r="T38" s="1584"/>
      <c r="U38" s="1584"/>
      <c r="V38" s="1584"/>
      <c r="W38" s="1584"/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  <c r="AH38" s="1584"/>
      <c r="AI38" s="1584"/>
      <c r="AJ38" s="1584"/>
      <c r="AK38" s="1584"/>
      <c r="AL38" s="1519"/>
      <c r="AM38" s="1552" t="s">
        <v>7</v>
      </c>
      <c r="AN38" s="1552" t="s">
        <v>10</v>
      </c>
    </row>
    <row r="39" spans="1:68" x14ac:dyDescent="0.25">
      <c r="A39" s="1632"/>
      <c r="B39" s="1530"/>
      <c r="C39" s="1531"/>
      <c r="D39" s="1532"/>
      <c r="E39" s="1518" t="s">
        <v>11</v>
      </c>
      <c r="F39" s="1519"/>
      <c r="G39" s="1518" t="s">
        <v>12</v>
      </c>
      <c r="H39" s="1519"/>
      <c r="I39" s="1518" t="s">
        <v>13</v>
      </c>
      <c r="J39" s="1519"/>
      <c r="K39" s="1518" t="s">
        <v>14</v>
      </c>
      <c r="L39" s="1519"/>
      <c r="M39" s="1518" t="s">
        <v>15</v>
      </c>
      <c r="N39" s="1519"/>
      <c r="O39" s="1521" t="s">
        <v>16</v>
      </c>
      <c r="P39" s="1522"/>
      <c r="Q39" s="1521" t="s">
        <v>17</v>
      </c>
      <c r="R39" s="1522"/>
      <c r="S39" s="1521" t="s">
        <v>18</v>
      </c>
      <c r="T39" s="1522"/>
      <c r="U39" s="1521" t="s">
        <v>19</v>
      </c>
      <c r="V39" s="1522"/>
      <c r="W39" s="1521" t="s">
        <v>20</v>
      </c>
      <c r="X39" s="1522"/>
      <c r="Y39" s="1521" t="s">
        <v>21</v>
      </c>
      <c r="Z39" s="1522"/>
      <c r="AA39" s="1521" t="s">
        <v>22</v>
      </c>
      <c r="AB39" s="1522"/>
      <c r="AC39" s="1521" t="s">
        <v>23</v>
      </c>
      <c r="AD39" s="1522"/>
      <c r="AE39" s="1521" t="s">
        <v>24</v>
      </c>
      <c r="AF39" s="1522"/>
      <c r="AG39" s="1521" t="s">
        <v>25</v>
      </c>
      <c r="AH39" s="1522"/>
      <c r="AI39" s="1521" t="s">
        <v>26</v>
      </c>
      <c r="AJ39" s="1522"/>
      <c r="AK39" s="1521" t="s">
        <v>27</v>
      </c>
      <c r="AL39" s="1522"/>
      <c r="AM39" s="1536"/>
      <c r="AN39" s="1620"/>
    </row>
    <row r="40" spans="1:68" x14ac:dyDescent="0.25">
      <c r="A40" s="1546"/>
      <c r="B40" s="1425" t="s">
        <v>32</v>
      </c>
      <c r="C40" s="10" t="s">
        <v>43</v>
      </c>
      <c r="D40" s="1407" t="s">
        <v>34</v>
      </c>
      <c r="E40" s="1395" t="s">
        <v>43</v>
      </c>
      <c r="F40" s="1396" t="s">
        <v>34</v>
      </c>
      <c r="G40" s="1395" t="s">
        <v>43</v>
      </c>
      <c r="H40" s="1396" t="s">
        <v>34</v>
      </c>
      <c r="I40" s="1395" t="s">
        <v>43</v>
      </c>
      <c r="J40" s="1396" t="s">
        <v>34</v>
      </c>
      <c r="K40" s="1395" t="s">
        <v>43</v>
      </c>
      <c r="L40" s="1396" t="s">
        <v>34</v>
      </c>
      <c r="M40" s="1395" t="s">
        <v>43</v>
      </c>
      <c r="N40" s="1396" t="s">
        <v>34</v>
      </c>
      <c r="O40" s="1395" t="s">
        <v>43</v>
      </c>
      <c r="P40" s="1396" t="s">
        <v>34</v>
      </c>
      <c r="Q40" s="1395" t="s">
        <v>43</v>
      </c>
      <c r="R40" s="1396" t="s">
        <v>34</v>
      </c>
      <c r="S40" s="1395" t="s">
        <v>43</v>
      </c>
      <c r="T40" s="1396" t="s">
        <v>34</v>
      </c>
      <c r="U40" s="1395" t="s">
        <v>43</v>
      </c>
      <c r="V40" s="1396" t="s">
        <v>34</v>
      </c>
      <c r="W40" s="1395" t="s">
        <v>43</v>
      </c>
      <c r="X40" s="1396" t="s">
        <v>34</v>
      </c>
      <c r="Y40" s="1395" t="s">
        <v>43</v>
      </c>
      <c r="Z40" s="1396" t="s">
        <v>34</v>
      </c>
      <c r="AA40" s="1395" t="s">
        <v>43</v>
      </c>
      <c r="AB40" s="1396" t="s">
        <v>34</v>
      </c>
      <c r="AC40" s="1395" t="s">
        <v>43</v>
      </c>
      <c r="AD40" s="1396" t="s">
        <v>34</v>
      </c>
      <c r="AE40" s="1395" t="s">
        <v>43</v>
      </c>
      <c r="AF40" s="1396" t="s">
        <v>34</v>
      </c>
      <c r="AG40" s="1395" t="s">
        <v>43</v>
      </c>
      <c r="AH40" s="1396" t="s">
        <v>34</v>
      </c>
      <c r="AI40" s="1395" t="s">
        <v>43</v>
      </c>
      <c r="AJ40" s="1396" t="s">
        <v>34</v>
      </c>
      <c r="AK40" s="1395" t="s">
        <v>43</v>
      </c>
      <c r="AL40" s="1396" t="s">
        <v>34</v>
      </c>
      <c r="AM40" s="1554"/>
      <c r="AN40" s="1554"/>
    </row>
    <row r="41" spans="1:68" x14ac:dyDescent="0.25">
      <c r="A41" s="1430" t="s">
        <v>52</v>
      </c>
      <c r="B41" s="1431">
        <f t="shared" ref="B41:B46" si="18">SUM(C41+D41)</f>
        <v>0</v>
      </c>
      <c r="C41" s="95">
        <f>SUM(E41+G41+I41+K41+M41+O41+Q41+S41+U41+W41+Y41+AA41+AC41+AE41+AG41+AI41+AK41)</f>
        <v>0</v>
      </c>
      <c r="D41" s="1453">
        <f>SUM(F41+H41+J41+L41+N41+P41+R41+T41+V41+X41+Z41+AB41+AD41+AF41+AH41+AJ41+AL41)</f>
        <v>0</v>
      </c>
      <c r="E41" s="64"/>
      <c r="F41" s="65"/>
      <c r="G41" s="64"/>
      <c r="H41" s="65"/>
      <c r="I41" s="64"/>
      <c r="J41" s="66"/>
      <c r="K41" s="64"/>
      <c r="L41" s="66"/>
      <c r="M41" s="64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/>
      <c r="AA41" s="67"/>
      <c r="AB41" s="66"/>
      <c r="AC41" s="67"/>
      <c r="AD41" s="66"/>
      <c r="AE41" s="67"/>
      <c r="AF41" s="66"/>
      <c r="AG41" s="67"/>
      <c r="AH41" s="66"/>
      <c r="AI41" s="67"/>
      <c r="AJ41" s="66"/>
      <c r="AK41" s="67"/>
      <c r="AL41" s="66"/>
      <c r="AM41" s="72"/>
      <c r="AN41" s="1451"/>
      <c r="AO41" t="str">
        <f>BI41&amp;BJ41</f>
        <v/>
      </c>
      <c r="BI41" s="25" t="str">
        <f>IF(AND(B41&gt;0,AM41="")," * No olvide digitar la columna Beneficiarios (Digite Cero si no tiene)",IF(AM41&gt;B41," * La variable Beneficiarios no puede ser mayor al Total.",""))</f>
        <v/>
      </c>
      <c r="BJ41" s="25" t="str">
        <f>IF(AND(B41&gt;0,AN41="")," * No olvide digitar la columna Demanda de Urgencia. ",IF(AN41&lt;B41," * La variable Demanda de Urgencia debe ser mayor o igual al Total Ambos Sexos.",""))</f>
        <v/>
      </c>
      <c r="BN41" s="26">
        <f>IF(AND(B41&gt;0,AM41=""),1,IF(AM41&gt;B41,1,0))</f>
        <v>0</v>
      </c>
      <c r="BO41" s="26">
        <f>IF(AND(B41&gt;0,AN41=""),1,IF(AN41&lt;B41,1,0))</f>
        <v>0</v>
      </c>
      <c r="BP41" s="26"/>
    </row>
    <row r="42" spans="1:68" x14ac:dyDescent="0.25">
      <c r="A42" s="1414" t="s">
        <v>53</v>
      </c>
      <c r="B42" s="61">
        <f t="shared" si="18"/>
        <v>0</v>
      </c>
      <c r="C42" s="96">
        <f t="shared" ref="C42:D46" si="19">SUM(E42+G42+I42+K42+M42+O42+Q42+S42+U42+W42+Y42+AA42+AC42+AE42+AG42+AI42+AK42)</f>
        <v>0</v>
      </c>
      <c r="D42" s="70">
        <f t="shared" si="19"/>
        <v>0</v>
      </c>
      <c r="E42" s="33"/>
      <c r="F42" s="34"/>
      <c r="G42" s="33"/>
      <c r="H42" s="34"/>
      <c r="I42" s="33"/>
      <c r="J42" s="32"/>
      <c r="K42" s="33"/>
      <c r="L42" s="32"/>
      <c r="M42" s="33"/>
      <c r="N42" s="32"/>
      <c r="O42" s="71"/>
      <c r="P42" s="32"/>
      <c r="Q42" s="71"/>
      <c r="R42" s="32"/>
      <c r="S42" s="71"/>
      <c r="T42" s="32"/>
      <c r="U42" s="71"/>
      <c r="V42" s="32"/>
      <c r="W42" s="71"/>
      <c r="X42" s="32"/>
      <c r="Y42" s="71"/>
      <c r="Z42" s="32"/>
      <c r="AA42" s="71"/>
      <c r="AB42" s="32"/>
      <c r="AC42" s="71"/>
      <c r="AD42" s="32"/>
      <c r="AE42" s="71"/>
      <c r="AF42" s="32"/>
      <c r="AG42" s="71"/>
      <c r="AH42" s="32"/>
      <c r="AI42" s="71"/>
      <c r="AJ42" s="32"/>
      <c r="AK42" s="71"/>
      <c r="AL42" s="32"/>
      <c r="AM42" s="72"/>
      <c r="AN42" s="72"/>
      <c r="AO42" t="str">
        <f t="shared" ref="AO42:AO46" si="20">BI42&amp;BJ42</f>
        <v/>
      </c>
      <c r="BI42" s="25" t="str">
        <f t="shared" ref="BI42:BI46" si="21">IF(AND(B42&gt;0,AM42="")," * No olvide digitar la columna Beneficiarios (Digite Cero si no tiene)",IF(AM42&gt;B42," * La variable Beneficiarios no puede ser mayor al Total.",""))</f>
        <v/>
      </c>
      <c r="BJ42" s="25" t="str">
        <f t="shared" ref="BJ42:BJ46" si="22">IF(AND(B42&gt;0,AN42="")," * No olvide digitar la columna Demanda de Urgencia. ",IF(AN42&lt;B42," * La variable Demanda de Urgencia debe ser mayor o igual al Total Ambos Sexos.",""))</f>
        <v/>
      </c>
      <c r="BN42" s="26">
        <f t="shared" ref="BN42:BN46" si="23">IF(AND(B42&gt;0,AM42=""),1,IF(AM42&gt;B42,1,0))</f>
        <v>0</v>
      </c>
      <c r="BO42" s="26">
        <f t="shared" ref="BO42:BO46" si="24">IF(AND(B42&gt;0,AN42=""),1,IF(AN42&lt;B42,1,0))</f>
        <v>0</v>
      </c>
      <c r="BP42" s="26"/>
    </row>
    <row r="43" spans="1:68" x14ac:dyDescent="0.25">
      <c r="A43" s="1414" t="s">
        <v>54</v>
      </c>
      <c r="B43" s="61">
        <f t="shared" si="18"/>
        <v>0</v>
      </c>
      <c r="C43" s="96">
        <f t="shared" si="19"/>
        <v>0</v>
      </c>
      <c r="D43" s="70">
        <f t="shared" si="19"/>
        <v>0</v>
      </c>
      <c r="E43" s="33"/>
      <c r="F43" s="34"/>
      <c r="G43" s="33"/>
      <c r="H43" s="34"/>
      <c r="I43" s="33"/>
      <c r="J43" s="32"/>
      <c r="K43" s="33"/>
      <c r="L43" s="32"/>
      <c r="M43" s="33"/>
      <c r="N43" s="32"/>
      <c r="O43" s="71"/>
      <c r="P43" s="32"/>
      <c r="Q43" s="71"/>
      <c r="R43" s="32"/>
      <c r="S43" s="71"/>
      <c r="T43" s="32"/>
      <c r="U43" s="71"/>
      <c r="V43" s="32"/>
      <c r="W43" s="71"/>
      <c r="X43" s="32"/>
      <c r="Y43" s="71"/>
      <c r="Z43" s="32"/>
      <c r="AA43" s="71"/>
      <c r="AB43" s="32"/>
      <c r="AC43" s="71"/>
      <c r="AD43" s="32"/>
      <c r="AE43" s="71"/>
      <c r="AF43" s="32"/>
      <c r="AG43" s="71"/>
      <c r="AH43" s="32"/>
      <c r="AI43" s="71"/>
      <c r="AJ43" s="32"/>
      <c r="AK43" s="71"/>
      <c r="AL43" s="32"/>
      <c r="AM43" s="72"/>
      <c r="AN43" s="72"/>
      <c r="AO43" t="str">
        <f t="shared" si="20"/>
        <v/>
      </c>
      <c r="BI43" s="25" t="str">
        <f t="shared" si="21"/>
        <v/>
      </c>
      <c r="BJ43" s="25" t="str">
        <f t="shared" si="22"/>
        <v/>
      </c>
      <c r="BN43" s="26">
        <f t="shared" si="23"/>
        <v>0</v>
      </c>
      <c r="BO43" s="26">
        <f t="shared" si="24"/>
        <v>0</v>
      </c>
      <c r="BP43" s="26"/>
    </row>
    <row r="44" spans="1:68" x14ac:dyDescent="0.25">
      <c r="A44" s="1414" t="s">
        <v>55</v>
      </c>
      <c r="B44" s="61">
        <f t="shared" si="18"/>
        <v>0</v>
      </c>
      <c r="C44" s="96">
        <f t="shared" si="19"/>
        <v>0</v>
      </c>
      <c r="D44" s="70">
        <f t="shared" si="19"/>
        <v>0</v>
      </c>
      <c r="E44" s="33"/>
      <c r="F44" s="34"/>
      <c r="G44" s="33"/>
      <c r="H44" s="34"/>
      <c r="I44" s="33"/>
      <c r="J44" s="32"/>
      <c r="K44" s="33"/>
      <c r="L44" s="32"/>
      <c r="M44" s="33"/>
      <c r="N44" s="32"/>
      <c r="O44" s="71"/>
      <c r="P44" s="32"/>
      <c r="Q44" s="71"/>
      <c r="R44" s="32"/>
      <c r="S44" s="71"/>
      <c r="T44" s="32"/>
      <c r="U44" s="71"/>
      <c r="V44" s="32"/>
      <c r="W44" s="71"/>
      <c r="X44" s="32"/>
      <c r="Y44" s="71"/>
      <c r="Z44" s="32"/>
      <c r="AA44" s="71"/>
      <c r="AB44" s="32"/>
      <c r="AC44" s="71"/>
      <c r="AD44" s="32"/>
      <c r="AE44" s="71"/>
      <c r="AF44" s="32"/>
      <c r="AG44" s="71"/>
      <c r="AH44" s="32"/>
      <c r="AI44" s="71"/>
      <c r="AJ44" s="32"/>
      <c r="AK44" s="71"/>
      <c r="AL44" s="32"/>
      <c r="AM44" s="72"/>
      <c r="AN44" s="72"/>
      <c r="AO44" t="str">
        <f t="shared" si="20"/>
        <v/>
      </c>
      <c r="BI44" s="25" t="str">
        <f t="shared" si="21"/>
        <v/>
      </c>
      <c r="BJ44" s="25" t="str">
        <f t="shared" si="22"/>
        <v/>
      </c>
      <c r="BN44" s="26">
        <f t="shared" si="23"/>
        <v>0</v>
      </c>
      <c r="BO44" s="26">
        <f t="shared" si="24"/>
        <v>0</v>
      </c>
      <c r="BP44" s="26"/>
    </row>
    <row r="45" spans="1:68" x14ac:dyDescent="0.25">
      <c r="A45" s="1414" t="s">
        <v>56</v>
      </c>
      <c r="B45" s="61">
        <f t="shared" si="18"/>
        <v>0</v>
      </c>
      <c r="C45" s="96">
        <f t="shared" si="19"/>
        <v>0</v>
      </c>
      <c r="D45" s="70">
        <f t="shared" si="19"/>
        <v>0</v>
      </c>
      <c r="E45" s="33"/>
      <c r="F45" s="34"/>
      <c r="G45" s="33"/>
      <c r="H45" s="34"/>
      <c r="I45" s="33"/>
      <c r="J45" s="32"/>
      <c r="K45" s="33"/>
      <c r="L45" s="32"/>
      <c r="M45" s="33"/>
      <c r="N45" s="32"/>
      <c r="O45" s="71"/>
      <c r="P45" s="32"/>
      <c r="Q45" s="71"/>
      <c r="R45" s="32"/>
      <c r="S45" s="71"/>
      <c r="T45" s="32"/>
      <c r="U45" s="71"/>
      <c r="V45" s="32"/>
      <c r="W45" s="71"/>
      <c r="X45" s="32"/>
      <c r="Y45" s="71"/>
      <c r="Z45" s="32"/>
      <c r="AA45" s="71"/>
      <c r="AB45" s="32"/>
      <c r="AC45" s="71"/>
      <c r="AD45" s="32"/>
      <c r="AE45" s="71"/>
      <c r="AF45" s="32"/>
      <c r="AG45" s="71"/>
      <c r="AH45" s="32"/>
      <c r="AI45" s="71"/>
      <c r="AJ45" s="32"/>
      <c r="AK45" s="71"/>
      <c r="AL45" s="32"/>
      <c r="AM45" s="72"/>
      <c r="AN45" s="72"/>
      <c r="AO45" t="str">
        <f t="shared" si="20"/>
        <v/>
      </c>
      <c r="BI45" s="25" t="str">
        <f t="shared" si="21"/>
        <v/>
      </c>
      <c r="BJ45" s="25" t="str">
        <f t="shared" si="22"/>
        <v/>
      </c>
      <c r="BN45" s="26">
        <f t="shared" si="23"/>
        <v>0</v>
      </c>
      <c r="BO45" s="26">
        <f t="shared" si="24"/>
        <v>0</v>
      </c>
      <c r="BP45" s="26"/>
    </row>
    <row r="46" spans="1:68" x14ac:dyDescent="0.25">
      <c r="A46" s="1415" t="s">
        <v>57</v>
      </c>
      <c r="B46" s="75">
        <f t="shared" si="18"/>
        <v>0</v>
      </c>
      <c r="C46" s="98">
        <f t="shared" si="19"/>
        <v>0</v>
      </c>
      <c r="D46" s="77">
        <f t="shared" si="19"/>
        <v>0</v>
      </c>
      <c r="E46" s="45"/>
      <c r="F46" s="46"/>
      <c r="G46" s="45"/>
      <c r="H46" s="46"/>
      <c r="I46" s="45"/>
      <c r="J46" s="78"/>
      <c r="K46" s="45"/>
      <c r="L46" s="78"/>
      <c r="M46" s="45"/>
      <c r="N46" s="78"/>
      <c r="O46" s="99"/>
      <c r="P46" s="78"/>
      <c r="Q46" s="99"/>
      <c r="R46" s="78"/>
      <c r="S46" s="99"/>
      <c r="T46" s="78"/>
      <c r="U46" s="99"/>
      <c r="V46" s="78"/>
      <c r="W46" s="99"/>
      <c r="X46" s="78"/>
      <c r="Y46" s="99"/>
      <c r="Z46" s="78"/>
      <c r="AA46" s="99"/>
      <c r="AB46" s="78"/>
      <c r="AC46" s="99"/>
      <c r="AD46" s="78"/>
      <c r="AE46" s="99"/>
      <c r="AF46" s="78"/>
      <c r="AG46" s="99"/>
      <c r="AH46" s="78"/>
      <c r="AI46" s="99"/>
      <c r="AJ46" s="78"/>
      <c r="AK46" s="99"/>
      <c r="AL46" s="78"/>
      <c r="AM46" s="91"/>
      <c r="AN46" s="91"/>
      <c r="AO46" t="str">
        <f t="shared" si="20"/>
        <v/>
      </c>
      <c r="BI46" s="25" t="str">
        <f t="shared" si="21"/>
        <v/>
      </c>
      <c r="BJ46" s="25" t="str">
        <f t="shared" si="22"/>
        <v/>
      </c>
      <c r="BN46" s="26">
        <f t="shared" si="23"/>
        <v>0</v>
      </c>
      <c r="BO46" s="26">
        <f t="shared" si="24"/>
        <v>0</v>
      </c>
      <c r="BP46" s="26"/>
    </row>
    <row r="47" spans="1:68" s="4" customFormat="1" ht="12" x14ac:dyDescent="0.2">
      <c r="A47" s="49" t="s">
        <v>59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93"/>
      <c r="AN47" s="50"/>
    </row>
    <row r="48" spans="1:68" ht="15" customHeight="1" x14ac:dyDescent="0.25">
      <c r="A48" s="1544" t="s">
        <v>51</v>
      </c>
      <c r="B48" s="1527" t="s">
        <v>5</v>
      </c>
      <c r="C48" s="1528"/>
      <c r="D48" s="1529"/>
      <c r="E48" s="1518" t="s">
        <v>6</v>
      </c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584"/>
      <c r="X48" s="1584"/>
      <c r="Y48" s="1584"/>
      <c r="Z48" s="1584"/>
      <c r="AA48" s="1584"/>
      <c r="AB48" s="1584"/>
      <c r="AC48" s="1584"/>
      <c r="AD48" s="1584"/>
      <c r="AE48" s="1584"/>
      <c r="AF48" s="1584"/>
      <c r="AG48" s="1584"/>
      <c r="AH48" s="1584"/>
      <c r="AI48" s="1584"/>
      <c r="AJ48" s="1584"/>
      <c r="AK48" s="1584"/>
      <c r="AL48" s="1519"/>
      <c r="AM48" s="1552" t="s">
        <v>7</v>
      </c>
      <c r="AN48" s="1552" t="s">
        <v>10</v>
      </c>
    </row>
    <row r="49" spans="1:68" x14ac:dyDescent="0.25">
      <c r="A49" s="1632"/>
      <c r="B49" s="1530"/>
      <c r="C49" s="1531"/>
      <c r="D49" s="1532"/>
      <c r="E49" s="1518" t="s">
        <v>11</v>
      </c>
      <c r="F49" s="1519"/>
      <c r="G49" s="1518" t="s">
        <v>12</v>
      </c>
      <c r="H49" s="1519"/>
      <c r="I49" s="1518" t="s">
        <v>13</v>
      </c>
      <c r="J49" s="1519"/>
      <c r="K49" s="1518" t="s">
        <v>14</v>
      </c>
      <c r="L49" s="1519"/>
      <c r="M49" s="1518" t="s">
        <v>15</v>
      </c>
      <c r="N49" s="1519"/>
      <c r="O49" s="1521" t="s">
        <v>16</v>
      </c>
      <c r="P49" s="1522"/>
      <c r="Q49" s="1521" t="s">
        <v>17</v>
      </c>
      <c r="R49" s="1522"/>
      <c r="S49" s="1521" t="s">
        <v>18</v>
      </c>
      <c r="T49" s="1522"/>
      <c r="U49" s="1521" t="s">
        <v>19</v>
      </c>
      <c r="V49" s="1522"/>
      <c r="W49" s="1521" t="s">
        <v>20</v>
      </c>
      <c r="X49" s="1522"/>
      <c r="Y49" s="1521" t="s">
        <v>21</v>
      </c>
      <c r="Z49" s="1522"/>
      <c r="AA49" s="1521" t="s">
        <v>22</v>
      </c>
      <c r="AB49" s="1522"/>
      <c r="AC49" s="1521" t="s">
        <v>23</v>
      </c>
      <c r="AD49" s="1522"/>
      <c r="AE49" s="1521" t="s">
        <v>24</v>
      </c>
      <c r="AF49" s="1522"/>
      <c r="AG49" s="1521" t="s">
        <v>25</v>
      </c>
      <c r="AH49" s="1522"/>
      <c r="AI49" s="1521" t="s">
        <v>26</v>
      </c>
      <c r="AJ49" s="1522"/>
      <c r="AK49" s="1521" t="s">
        <v>27</v>
      </c>
      <c r="AL49" s="1522"/>
      <c r="AM49" s="1536"/>
      <c r="AN49" s="1620"/>
    </row>
    <row r="50" spans="1:68" x14ac:dyDescent="0.25">
      <c r="A50" s="1546"/>
      <c r="B50" s="1425" t="s">
        <v>32</v>
      </c>
      <c r="C50" s="10" t="s">
        <v>43</v>
      </c>
      <c r="D50" s="1407" t="s">
        <v>34</v>
      </c>
      <c r="E50" s="1401" t="s">
        <v>43</v>
      </c>
      <c r="F50" s="1403" t="s">
        <v>34</v>
      </c>
      <c r="G50" s="1401" t="s">
        <v>43</v>
      </c>
      <c r="H50" s="1403" t="s">
        <v>34</v>
      </c>
      <c r="I50" s="1401" t="s">
        <v>43</v>
      </c>
      <c r="J50" s="1403" t="s">
        <v>34</v>
      </c>
      <c r="K50" s="1401" t="s">
        <v>43</v>
      </c>
      <c r="L50" s="1403" t="s">
        <v>34</v>
      </c>
      <c r="M50" s="1401" t="s">
        <v>43</v>
      </c>
      <c r="N50" s="1403" t="s">
        <v>34</v>
      </c>
      <c r="O50" s="1401" t="s">
        <v>43</v>
      </c>
      <c r="P50" s="1403" t="s">
        <v>34</v>
      </c>
      <c r="Q50" s="1401" t="s">
        <v>43</v>
      </c>
      <c r="R50" s="1403" t="s">
        <v>34</v>
      </c>
      <c r="S50" s="1401" t="s">
        <v>43</v>
      </c>
      <c r="T50" s="1403" t="s">
        <v>34</v>
      </c>
      <c r="U50" s="1401" t="s">
        <v>43</v>
      </c>
      <c r="V50" s="1403" t="s">
        <v>34</v>
      </c>
      <c r="W50" s="1401" t="s">
        <v>43</v>
      </c>
      <c r="X50" s="1403" t="s">
        <v>34</v>
      </c>
      <c r="Y50" s="1401" t="s">
        <v>43</v>
      </c>
      <c r="Z50" s="1403" t="s">
        <v>34</v>
      </c>
      <c r="AA50" s="1401" t="s">
        <v>43</v>
      </c>
      <c r="AB50" s="1403" t="s">
        <v>34</v>
      </c>
      <c r="AC50" s="1401" t="s">
        <v>43</v>
      </c>
      <c r="AD50" s="1403" t="s">
        <v>34</v>
      </c>
      <c r="AE50" s="1401" t="s">
        <v>43</v>
      </c>
      <c r="AF50" s="1403" t="s">
        <v>34</v>
      </c>
      <c r="AG50" s="1401" t="s">
        <v>43</v>
      </c>
      <c r="AH50" s="1403" t="s">
        <v>34</v>
      </c>
      <c r="AI50" s="1401" t="s">
        <v>43</v>
      </c>
      <c r="AJ50" s="1403" t="s">
        <v>34</v>
      </c>
      <c r="AK50" s="1401" t="s">
        <v>43</v>
      </c>
      <c r="AL50" s="1403" t="s">
        <v>34</v>
      </c>
      <c r="AM50" s="1554"/>
      <c r="AN50" s="1554"/>
    </row>
    <row r="51" spans="1:68" x14ac:dyDescent="0.25">
      <c r="A51" s="1430" t="s">
        <v>52</v>
      </c>
      <c r="B51" s="1431">
        <f t="shared" ref="B51:B56" si="25">SUM(C51+D51)</f>
        <v>0</v>
      </c>
      <c r="C51" s="95">
        <f t="shared" ref="C51:D56" si="26">SUM(E51+G51+I51+K51+M51+O51+Q51+S51+U51+W51+Y51+AA51+AC51+AE51+AG51+AI51+AK51)</f>
        <v>0</v>
      </c>
      <c r="D51" s="1453">
        <f t="shared" si="26"/>
        <v>0</v>
      </c>
      <c r="E51" s="1449"/>
      <c r="F51" s="1450"/>
      <c r="G51" s="1449"/>
      <c r="H51" s="1450"/>
      <c r="I51" s="1449"/>
      <c r="J51" s="1448"/>
      <c r="K51" s="1449"/>
      <c r="L51" s="1448"/>
      <c r="M51" s="1449"/>
      <c r="N51" s="1448"/>
      <c r="O51" s="1454"/>
      <c r="P51" s="1448"/>
      <c r="Q51" s="1454"/>
      <c r="R51" s="1448"/>
      <c r="S51" s="1454"/>
      <c r="T51" s="1448"/>
      <c r="U51" s="1454"/>
      <c r="V51" s="1448"/>
      <c r="W51" s="1454"/>
      <c r="X51" s="1448"/>
      <c r="Y51" s="1454"/>
      <c r="Z51" s="1448"/>
      <c r="AA51" s="1454"/>
      <c r="AB51" s="1448"/>
      <c r="AC51" s="1454"/>
      <c r="AD51" s="1448"/>
      <c r="AE51" s="1454"/>
      <c r="AF51" s="1448"/>
      <c r="AG51" s="1454"/>
      <c r="AH51" s="1448"/>
      <c r="AI51" s="1454"/>
      <c r="AJ51" s="1448"/>
      <c r="AK51" s="1454"/>
      <c r="AL51" s="1448"/>
      <c r="AM51" s="1451"/>
      <c r="AN51" s="1451"/>
      <c r="AO51" t="str">
        <f>BI51&amp;BJ51</f>
        <v/>
      </c>
      <c r="BI51" s="25" t="str">
        <f>IF(AND(B51&gt;0,AM51="")," * No olvide digitar la columna Beneficiarios (Digite Cero si no tiene)",IF(AM51&gt;B51," * La variable Beneficiarios no puede ser mayor al Total.",""))</f>
        <v/>
      </c>
      <c r="BJ51" s="25" t="str">
        <f>IF(AND(B51&gt;0,AN51="")," * No olvide digitar la columna Demanda de Urgencia. ",IF(AN51&lt;B51," *  La variable Demanda de Urgencia debe ser mayor o igual al Total Ambos Sexos.",""))</f>
        <v/>
      </c>
      <c r="BN51" s="26">
        <f t="shared" ref="BN51:BN56" si="27">IF(AND(B51&gt;0,AM51=""),1,IF(AM51&gt;B51,1,0))</f>
        <v>0</v>
      </c>
      <c r="BO51" s="26">
        <f>IF(AND(B51&gt;0,AN51=""),1,IF(AN51&lt;B51,1,0))</f>
        <v>0</v>
      </c>
      <c r="BP51" s="26"/>
    </row>
    <row r="52" spans="1:68" x14ac:dyDescent="0.25">
      <c r="A52" s="1414" t="s">
        <v>53</v>
      </c>
      <c r="B52" s="61">
        <f t="shared" si="25"/>
        <v>0</v>
      </c>
      <c r="C52" s="96">
        <f t="shared" si="26"/>
        <v>0</v>
      </c>
      <c r="D52" s="70">
        <f t="shared" si="26"/>
        <v>0</v>
      </c>
      <c r="E52" s="33"/>
      <c r="F52" s="34"/>
      <c r="G52" s="33"/>
      <c r="H52" s="34"/>
      <c r="I52" s="33"/>
      <c r="J52" s="32"/>
      <c r="K52" s="33"/>
      <c r="L52" s="32"/>
      <c r="M52" s="33"/>
      <c r="N52" s="32"/>
      <c r="O52" s="71"/>
      <c r="P52" s="32"/>
      <c r="Q52" s="71"/>
      <c r="R52" s="32"/>
      <c r="S52" s="71"/>
      <c r="T52" s="32"/>
      <c r="U52" s="71"/>
      <c r="V52" s="32"/>
      <c r="W52" s="71"/>
      <c r="X52" s="32"/>
      <c r="Y52" s="71"/>
      <c r="Z52" s="32"/>
      <c r="AA52" s="71"/>
      <c r="AB52" s="32"/>
      <c r="AC52" s="71"/>
      <c r="AD52" s="32"/>
      <c r="AE52" s="71"/>
      <c r="AF52" s="32"/>
      <c r="AG52" s="71"/>
      <c r="AH52" s="32"/>
      <c r="AI52" s="71"/>
      <c r="AJ52" s="32"/>
      <c r="AK52" s="71"/>
      <c r="AL52" s="32"/>
      <c r="AM52" s="72"/>
      <c r="AN52" s="72"/>
      <c r="AO52" t="str">
        <f t="shared" ref="AO52:AO56" si="28">BI52&amp;BJ52</f>
        <v/>
      </c>
      <c r="BI52" s="25" t="str">
        <f t="shared" ref="BI52:BI56" si="29">IF(AND(B52&gt;0,AM52="")," * No olvide digitar la columna Beneficiarios (Digite Cero si no tiene)",IF(AM52&gt;B52," * La variable Beneficiarios no puede ser mayor al Total.",""))</f>
        <v/>
      </c>
      <c r="BJ52" s="25" t="str">
        <f t="shared" ref="BJ52:BJ56" si="30">IF(AND(B52&gt;0,AN52="")," * No olvide digitar la columna Demanda de Urgencia. ",IF(AN52&lt;B52," *  La variable Demanda de Urgencia debe ser mayor o igual al Total Ambos Sexos.",""))</f>
        <v/>
      </c>
      <c r="BN52" s="26">
        <f t="shared" si="27"/>
        <v>0</v>
      </c>
      <c r="BO52" s="26">
        <f t="shared" ref="BO52:BO56" si="31">IF(AND(B52&gt;0,AN52=""),1,IF(AN52&lt;B52,1,0))</f>
        <v>0</v>
      </c>
      <c r="BP52" s="26"/>
    </row>
    <row r="53" spans="1:68" x14ac:dyDescent="0.25">
      <c r="A53" s="1414" t="s">
        <v>54</v>
      </c>
      <c r="B53" s="61">
        <f t="shared" si="25"/>
        <v>0</v>
      </c>
      <c r="C53" s="96">
        <f t="shared" si="26"/>
        <v>0</v>
      </c>
      <c r="D53" s="70">
        <f t="shared" si="26"/>
        <v>0</v>
      </c>
      <c r="E53" s="33"/>
      <c r="F53" s="34"/>
      <c r="G53" s="33"/>
      <c r="H53" s="34"/>
      <c r="I53" s="33"/>
      <c r="J53" s="32"/>
      <c r="K53" s="33"/>
      <c r="L53" s="32"/>
      <c r="M53" s="33"/>
      <c r="N53" s="32"/>
      <c r="O53" s="71"/>
      <c r="P53" s="32"/>
      <c r="Q53" s="71"/>
      <c r="R53" s="32"/>
      <c r="S53" s="71"/>
      <c r="T53" s="32"/>
      <c r="U53" s="71"/>
      <c r="V53" s="32"/>
      <c r="W53" s="71"/>
      <c r="X53" s="32"/>
      <c r="Y53" s="71"/>
      <c r="Z53" s="32"/>
      <c r="AA53" s="71"/>
      <c r="AB53" s="32"/>
      <c r="AC53" s="71"/>
      <c r="AD53" s="32"/>
      <c r="AE53" s="71"/>
      <c r="AF53" s="32"/>
      <c r="AG53" s="71"/>
      <c r="AH53" s="32"/>
      <c r="AI53" s="71"/>
      <c r="AJ53" s="32"/>
      <c r="AK53" s="71"/>
      <c r="AL53" s="32"/>
      <c r="AM53" s="72"/>
      <c r="AN53" s="72"/>
      <c r="AO53" t="str">
        <f t="shared" si="28"/>
        <v/>
      </c>
      <c r="BI53" s="25" t="str">
        <f t="shared" si="29"/>
        <v/>
      </c>
      <c r="BJ53" s="25" t="str">
        <f t="shared" si="30"/>
        <v/>
      </c>
      <c r="BN53" s="26">
        <f t="shared" si="27"/>
        <v>0</v>
      </c>
      <c r="BO53" s="26">
        <f t="shared" si="31"/>
        <v>0</v>
      </c>
      <c r="BP53" s="26"/>
    </row>
    <row r="54" spans="1:68" x14ac:dyDescent="0.25">
      <c r="A54" s="1414" t="s">
        <v>55</v>
      </c>
      <c r="B54" s="61">
        <f t="shared" si="25"/>
        <v>0</v>
      </c>
      <c r="C54" s="96">
        <f t="shared" si="26"/>
        <v>0</v>
      </c>
      <c r="D54" s="70">
        <f t="shared" si="26"/>
        <v>0</v>
      </c>
      <c r="E54" s="33"/>
      <c r="F54" s="34"/>
      <c r="G54" s="33"/>
      <c r="H54" s="34"/>
      <c r="I54" s="33"/>
      <c r="J54" s="32"/>
      <c r="K54" s="33"/>
      <c r="L54" s="32"/>
      <c r="M54" s="33"/>
      <c r="N54" s="32"/>
      <c r="O54" s="71"/>
      <c r="P54" s="32"/>
      <c r="Q54" s="71"/>
      <c r="R54" s="32"/>
      <c r="S54" s="71"/>
      <c r="T54" s="32"/>
      <c r="U54" s="71"/>
      <c r="V54" s="32"/>
      <c r="W54" s="71"/>
      <c r="X54" s="32"/>
      <c r="Y54" s="71"/>
      <c r="Z54" s="32"/>
      <c r="AA54" s="71"/>
      <c r="AB54" s="32"/>
      <c r="AC54" s="71"/>
      <c r="AD54" s="32"/>
      <c r="AE54" s="71"/>
      <c r="AF54" s="32"/>
      <c r="AG54" s="71"/>
      <c r="AH54" s="32"/>
      <c r="AI54" s="71"/>
      <c r="AJ54" s="32"/>
      <c r="AK54" s="71"/>
      <c r="AL54" s="32"/>
      <c r="AM54" s="72"/>
      <c r="AN54" s="72"/>
      <c r="AO54" t="str">
        <f t="shared" si="28"/>
        <v/>
      </c>
      <c r="BI54" s="25" t="str">
        <f t="shared" si="29"/>
        <v/>
      </c>
      <c r="BJ54" s="25" t="str">
        <f t="shared" si="30"/>
        <v/>
      </c>
      <c r="BN54" s="26">
        <f t="shared" si="27"/>
        <v>0</v>
      </c>
      <c r="BO54" s="26">
        <f t="shared" si="31"/>
        <v>0</v>
      </c>
      <c r="BP54" s="26"/>
    </row>
    <row r="55" spans="1:68" x14ac:dyDescent="0.25">
      <c r="A55" s="1414" t="s">
        <v>56</v>
      </c>
      <c r="B55" s="61">
        <f t="shared" si="25"/>
        <v>0</v>
      </c>
      <c r="C55" s="96">
        <f t="shared" si="26"/>
        <v>0</v>
      </c>
      <c r="D55" s="70">
        <f t="shared" si="26"/>
        <v>0</v>
      </c>
      <c r="E55" s="33"/>
      <c r="F55" s="34"/>
      <c r="G55" s="33"/>
      <c r="H55" s="34"/>
      <c r="I55" s="33"/>
      <c r="J55" s="32"/>
      <c r="K55" s="33"/>
      <c r="L55" s="32"/>
      <c r="M55" s="33"/>
      <c r="N55" s="32"/>
      <c r="O55" s="71"/>
      <c r="P55" s="32"/>
      <c r="Q55" s="71"/>
      <c r="R55" s="32"/>
      <c r="S55" s="71"/>
      <c r="T55" s="32"/>
      <c r="U55" s="71"/>
      <c r="V55" s="32"/>
      <c r="W55" s="71"/>
      <c r="X55" s="32"/>
      <c r="Y55" s="71"/>
      <c r="Z55" s="32"/>
      <c r="AA55" s="71"/>
      <c r="AB55" s="32"/>
      <c r="AC55" s="71"/>
      <c r="AD55" s="32"/>
      <c r="AE55" s="71"/>
      <c r="AF55" s="32"/>
      <c r="AG55" s="71"/>
      <c r="AH55" s="32"/>
      <c r="AI55" s="71"/>
      <c r="AJ55" s="32"/>
      <c r="AK55" s="71"/>
      <c r="AL55" s="32"/>
      <c r="AM55" s="72"/>
      <c r="AN55" s="72"/>
      <c r="AO55" t="str">
        <f t="shared" si="28"/>
        <v/>
      </c>
      <c r="BI55" s="25" t="str">
        <f t="shared" si="29"/>
        <v/>
      </c>
      <c r="BJ55" s="25" t="str">
        <f t="shared" si="30"/>
        <v/>
      </c>
      <c r="BN55" s="26">
        <f t="shared" si="27"/>
        <v>0</v>
      </c>
      <c r="BO55" s="26">
        <f t="shared" si="31"/>
        <v>0</v>
      </c>
      <c r="BP55" s="26"/>
    </row>
    <row r="56" spans="1:68" x14ac:dyDescent="0.25">
      <c r="A56" s="1415" t="s">
        <v>57</v>
      </c>
      <c r="B56" s="75">
        <f t="shared" si="25"/>
        <v>0</v>
      </c>
      <c r="C56" s="98">
        <f t="shared" si="26"/>
        <v>0</v>
      </c>
      <c r="D56" s="77">
        <f t="shared" si="26"/>
        <v>0</v>
      </c>
      <c r="E56" s="45"/>
      <c r="F56" s="46"/>
      <c r="G56" s="45"/>
      <c r="H56" s="46"/>
      <c r="I56" s="45"/>
      <c r="J56" s="78"/>
      <c r="K56" s="45"/>
      <c r="L56" s="78"/>
      <c r="M56" s="45"/>
      <c r="N56" s="78"/>
      <c r="O56" s="99"/>
      <c r="P56" s="78"/>
      <c r="Q56" s="99"/>
      <c r="R56" s="78"/>
      <c r="S56" s="99"/>
      <c r="T56" s="78"/>
      <c r="U56" s="99"/>
      <c r="V56" s="78"/>
      <c r="W56" s="99"/>
      <c r="X56" s="78"/>
      <c r="Y56" s="99"/>
      <c r="Z56" s="78"/>
      <c r="AA56" s="99"/>
      <c r="AB56" s="78"/>
      <c r="AC56" s="99"/>
      <c r="AD56" s="78"/>
      <c r="AE56" s="99"/>
      <c r="AF56" s="78"/>
      <c r="AG56" s="99"/>
      <c r="AH56" s="78"/>
      <c r="AI56" s="99"/>
      <c r="AJ56" s="78"/>
      <c r="AK56" s="99"/>
      <c r="AL56" s="78"/>
      <c r="AM56" s="91"/>
      <c r="AN56" s="91"/>
      <c r="AO56" t="str">
        <f t="shared" si="28"/>
        <v/>
      </c>
      <c r="BI56" s="25" t="str">
        <f t="shared" si="29"/>
        <v/>
      </c>
      <c r="BJ56" s="25" t="str">
        <f t="shared" si="30"/>
        <v/>
      </c>
      <c r="BN56" s="26">
        <f t="shared" si="27"/>
        <v>0</v>
      </c>
      <c r="BO56" s="26">
        <f t="shared" si="31"/>
        <v>0</v>
      </c>
      <c r="BP56" s="26"/>
    </row>
    <row r="57" spans="1:68" s="4" customFormat="1" ht="12" x14ac:dyDescent="0.2">
      <c r="A57" s="102" t="s">
        <v>60</v>
      </c>
      <c r="B57" s="102"/>
      <c r="C57" s="102"/>
      <c r="D57" s="102"/>
      <c r="E57" s="102"/>
      <c r="F57" s="102"/>
      <c r="G57" s="102"/>
      <c r="H57" s="102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68" ht="15" customHeight="1" x14ac:dyDescent="0.25">
      <c r="A58" s="1528" t="s">
        <v>61</v>
      </c>
      <c r="B58" s="1544" t="s">
        <v>62</v>
      </c>
      <c r="C58" s="1545"/>
      <c r="D58" s="1524"/>
      <c r="E58" s="1521" t="s">
        <v>6</v>
      </c>
      <c r="F58" s="1533"/>
      <c r="G58" s="1533"/>
      <c r="H58" s="1533"/>
      <c r="I58" s="1533"/>
      <c r="J58" s="1533"/>
      <c r="K58" s="1533"/>
      <c r="L58" s="1533"/>
      <c r="M58" s="1533"/>
      <c r="N58" s="1533"/>
      <c r="O58" s="1533"/>
      <c r="P58" s="1533"/>
      <c r="Q58" s="1533"/>
      <c r="R58" s="1533"/>
      <c r="S58" s="1533"/>
      <c r="T58" s="1533"/>
      <c r="U58" s="1533"/>
      <c r="V58" s="1533"/>
      <c r="W58" s="1533"/>
      <c r="X58" s="1533"/>
      <c r="Y58" s="1533"/>
      <c r="Z58" s="1533"/>
      <c r="AA58" s="1533"/>
      <c r="AB58" s="1533"/>
      <c r="AC58" s="1533"/>
      <c r="AD58" s="1533"/>
      <c r="AE58" s="1533"/>
      <c r="AF58" s="1533"/>
      <c r="AG58" s="1533"/>
      <c r="AH58" s="1533"/>
      <c r="AI58" s="1533"/>
      <c r="AJ58" s="1533"/>
      <c r="AK58" s="1533"/>
      <c r="AL58" s="1522"/>
      <c r="AM58" s="1528" t="s">
        <v>63</v>
      </c>
      <c r="AN58" s="1529"/>
    </row>
    <row r="59" spans="1:68" x14ac:dyDescent="0.25">
      <c r="A59" s="1614"/>
      <c r="B59" s="1546"/>
      <c r="C59" s="1547"/>
      <c r="D59" s="1548"/>
      <c r="E59" s="1518" t="s">
        <v>11</v>
      </c>
      <c r="F59" s="1519"/>
      <c r="G59" s="1518" t="s">
        <v>12</v>
      </c>
      <c r="H59" s="1519"/>
      <c r="I59" s="1518" t="s">
        <v>13</v>
      </c>
      <c r="J59" s="1519"/>
      <c r="K59" s="1518" t="s">
        <v>14</v>
      </c>
      <c r="L59" s="1519"/>
      <c r="M59" s="1518" t="s">
        <v>15</v>
      </c>
      <c r="N59" s="1519"/>
      <c r="O59" s="1521" t="s">
        <v>16</v>
      </c>
      <c r="P59" s="1522"/>
      <c r="Q59" s="1521" t="s">
        <v>17</v>
      </c>
      <c r="R59" s="1522"/>
      <c r="S59" s="1521" t="s">
        <v>18</v>
      </c>
      <c r="T59" s="1522"/>
      <c r="U59" s="1521" t="s">
        <v>19</v>
      </c>
      <c r="V59" s="1522"/>
      <c r="W59" s="1521" t="s">
        <v>20</v>
      </c>
      <c r="X59" s="1522"/>
      <c r="Y59" s="1521" t="s">
        <v>21</v>
      </c>
      <c r="Z59" s="1522"/>
      <c r="AA59" s="1521" t="s">
        <v>22</v>
      </c>
      <c r="AB59" s="1522"/>
      <c r="AC59" s="1521" t="s">
        <v>23</v>
      </c>
      <c r="AD59" s="1522"/>
      <c r="AE59" s="1521" t="s">
        <v>24</v>
      </c>
      <c r="AF59" s="1522"/>
      <c r="AG59" s="1521" t="s">
        <v>25</v>
      </c>
      <c r="AH59" s="1522"/>
      <c r="AI59" s="1521" t="s">
        <v>26</v>
      </c>
      <c r="AJ59" s="1522"/>
      <c r="AK59" s="1521" t="s">
        <v>27</v>
      </c>
      <c r="AL59" s="1522"/>
      <c r="AM59" s="1531"/>
      <c r="AN59" s="1532"/>
    </row>
    <row r="60" spans="1:68" ht="21" x14ac:dyDescent="0.25">
      <c r="A60" s="1531"/>
      <c r="B60" s="1421" t="s">
        <v>32</v>
      </c>
      <c r="C60" s="1418" t="s">
        <v>33</v>
      </c>
      <c r="D60" s="1396" t="s">
        <v>34</v>
      </c>
      <c r="E60" s="1427" t="s">
        <v>33</v>
      </c>
      <c r="F60" s="1396" t="s">
        <v>34</v>
      </c>
      <c r="G60" s="1427" t="s">
        <v>33</v>
      </c>
      <c r="H60" s="1396" t="s">
        <v>34</v>
      </c>
      <c r="I60" s="1427" t="s">
        <v>33</v>
      </c>
      <c r="J60" s="1396" t="s">
        <v>34</v>
      </c>
      <c r="K60" s="1427" t="s">
        <v>33</v>
      </c>
      <c r="L60" s="1396" t="s">
        <v>34</v>
      </c>
      <c r="M60" s="1427" t="s">
        <v>33</v>
      </c>
      <c r="N60" s="1396" t="s">
        <v>34</v>
      </c>
      <c r="O60" s="1427" t="s">
        <v>33</v>
      </c>
      <c r="P60" s="1396" t="s">
        <v>34</v>
      </c>
      <c r="Q60" s="1427" t="s">
        <v>33</v>
      </c>
      <c r="R60" s="1396" t="s">
        <v>34</v>
      </c>
      <c r="S60" s="1427" t="s">
        <v>33</v>
      </c>
      <c r="T60" s="1396" t="s">
        <v>34</v>
      </c>
      <c r="U60" s="1427" t="s">
        <v>33</v>
      </c>
      <c r="V60" s="1420" t="s">
        <v>34</v>
      </c>
      <c r="W60" s="1427" t="s">
        <v>33</v>
      </c>
      <c r="X60" s="1396" t="s">
        <v>34</v>
      </c>
      <c r="Y60" s="1427" t="s">
        <v>33</v>
      </c>
      <c r="Z60" s="1396" t="s">
        <v>34</v>
      </c>
      <c r="AA60" s="1427" t="s">
        <v>33</v>
      </c>
      <c r="AB60" s="1396" t="s">
        <v>34</v>
      </c>
      <c r="AC60" s="1427" t="s">
        <v>33</v>
      </c>
      <c r="AD60" s="1396" t="s">
        <v>34</v>
      </c>
      <c r="AE60" s="1427" t="s">
        <v>33</v>
      </c>
      <c r="AF60" s="1396" t="s">
        <v>34</v>
      </c>
      <c r="AG60" s="1427" t="s">
        <v>33</v>
      </c>
      <c r="AH60" s="1396" t="s">
        <v>34</v>
      </c>
      <c r="AI60" s="1427" t="s">
        <v>33</v>
      </c>
      <c r="AJ60" s="1396" t="s">
        <v>34</v>
      </c>
      <c r="AK60" s="1427" t="s">
        <v>33</v>
      </c>
      <c r="AL60" s="1396" t="s">
        <v>34</v>
      </c>
      <c r="AM60" s="106" t="s">
        <v>64</v>
      </c>
      <c r="AN60" s="1396" t="s">
        <v>65</v>
      </c>
    </row>
    <row r="61" spans="1:68" x14ac:dyDescent="0.25">
      <c r="A61" s="1455" t="s">
        <v>66</v>
      </c>
      <c r="B61" s="1431">
        <f t="shared" ref="B61:B66" si="32">SUM(C61+D61)</f>
        <v>51</v>
      </c>
      <c r="C61" s="95">
        <f>SUM(E61+G61+I61+K61+M61+O61+Q61+S61+U61+W61+Y61+AA61+AC61+AE61+AG61+AI61+AK61)</f>
        <v>33</v>
      </c>
      <c r="D61" s="1453">
        <f>SUM(F61+H61+J61+L61+N61+P61+R61+T61+V61+X61+Z61+AB61+AD61+AF61+AH61+AJ61+AL61)</f>
        <v>18</v>
      </c>
      <c r="E61" s="1449"/>
      <c r="F61" s="1450">
        <v>1</v>
      </c>
      <c r="G61" s="1449"/>
      <c r="H61" s="1448"/>
      <c r="I61" s="1449"/>
      <c r="J61" s="1448"/>
      <c r="K61" s="1449">
        <v>1</v>
      </c>
      <c r="L61" s="1448">
        <v>2</v>
      </c>
      <c r="M61" s="1449"/>
      <c r="N61" s="1448"/>
      <c r="O61" s="1449">
        <v>1</v>
      </c>
      <c r="P61" s="1448"/>
      <c r="Q61" s="1449"/>
      <c r="R61" s="1448">
        <v>1</v>
      </c>
      <c r="S61" s="1449">
        <v>5</v>
      </c>
      <c r="T61" s="1448">
        <v>1</v>
      </c>
      <c r="U61" s="1449">
        <v>3</v>
      </c>
      <c r="V61" s="1456">
        <v>2</v>
      </c>
      <c r="W61" s="1449"/>
      <c r="X61" s="1448"/>
      <c r="Y61" s="1449">
        <v>4</v>
      </c>
      <c r="Z61" s="1448">
        <v>1</v>
      </c>
      <c r="AA61" s="1449">
        <v>2</v>
      </c>
      <c r="AB61" s="1448"/>
      <c r="AC61" s="1449">
        <v>5</v>
      </c>
      <c r="AD61" s="1448">
        <v>3</v>
      </c>
      <c r="AE61" s="1449">
        <v>3</v>
      </c>
      <c r="AF61" s="1448">
        <v>2</v>
      </c>
      <c r="AG61" s="1449">
        <v>4</v>
      </c>
      <c r="AH61" s="1448">
        <v>1</v>
      </c>
      <c r="AI61" s="1449">
        <v>2</v>
      </c>
      <c r="AJ61" s="1448">
        <v>3</v>
      </c>
      <c r="AK61" s="1454">
        <v>3</v>
      </c>
      <c r="AL61" s="1448">
        <v>1</v>
      </c>
      <c r="AM61" s="1454"/>
      <c r="AN61" s="1448">
        <v>51</v>
      </c>
      <c r="AO61" t="str">
        <f>BI61</f>
        <v/>
      </c>
      <c r="BI61" s="25" t="str">
        <f>IF((AM61+AN61)&lt;&gt;B61,"* La suma de las Herramientas de categorización debe ser igual al Total","")</f>
        <v/>
      </c>
      <c r="BJ61" s="25"/>
      <c r="BN61" s="26">
        <f>IF((AM61+AN61)&lt;&gt;B61,1,0)</f>
        <v>0</v>
      </c>
      <c r="BO61" s="26"/>
      <c r="BP61" s="26"/>
    </row>
    <row r="62" spans="1:68" x14ac:dyDescent="0.25">
      <c r="A62" s="108" t="s">
        <v>67</v>
      </c>
      <c r="B62" s="61">
        <f t="shared" si="32"/>
        <v>1105</v>
      </c>
      <c r="C62" s="96">
        <f t="shared" ref="C62:D66" si="33">SUM(E62+G62+I62+K62+M62+O62+Q62+S62+U62+W62+Y62+AA62+AC62+AE62+AG62+AI62+AK62)</f>
        <v>547</v>
      </c>
      <c r="D62" s="70">
        <f t="shared" si="33"/>
        <v>558</v>
      </c>
      <c r="E62" s="33">
        <v>120</v>
      </c>
      <c r="F62" s="34">
        <v>101</v>
      </c>
      <c r="G62" s="33">
        <v>43</v>
      </c>
      <c r="H62" s="32">
        <v>42</v>
      </c>
      <c r="I62" s="33">
        <v>32</v>
      </c>
      <c r="J62" s="32">
        <v>31</v>
      </c>
      <c r="K62" s="33">
        <v>10</v>
      </c>
      <c r="L62" s="32">
        <v>17</v>
      </c>
      <c r="M62" s="33">
        <v>16</v>
      </c>
      <c r="N62" s="32">
        <v>21</v>
      </c>
      <c r="O62" s="33">
        <v>23</v>
      </c>
      <c r="P62" s="32">
        <v>20</v>
      </c>
      <c r="Q62" s="33">
        <v>31</v>
      </c>
      <c r="R62" s="32">
        <v>25</v>
      </c>
      <c r="S62" s="33">
        <v>26</v>
      </c>
      <c r="T62" s="32">
        <v>20</v>
      </c>
      <c r="U62" s="33">
        <v>19</v>
      </c>
      <c r="V62" s="109">
        <v>30</v>
      </c>
      <c r="W62" s="33">
        <v>18</v>
      </c>
      <c r="X62" s="32">
        <v>24</v>
      </c>
      <c r="Y62" s="33">
        <v>30</v>
      </c>
      <c r="Z62" s="32">
        <v>17</v>
      </c>
      <c r="AA62" s="33">
        <v>25</v>
      </c>
      <c r="AB62" s="32">
        <v>28</v>
      </c>
      <c r="AC62" s="33">
        <v>23</v>
      </c>
      <c r="AD62" s="32">
        <v>29</v>
      </c>
      <c r="AE62" s="33">
        <v>33</v>
      </c>
      <c r="AF62" s="32">
        <v>41</v>
      </c>
      <c r="AG62" s="33">
        <v>19</v>
      </c>
      <c r="AH62" s="32">
        <v>22</v>
      </c>
      <c r="AI62" s="33">
        <v>30</v>
      </c>
      <c r="AJ62" s="32">
        <v>33</v>
      </c>
      <c r="AK62" s="71">
        <v>49</v>
      </c>
      <c r="AL62" s="32">
        <v>57</v>
      </c>
      <c r="AM62" s="71"/>
      <c r="AN62" s="32">
        <v>1105</v>
      </c>
      <c r="AO62" t="str">
        <f t="shared" ref="AO62:AO65" si="34">BI62</f>
        <v/>
      </c>
      <c r="BI62" s="25" t="str">
        <f t="shared" ref="BI62:BI65" si="35">IF((AM62+AN62)&lt;&gt;B62,"* La suma de las Herramientas de categorización debe ser igual al Total","")</f>
        <v/>
      </c>
      <c r="BJ62" s="25"/>
      <c r="BN62" s="26">
        <f t="shared" ref="BN62:BN65" si="36">IF((AM62+AN62)&lt;&gt;B62,1,0)</f>
        <v>0</v>
      </c>
      <c r="BO62" s="26"/>
      <c r="BP62" s="26"/>
    </row>
    <row r="63" spans="1:68" x14ac:dyDescent="0.25">
      <c r="A63" s="108" t="s">
        <v>68</v>
      </c>
      <c r="B63" s="61">
        <f t="shared" si="32"/>
        <v>2551</v>
      </c>
      <c r="C63" s="96">
        <f t="shared" si="33"/>
        <v>1231</v>
      </c>
      <c r="D63" s="70">
        <f t="shared" si="33"/>
        <v>1320</v>
      </c>
      <c r="E63" s="33">
        <v>256</v>
      </c>
      <c r="F63" s="34">
        <v>234</v>
      </c>
      <c r="G63" s="33">
        <v>164</v>
      </c>
      <c r="H63" s="32">
        <v>113</v>
      </c>
      <c r="I63" s="33">
        <v>90</v>
      </c>
      <c r="J63" s="32">
        <v>80</v>
      </c>
      <c r="K63" s="33">
        <v>46</v>
      </c>
      <c r="L63" s="32">
        <v>51</v>
      </c>
      <c r="M63" s="33">
        <v>54</v>
      </c>
      <c r="N63" s="32">
        <v>69</v>
      </c>
      <c r="O63" s="33">
        <v>50</v>
      </c>
      <c r="P63" s="32">
        <v>53</v>
      </c>
      <c r="Q63" s="33">
        <v>54</v>
      </c>
      <c r="R63" s="32">
        <v>55</v>
      </c>
      <c r="S63" s="33">
        <v>42</v>
      </c>
      <c r="T63" s="32">
        <v>64</v>
      </c>
      <c r="U63" s="33">
        <v>51</v>
      </c>
      <c r="V63" s="109">
        <v>50</v>
      </c>
      <c r="W63" s="33">
        <v>45</v>
      </c>
      <c r="X63" s="32">
        <v>42</v>
      </c>
      <c r="Y63" s="33">
        <v>54</v>
      </c>
      <c r="Z63" s="32">
        <v>58</v>
      </c>
      <c r="AA63" s="33">
        <v>62</v>
      </c>
      <c r="AB63" s="32">
        <v>65</v>
      </c>
      <c r="AC63" s="33">
        <v>73</v>
      </c>
      <c r="AD63" s="32">
        <v>73</v>
      </c>
      <c r="AE63" s="33">
        <v>51</v>
      </c>
      <c r="AF63" s="32">
        <v>71</v>
      </c>
      <c r="AG63" s="33">
        <v>48</v>
      </c>
      <c r="AH63" s="32">
        <v>71</v>
      </c>
      <c r="AI63" s="33">
        <v>45</v>
      </c>
      <c r="AJ63" s="32">
        <v>72</v>
      </c>
      <c r="AK63" s="71">
        <v>46</v>
      </c>
      <c r="AL63" s="32">
        <v>99</v>
      </c>
      <c r="AM63" s="71"/>
      <c r="AN63" s="32">
        <v>2551</v>
      </c>
      <c r="AO63" t="str">
        <f t="shared" si="34"/>
        <v/>
      </c>
      <c r="BI63" s="25" t="str">
        <f t="shared" si="35"/>
        <v/>
      </c>
      <c r="BJ63" s="25"/>
      <c r="BN63" s="26">
        <f t="shared" si="36"/>
        <v>0</v>
      </c>
      <c r="BO63" s="26"/>
      <c r="BP63" s="26"/>
    </row>
    <row r="64" spans="1:68" x14ac:dyDescent="0.25">
      <c r="A64" s="108" t="s">
        <v>69</v>
      </c>
      <c r="B64" s="61">
        <f t="shared" si="32"/>
        <v>387</v>
      </c>
      <c r="C64" s="96">
        <f t="shared" si="33"/>
        <v>192</v>
      </c>
      <c r="D64" s="70">
        <f t="shared" si="33"/>
        <v>195</v>
      </c>
      <c r="E64" s="33">
        <v>44</v>
      </c>
      <c r="F64" s="34">
        <v>49</v>
      </c>
      <c r="G64" s="33">
        <v>51</v>
      </c>
      <c r="H64" s="32">
        <v>40</v>
      </c>
      <c r="I64" s="33">
        <v>35</v>
      </c>
      <c r="J64" s="32">
        <v>32</v>
      </c>
      <c r="K64" s="33">
        <v>5</v>
      </c>
      <c r="L64" s="32">
        <v>10</v>
      </c>
      <c r="M64" s="33">
        <v>4</v>
      </c>
      <c r="N64" s="32">
        <v>7</v>
      </c>
      <c r="O64" s="33">
        <v>5</v>
      </c>
      <c r="P64" s="32">
        <v>7</v>
      </c>
      <c r="Q64" s="33">
        <v>9</v>
      </c>
      <c r="R64" s="32">
        <v>7</v>
      </c>
      <c r="S64" s="33">
        <v>6</v>
      </c>
      <c r="T64" s="32">
        <v>7</v>
      </c>
      <c r="U64" s="33">
        <v>4</v>
      </c>
      <c r="V64" s="109">
        <v>6</v>
      </c>
      <c r="W64" s="33">
        <v>9</v>
      </c>
      <c r="X64" s="32">
        <v>5</v>
      </c>
      <c r="Y64" s="33">
        <v>5</v>
      </c>
      <c r="Z64" s="32">
        <v>3</v>
      </c>
      <c r="AA64" s="33">
        <v>9</v>
      </c>
      <c r="AB64" s="32">
        <v>5</v>
      </c>
      <c r="AC64" s="33"/>
      <c r="AD64" s="32">
        <v>5</v>
      </c>
      <c r="AE64" s="33">
        <v>1</v>
      </c>
      <c r="AF64" s="32">
        <v>1</v>
      </c>
      <c r="AG64" s="33">
        <v>1</v>
      </c>
      <c r="AH64" s="32">
        <v>3</v>
      </c>
      <c r="AI64" s="33">
        <v>1</v>
      </c>
      <c r="AJ64" s="32">
        <v>6</v>
      </c>
      <c r="AK64" s="71">
        <v>3</v>
      </c>
      <c r="AL64" s="32">
        <v>2</v>
      </c>
      <c r="AM64" s="71"/>
      <c r="AN64" s="32">
        <v>387</v>
      </c>
      <c r="AO64" t="str">
        <f t="shared" si="34"/>
        <v/>
      </c>
      <c r="BI64" s="25" t="str">
        <f t="shared" si="35"/>
        <v/>
      </c>
      <c r="BJ64" s="25"/>
      <c r="BN64" s="26">
        <f t="shared" si="36"/>
        <v>0</v>
      </c>
      <c r="BO64" s="26"/>
      <c r="BP64" s="26"/>
    </row>
    <row r="65" spans="1:68" x14ac:dyDescent="0.25">
      <c r="A65" s="110" t="s">
        <v>70</v>
      </c>
      <c r="B65" s="111">
        <f t="shared" si="32"/>
        <v>11</v>
      </c>
      <c r="C65" s="112">
        <f t="shared" si="33"/>
        <v>5</v>
      </c>
      <c r="D65" s="113">
        <f t="shared" si="33"/>
        <v>6</v>
      </c>
      <c r="E65" s="114"/>
      <c r="F65" s="115">
        <v>1</v>
      </c>
      <c r="G65" s="114">
        <v>1</v>
      </c>
      <c r="H65" s="116"/>
      <c r="I65" s="114">
        <v>1</v>
      </c>
      <c r="J65" s="116">
        <v>1</v>
      </c>
      <c r="K65" s="114">
        <v>1</v>
      </c>
      <c r="L65" s="116"/>
      <c r="M65" s="114"/>
      <c r="N65" s="116"/>
      <c r="O65" s="114"/>
      <c r="P65" s="116">
        <v>1</v>
      </c>
      <c r="Q65" s="114"/>
      <c r="R65" s="116"/>
      <c r="S65" s="114"/>
      <c r="T65" s="116"/>
      <c r="U65" s="114">
        <v>1</v>
      </c>
      <c r="V65" s="117"/>
      <c r="W65" s="114"/>
      <c r="X65" s="116">
        <v>1</v>
      </c>
      <c r="Y65" s="114"/>
      <c r="Z65" s="116"/>
      <c r="AA65" s="114"/>
      <c r="AB65" s="116">
        <v>1</v>
      </c>
      <c r="AC65" s="114"/>
      <c r="AD65" s="116">
        <v>1</v>
      </c>
      <c r="AE65" s="114"/>
      <c r="AF65" s="116"/>
      <c r="AG65" s="114"/>
      <c r="AH65" s="116"/>
      <c r="AI65" s="114">
        <v>1</v>
      </c>
      <c r="AJ65" s="116"/>
      <c r="AK65" s="118"/>
      <c r="AL65" s="116"/>
      <c r="AM65" s="118"/>
      <c r="AN65" s="116">
        <v>11</v>
      </c>
      <c r="AO65" t="str">
        <f t="shared" si="34"/>
        <v/>
      </c>
      <c r="BI65" s="25" t="str">
        <f t="shared" si="35"/>
        <v/>
      </c>
      <c r="BJ65" s="25"/>
      <c r="BN65" s="26">
        <f t="shared" si="36"/>
        <v>0</v>
      </c>
      <c r="BO65" s="26"/>
      <c r="BP65" s="26"/>
    </row>
    <row r="66" spans="1:68" x14ac:dyDescent="0.25">
      <c r="A66" s="119" t="s">
        <v>71</v>
      </c>
      <c r="B66" s="75">
        <f t="shared" si="32"/>
        <v>0</v>
      </c>
      <c r="C66" s="98">
        <f t="shared" si="33"/>
        <v>0</v>
      </c>
      <c r="D66" s="77">
        <f t="shared" si="33"/>
        <v>0</v>
      </c>
      <c r="E66" s="45"/>
      <c r="F66" s="46"/>
      <c r="G66" s="45"/>
      <c r="H66" s="78"/>
      <c r="I66" s="45"/>
      <c r="J66" s="78"/>
      <c r="K66" s="45"/>
      <c r="L66" s="78"/>
      <c r="M66" s="45"/>
      <c r="N66" s="78"/>
      <c r="O66" s="45"/>
      <c r="P66" s="78"/>
      <c r="Q66" s="45"/>
      <c r="R66" s="78"/>
      <c r="S66" s="45"/>
      <c r="T66" s="78"/>
      <c r="U66" s="45"/>
      <c r="V66" s="120"/>
      <c r="W66" s="45"/>
      <c r="X66" s="78"/>
      <c r="Y66" s="45"/>
      <c r="Z66" s="78"/>
      <c r="AA66" s="45"/>
      <c r="AB66" s="78"/>
      <c r="AC66" s="45"/>
      <c r="AD66" s="78"/>
      <c r="AE66" s="45"/>
      <c r="AF66" s="78"/>
      <c r="AG66" s="45"/>
      <c r="AH66" s="78"/>
      <c r="AI66" s="45"/>
      <c r="AJ66" s="78"/>
      <c r="AK66" s="99"/>
      <c r="AL66" s="78"/>
      <c r="AM66" s="121"/>
      <c r="AN66" s="121"/>
    </row>
    <row r="67" spans="1:68" x14ac:dyDescent="0.25">
      <c r="A67" s="1395" t="s">
        <v>62</v>
      </c>
      <c r="B67" s="1457">
        <f t="shared" ref="B67:AL67" si="37">SUM(B61:B66)</f>
        <v>4105</v>
      </c>
      <c r="C67" s="1458">
        <f t="shared" si="37"/>
        <v>2008</v>
      </c>
      <c r="D67" s="124">
        <f t="shared" si="37"/>
        <v>2097</v>
      </c>
      <c r="E67" s="1441">
        <f t="shared" si="37"/>
        <v>420</v>
      </c>
      <c r="F67" s="126">
        <f t="shared" si="37"/>
        <v>386</v>
      </c>
      <c r="G67" s="1441">
        <f t="shared" si="37"/>
        <v>259</v>
      </c>
      <c r="H67" s="1442">
        <f t="shared" si="37"/>
        <v>195</v>
      </c>
      <c r="I67" s="1441">
        <f t="shared" si="37"/>
        <v>158</v>
      </c>
      <c r="J67" s="1442">
        <f t="shared" si="37"/>
        <v>144</v>
      </c>
      <c r="K67" s="1441">
        <f t="shared" si="37"/>
        <v>63</v>
      </c>
      <c r="L67" s="1442">
        <f t="shared" si="37"/>
        <v>80</v>
      </c>
      <c r="M67" s="1441">
        <f t="shared" si="37"/>
        <v>74</v>
      </c>
      <c r="N67" s="1442">
        <f t="shared" si="37"/>
        <v>97</v>
      </c>
      <c r="O67" s="1441">
        <f t="shared" si="37"/>
        <v>79</v>
      </c>
      <c r="P67" s="1442">
        <f t="shared" si="37"/>
        <v>81</v>
      </c>
      <c r="Q67" s="1441">
        <f t="shared" si="37"/>
        <v>94</v>
      </c>
      <c r="R67" s="1442">
        <f t="shared" si="37"/>
        <v>88</v>
      </c>
      <c r="S67" s="1441">
        <f t="shared" si="37"/>
        <v>79</v>
      </c>
      <c r="T67" s="1442">
        <f t="shared" si="37"/>
        <v>92</v>
      </c>
      <c r="U67" s="128">
        <f t="shared" si="37"/>
        <v>78</v>
      </c>
      <c r="V67" s="1363">
        <f t="shared" si="37"/>
        <v>88</v>
      </c>
      <c r="W67" s="1441">
        <f t="shared" si="37"/>
        <v>72</v>
      </c>
      <c r="X67" s="1442">
        <f t="shared" si="37"/>
        <v>72</v>
      </c>
      <c r="Y67" s="1441">
        <f t="shared" si="37"/>
        <v>93</v>
      </c>
      <c r="Z67" s="1442">
        <f t="shared" si="37"/>
        <v>79</v>
      </c>
      <c r="AA67" s="1441">
        <f t="shared" si="37"/>
        <v>98</v>
      </c>
      <c r="AB67" s="1442">
        <f t="shared" si="37"/>
        <v>99</v>
      </c>
      <c r="AC67" s="1441">
        <f t="shared" si="37"/>
        <v>101</v>
      </c>
      <c r="AD67" s="1442">
        <f t="shared" si="37"/>
        <v>111</v>
      </c>
      <c r="AE67" s="1441">
        <f t="shared" si="37"/>
        <v>88</v>
      </c>
      <c r="AF67" s="1442">
        <f t="shared" si="37"/>
        <v>115</v>
      </c>
      <c r="AG67" s="1441">
        <f t="shared" si="37"/>
        <v>72</v>
      </c>
      <c r="AH67" s="1442">
        <f t="shared" si="37"/>
        <v>97</v>
      </c>
      <c r="AI67" s="1441">
        <f t="shared" si="37"/>
        <v>79</v>
      </c>
      <c r="AJ67" s="1442">
        <f t="shared" si="37"/>
        <v>114</v>
      </c>
      <c r="AK67" s="130">
        <f t="shared" si="37"/>
        <v>101</v>
      </c>
      <c r="AL67" s="1442">
        <f t="shared" si="37"/>
        <v>159</v>
      </c>
      <c r="AM67" s="130">
        <f>SUM(AM61:AM65)</f>
        <v>0</v>
      </c>
      <c r="AN67" s="1442">
        <f>SUM(AN61:AN65)</f>
        <v>4105</v>
      </c>
    </row>
    <row r="68" spans="1:68" s="4" customFormat="1" ht="12" x14ac:dyDescent="0.2">
      <c r="A68" s="102" t="s">
        <v>72</v>
      </c>
      <c r="B68" s="102"/>
      <c r="C68" s="102"/>
      <c r="D68" s="102"/>
      <c r="E68" s="102"/>
      <c r="F68" s="102"/>
      <c r="G68" s="102"/>
      <c r="H68" s="102"/>
    </row>
    <row r="69" spans="1:68" ht="21" x14ac:dyDescent="0.25">
      <c r="A69" s="1401" t="s">
        <v>73</v>
      </c>
      <c r="B69" s="1412" t="s">
        <v>5</v>
      </c>
      <c r="C69" s="1412" t="s">
        <v>74</v>
      </c>
      <c r="D69" s="1412" t="s">
        <v>75</v>
      </c>
      <c r="E69" s="1412" t="s">
        <v>76</v>
      </c>
    </row>
    <row r="70" spans="1:68" x14ac:dyDescent="0.25">
      <c r="A70" s="1459" t="s">
        <v>77</v>
      </c>
      <c r="B70" s="1460">
        <f>SUM(C70:E70)</f>
        <v>0</v>
      </c>
      <c r="C70" s="1451"/>
      <c r="D70" s="1451"/>
      <c r="E70" s="1451"/>
      <c r="BI70" s="25"/>
      <c r="BJ70" s="25"/>
      <c r="BK70" s="25"/>
      <c r="BL70" s="25"/>
      <c r="BN70" s="26"/>
      <c r="BO70" s="26"/>
      <c r="BP70" s="26"/>
    </row>
    <row r="71" spans="1:68" x14ac:dyDescent="0.25">
      <c r="A71" s="134" t="s">
        <v>78</v>
      </c>
      <c r="B71" s="135">
        <f t="shared" ref="B71:B87" si="38">SUM(C71:E71)</f>
        <v>0</v>
      </c>
      <c r="C71" s="72"/>
      <c r="D71" s="72"/>
      <c r="E71" s="72"/>
      <c r="BI71" s="25"/>
      <c r="BJ71" s="25"/>
      <c r="BK71" s="25"/>
      <c r="BL71" s="25"/>
      <c r="BN71" s="26"/>
      <c r="BO71" s="26"/>
      <c r="BP71" s="26"/>
    </row>
    <row r="72" spans="1:68" x14ac:dyDescent="0.25">
      <c r="A72" s="134" t="s">
        <v>79</v>
      </c>
      <c r="B72" s="135">
        <f t="shared" si="38"/>
        <v>0</v>
      </c>
      <c r="C72" s="72"/>
      <c r="D72" s="72"/>
      <c r="E72" s="72"/>
      <c r="BI72" s="25"/>
      <c r="BJ72" s="25"/>
      <c r="BK72" s="25"/>
      <c r="BL72" s="25"/>
      <c r="BN72" s="26"/>
      <c r="BO72" s="26"/>
      <c r="BP72" s="26"/>
    </row>
    <row r="73" spans="1:68" x14ac:dyDescent="0.25">
      <c r="A73" s="134" t="s">
        <v>80</v>
      </c>
      <c r="B73" s="135">
        <f t="shared" si="38"/>
        <v>206</v>
      </c>
      <c r="C73" s="72">
        <v>206</v>
      </c>
      <c r="D73" s="72"/>
      <c r="E73" s="72"/>
      <c r="BI73" s="25"/>
      <c r="BJ73" s="25"/>
      <c r="BK73" s="25"/>
      <c r="BL73" s="25"/>
      <c r="BN73" s="26"/>
      <c r="BO73" s="26"/>
      <c r="BP73" s="26"/>
    </row>
    <row r="74" spans="1:68" x14ac:dyDescent="0.25">
      <c r="A74" s="134" t="s">
        <v>81</v>
      </c>
      <c r="B74" s="135">
        <f t="shared" si="38"/>
        <v>0</v>
      </c>
      <c r="C74" s="72"/>
      <c r="D74" s="72"/>
      <c r="E74" s="72"/>
      <c r="BI74" s="25"/>
      <c r="BJ74" s="25"/>
      <c r="BK74" s="25"/>
      <c r="BL74" s="25"/>
      <c r="BN74" s="26"/>
      <c r="BO74" s="26"/>
      <c r="BP74" s="26"/>
    </row>
    <row r="75" spans="1:68" x14ac:dyDescent="0.25">
      <c r="A75" s="134" t="s">
        <v>82</v>
      </c>
      <c r="B75" s="135">
        <f t="shared" si="38"/>
        <v>0</v>
      </c>
      <c r="C75" s="72"/>
      <c r="D75" s="72"/>
      <c r="E75" s="72"/>
      <c r="BI75" s="25"/>
      <c r="BJ75" s="25"/>
      <c r="BK75" s="25"/>
      <c r="BL75" s="25"/>
      <c r="BN75" s="26"/>
      <c r="BO75" s="26"/>
      <c r="BP75" s="26"/>
    </row>
    <row r="76" spans="1:68" x14ac:dyDescent="0.25">
      <c r="A76" s="134" t="s">
        <v>83</v>
      </c>
      <c r="B76" s="135">
        <f t="shared" si="38"/>
        <v>4</v>
      </c>
      <c r="C76" s="72">
        <v>4</v>
      </c>
      <c r="D76" s="72"/>
      <c r="E76" s="72"/>
      <c r="BI76" s="25"/>
      <c r="BJ76" s="25"/>
      <c r="BK76" s="25"/>
      <c r="BL76" s="25"/>
      <c r="BN76" s="26"/>
      <c r="BO76" s="26"/>
      <c r="BP76" s="26"/>
    </row>
    <row r="77" spans="1:68" x14ac:dyDescent="0.25">
      <c r="A77" s="134" t="s">
        <v>84</v>
      </c>
      <c r="B77" s="135">
        <f t="shared" si="38"/>
        <v>0</v>
      </c>
      <c r="C77" s="72"/>
      <c r="D77" s="72"/>
      <c r="E77" s="72"/>
      <c r="BI77" s="25"/>
      <c r="BJ77" s="25"/>
      <c r="BK77" s="25"/>
      <c r="BL77" s="25"/>
      <c r="BN77" s="26"/>
      <c r="BO77" s="26"/>
      <c r="BP77" s="26"/>
    </row>
    <row r="78" spans="1:68" x14ac:dyDescent="0.25">
      <c r="A78" s="134" t="s">
        <v>85</v>
      </c>
      <c r="B78" s="135">
        <f t="shared" si="38"/>
        <v>0</v>
      </c>
      <c r="C78" s="72"/>
      <c r="D78" s="72"/>
      <c r="E78" s="72"/>
      <c r="BI78" s="25"/>
      <c r="BJ78" s="25"/>
      <c r="BK78" s="25"/>
      <c r="BL78" s="25"/>
      <c r="BN78" s="26"/>
      <c r="BO78" s="26"/>
      <c r="BP78" s="26"/>
    </row>
    <row r="79" spans="1:68" x14ac:dyDescent="0.25">
      <c r="A79" s="134" t="s">
        <v>86</v>
      </c>
      <c r="B79" s="135">
        <f t="shared" si="38"/>
        <v>0</v>
      </c>
      <c r="C79" s="72"/>
      <c r="D79" s="72"/>
      <c r="E79" s="72"/>
      <c r="BI79" s="25"/>
      <c r="BJ79" s="25"/>
      <c r="BK79" s="25"/>
      <c r="BL79" s="25"/>
      <c r="BN79" s="26"/>
      <c r="BO79" s="26"/>
      <c r="BP79" s="26"/>
    </row>
    <row r="80" spans="1:68" x14ac:dyDescent="0.25">
      <c r="A80" s="134" t="s">
        <v>87</v>
      </c>
      <c r="B80" s="135">
        <f t="shared" si="38"/>
        <v>0</v>
      </c>
      <c r="C80" s="72"/>
      <c r="D80" s="72"/>
      <c r="E80" s="72"/>
      <c r="BI80" s="25"/>
      <c r="BJ80" s="25"/>
      <c r="BK80" s="25"/>
      <c r="BL80" s="25"/>
      <c r="BN80" s="26"/>
      <c r="BO80" s="26"/>
      <c r="BP80" s="26"/>
    </row>
    <row r="81" spans="1:69" x14ac:dyDescent="0.25">
      <c r="A81" s="400" t="s">
        <v>88</v>
      </c>
      <c r="B81" s="135">
        <f t="shared" si="38"/>
        <v>0</v>
      </c>
      <c r="C81" s="72"/>
      <c r="D81" s="72"/>
      <c r="E81" s="72"/>
      <c r="BI81" s="25"/>
      <c r="BJ81" s="25"/>
      <c r="BK81" s="25"/>
      <c r="BL81" s="25"/>
      <c r="BN81" s="26"/>
      <c r="BO81" s="26"/>
      <c r="BP81" s="26"/>
    </row>
    <row r="82" spans="1:69" x14ac:dyDescent="0.25">
      <c r="A82" s="134" t="s">
        <v>89</v>
      </c>
      <c r="B82" s="135">
        <f t="shared" si="38"/>
        <v>128</v>
      </c>
      <c r="C82" s="72">
        <v>128</v>
      </c>
      <c r="D82" s="72"/>
      <c r="E82" s="72"/>
      <c r="BI82" s="25"/>
      <c r="BJ82" s="25"/>
      <c r="BK82" s="25"/>
      <c r="BL82" s="25"/>
      <c r="BN82" s="26"/>
      <c r="BO82" s="26"/>
      <c r="BP82" s="26"/>
    </row>
    <row r="83" spans="1:69" x14ac:dyDescent="0.25">
      <c r="A83" s="134" t="s">
        <v>90</v>
      </c>
      <c r="B83" s="135">
        <f t="shared" si="38"/>
        <v>0</v>
      </c>
      <c r="C83" s="72"/>
      <c r="D83" s="72"/>
      <c r="E83" s="72"/>
      <c r="BI83" s="25"/>
      <c r="BJ83" s="25"/>
      <c r="BK83" s="25"/>
      <c r="BL83" s="25"/>
      <c r="BN83" s="26"/>
      <c r="BO83" s="26"/>
      <c r="BP83" s="26"/>
    </row>
    <row r="84" spans="1:69" x14ac:dyDescent="0.25">
      <c r="A84" s="134" t="s">
        <v>91</v>
      </c>
      <c r="B84" s="135">
        <f t="shared" si="38"/>
        <v>0</v>
      </c>
      <c r="C84" s="72"/>
      <c r="D84" s="72"/>
      <c r="E84" s="72"/>
      <c r="BI84" s="25"/>
      <c r="BJ84" s="25"/>
      <c r="BK84" s="25"/>
      <c r="BL84" s="25"/>
      <c r="BN84" s="26"/>
      <c r="BO84" s="26"/>
      <c r="BP84" s="26"/>
    </row>
    <row r="85" spans="1:69" x14ac:dyDescent="0.25">
      <c r="A85" s="134" t="s">
        <v>92</v>
      </c>
      <c r="B85" s="135">
        <f t="shared" si="38"/>
        <v>0</v>
      </c>
      <c r="C85" s="72"/>
      <c r="D85" s="72"/>
      <c r="E85" s="72"/>
      <c r="BI85" s="25"/>
      <c r="BJ85" s="25"/>
      <c r="BK85" s="25"/>
      <c r="BL85" s="25"/>
      <c r="BN85" s="26"/>
      <c r="BO85" s="26"/>
      <c r="BP85" s="26"/>
    </row>
    <row r="86" spans="1:69" x14ac:dyDescent="0.25">
      <c r="A86" s="134" t="s">
        <v>93</v>
      </c>
      <c r="B86" s="135">
        <f t="shared" si="38"/>
        <v>0</v>
      </c>
      <c r="C86" s="72"/>
      <c r="D86" s="72"/>
      <c r="E86" s="72"/>
      <c r="BI86" s="25"/>
      <c r="BJ86" s="25"/>
      <c r="BK86" s="25"/>
      <c r="BL86" s="25"/>
      <c r="BN86" s="26"/>
      <c r="BO86" s="26"/>
      <c r="BP86" s="26"/>
    </row>
    <row r="87" spans="1:69" x14ac:dyDescent="0.25">
      <c r="A87" s="134" t="s">
        <v>94</v>
      </c>
      <c r="B87" s="135">
        <f t="shared" si="38"/>
        <v>0</v>
      </c>
      <c r="C87" s="72"/>
      <c r="D87" s="72"/>
      <c r="E87" s="72"/>
      <c r="BI87" s="25"/>
      <c r="BJ87" s="25"/>
      <c r="BK87" s="25"/>
      <c r="BL87" s="25"/>
      <c r="BN87" s="26"/>
      <c r="BO87" s="26"/>
      <c r="BP87" s="26"/>
    </row>
    <row r="88" spans="1:69" x14ac:dyDescent="0.25">
      <c r="A88" s="134" t="s">
        <v>95</v>
      </c>
      <c r="B88" s="135">
        <f>SUM(C88:E88)</f>
        <v>0</v>
      </c>
      <c r="C88" s="72"/>
      <c r="D88" s="72"/>
      <c r="E88" s="72"/>
      <c r="BI88" s="25"/>
      <c r="BJ88" s="25"/>
      <c r="BK88" s="25"/>
      <c r="BL88" s="25"/>
      <c r="BN88" s="26"/>
      <c r="BO88" s="26"/>
      <c r="BP88" s="26"/>
    </row>
    <row r="89" spans="1:69" x14ac:dyDescent="0.25">
      <c r="A89" s="134" t="s">
        <v>96</v>
      </c>
      <c r="B89" s="135">
        <f>SUM(C89:E89)</f>
        <v>0</v>
      </c>
      <c r="C89" s="72"/>
      <c r="D89" s="72"/>
      <c r="E89" s="72"/>
      <c r="BI89" s="25"/>
      <c r="BJ89" s="25"/>
      <c r="BK89" s="25"/>
      <c r="BL89" s="25"/>
      <c r="BN89" s="26"/>
      <c r="BO89" s="26"/>
      <c r="BP89" s="26"/>
    </row>
    <row r="90" spans="1:69" x14ac:dyDescent="0.25">
      <c r="A90" s="1395" t="s">
        <v>62</v>
      </c>
      <c r="B90" s="137">
        <f>SUM(B70:B89)</f>
        <v>338</v>
      </c>
      <c r="C90" s="137">
        <f>SUM(C70:C89)</f>
        <v>338</v>
      </c>
      <c r="D90" s="137">
        <f t="shared" ref="D90:E90" si="39">SUM(D70:D89)</f>
        <v>0</v>
      </c>
      <c r="E90" s="137">
        <f t="shared" si="39"/>
        <v>0</v>
      </c>
      <c r="BI90" s="25"/>
      <c r="BJ90" s="25"/>
      <c r="BK90" s="25"/>
      <c r="BL90" s="25"/>
      <c r="BN90" s="26"/>
      <c r="BO90" s="26"/>
      <c r="BP90" s="26"/>
    </row>
    <row r="91" spans="1:69" s="4" customFormat="1" ht="12" x14ac:dyDescent="0.2">
      <c r="A91" s="3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BI91" s="138"/>
      <c r="BJ91" s="138"/>
      <c r="BK91" s="138"/>
      <c r="BL91" s="138"/>
      <c r="BN91" s="139"/>
      <c r="BO91" s="139"/>
      <c r="BP91" s="139"/>
    </row>
    <row r="92" spans="1:69" ht="15" customHeight="1" x14ac:dyDescent="0.25">
      <c r="A92" s="1527" t="s">
        <v>98</v>
      </c>
      <c r="B92" s="1529"/>
      <c r="C92" s="1527" t="s">
        <v>5</v>
      </c>
      <c r="D92" s="1528"/>
      <c r="E92" s="1529"/>
      <c r="F92" s="1518" t="s">
        <v>6</v>
      </c>
      <c r="G92" s="1584"/>
      <c r="H92" s="1584"/>
      <c r="I92" s="1584"/>
      <c r="J92" s="1584"/>
      <c r="K92" s="1584"/>
      <c r="L92" s="1584"/>
      <c r="M92" s="1584"/>
      <c r="N92" s="1584"/>
      <c r="O92" s="1584"/>
      <c r="P92" s="1584"/>
      <c r="Q92" s="1584"/>
      <c r="R92" s="1584"/>
      <c r="S92" s="1584"/>
      <c r="T92" s="1584"/>
      <c r="U92" s="1584"/>
      <c r="V92" s="1584"/>
      <c r="W92" s="1584"/>
      <c r="X92" s="1584"/>
      <c r="Y92" s="1584"/>
      <c r="Z92" s="1584"/>
      <c r="AA92" s="1584"/>
      <c r="AB92" s="1584"/>
      <c r="AC92" s="1584"/>
      <c r="AD92" s="1584"/>
      <c r="AE92" s="1584"/>
      <c r="AF92" s="1584"/>
      <c r="AG92" s="1584"/>
      <c r="AH92" s="1584"/>
      <c r="AI92" s="1584"/>
      <c r="AJ92" s="1584"/>
      <c r="AK92" s="1584"/>
      <c r="AL92" s="1584"/>
      <c r="AM92" s="1519"/>
      <c r="AN92" s="1552" t="s">
        <v>7</v>
      </c>
      <c r="AO92" s="1552" t="s">
        <v>99</v>
      </c>
    </row>
    <row r="93" spans="1:69" x14ac:dyDescent="0.25">
      <c r="A93" s="1634"/>
      <c r="B93" s="1536"/>
      <c r="C93" s="1530"/>
      <c r="D93" s="1531"/>
      <c r="E93" s="1532"/>
      <c r="F93" s="1518" t="s">
        <v>11</v>
      </c>
      <c r="G93" s="1519"/>
      <c r="H93" s="1518" t="s">
        <v>12</v>
      </c>
      <c r="I93" s="1519"/>
      <c r="J93" s="1518" t="s">
        <v>13</v>
      </c>
      <c r="K93" s="1519"/>
      <c r="L93" s="1518" t="s">
        <v>14</v>
      </c>
      <c r="M93" s="1519"/>
      <c r="N93" s="1518" t="s">
        <v>15</v>
      </c>
      <c r="O93" s="1519"/>
      <c r="P93" s="1521" t="s">
        <v>16</v>
      </c>
      <c r="Q93" s="1522"/>
      <c r="R93" s="1521" t="s">
        <v>17</v>
      </c>
      <c r="S93" s="1522"/>
      <c r="T93" s="1521" t="s">
        <v>18</v>
      </c>
      <c r="U93" s="1522"/>
      <c r="V93" s="1521" t="s">
        <v>19</v>
      </c>
      <c r="W93" s="1522"/>
      <c r="X93" s="1521" t="s">
        <v>20</v>
      </c>
      <c r="Y93" s="1522"/>
      <c r="Z93" s="1521" t="s">
        <v>21</v>
      </c>
      <c r="AA93" s="1522"/>
      <c r="AB93" s="1521" t="s">
        <v>22</v>
      </c>
      <c r="AC93" s="1522"/>
      <c r="AD93" s="1521" t="s">
        <v>23</v>
      </c>
      <c r="AE93" s="1522"/>
      <c r="AF93" s="1521" t="s">
        <v>24</v>
      </c>
      <c r="AG93" s="1522"/>
      <c r="AH93" s="1521" t="s">
        <v>25</v>
      </c>
      <c r="AI93" s="1522"/>
      <c r="AJ93" s="1521" t="s">
        <v>26</v>
      </c>
      <c r="AK93" s="1522"/>
      <c r="AL93" s="1521" t="s">
        <v>27</v>
      </c>
      <c r="AM93" s="1522"/>
      <c r="AN93" s="1536"/>
      <c r="AO93" s="1620"/>
    </row>
    <row r="94" spans="1:69" x14ac:dyDescent="0.25">
      <c r="A94" s="1530"/>
      <c r="B94" s="1531"/>
      <c r="C94" s="1427" t="s">
        <v>32</v>
      </c>
      <c r="D94" s="1461" t="s">
        <v>43</v>
      </c>
      <c r="E94" s="1396" t="s">
        <v>34</v>
      </c>
      <c r="F94" s="1427" t="s">
        <v>43</v>
      </c>
      <c r="G94" s="1396" t="s">
        <v>34</v>
      </c>
      <c r="H94" s="1427" t="s">
        <v>43</v>
      </c>
      <c r="I94" s="1396" t="s">
        <v>34</v>
      </c>
      <c r="J94" s="1427" t="s">
        <v>43</v>
      </c>
      <c r="K94" s="1396" t="s">
        <v>34</v>
      </c>
      <c r="L94" s="1427" t="s">
        <v>43</v>
      </c>
      <c r="M94" s="1396" t="s">
        <v>34</v>
      </c>
      <c r="N94" s="1427" t="s">
        <v>43</v>
      </c>
      <c r="O94" s="1396" t="s">
        <v>34</v>
      </c>
      <c r="P94" s="1427" t="s">
        <v>43</v>
      </c>
      <c r="Q94" s="1396" t="s">
        <v>34</v>
      </c>
      <c r="R94" s="1427" t="s">
        <v>43</v>
      </c>
      <c r="S94" s="1396" t="s">
        <v>34</v>
      </c>
      <c r="T94" s="1427" t="s">
        <v>43</v>
      </c>
      <c r="U94" s="1396" t="s">
        <v>34</v>
      </c>
      <c r="V94" s="1427" t="s">
        <v>43</v>
      </c>
      <c r="W94" s="1396" t="s">
        <v>34</v>
      </c>
      <c r="X94" s="1427" t="s">
        <v>43</v>
      </c>
      <c r="Y94" s="1396" t="s">
        <v>34</v>
      </c>
      <c r="Z94" s="1427" t="s">
        <v>43</v>
      </c>
      <c r="AA94" s="1396" t="s">
        <v>34</v>
      </c>
      <c r="AB94" s="1427" t="s">
        <v>43</v>
      </c>
      <c r="AC94" s="1396" t="s">
        <v>34</v>
      </c>
      <c r="AD94" s="1427" t="s">
        <v>43</v>
      </c>
      <c r="AE94" s="1396" t="s">
        <v>34</v>
      </c>
      <c r="AF94" s="1427" t="s">
        <v>43</v>
      </c>
      <c r="AG94" s="1396" t="s">
        <v>34</v>
      </c>
      <c r="AH94" s="1427" t="s">
        <v>43</v>
      </c>
      <c r="AI94" s="1396" t="s">
        <v>34</v>
      </c>
      <c r="AJ94" s="1427" t="s">
        <v>43</v>
      </c>
      <c r="AK94" s="1396" t="s">
        <v>34</v>
      </c>
      <c r="AL94" s="1427" t="s">
        <v>43</v>
      </c>
      <c r="AM94" s="1396" t="s">
        <v>34</v>
      </c>
      <c r="AN94" s="1554"/>
      <c r="AO94" s="1554"/>
    </row>
    <row r="95" spans="1:69" x14ac:dyDescent="0.25">
      <c r="A95" s="1606" t="s">
        <v>100</v>
      </c>
      <c r="B95" s="1607"/>
      <c r="C95" s="1431">
        <f>SUM(C96:C102)</f>
        <v>633</v>
      </c>
      <c r="D95" s="18">
        <f>SUM(D96:D102)</f>
        <v>300</v>
      </c>
      <c r="E95" s="1453">
        <f>SUM(E96:E102)</f>
        <v>333</v>
      </c>
      <c r="F95" s="1457">
        <f t="shared" ref="F95:AN95" si="40">SUM(F96:F102)</f>
        <v>15</v>
      </c>
      <c r="G95" s="1462">
        <f t="shared" si="40"/>
        <v>28</v>
      </c>
      <c r="H95" s="1457">
        <f t="shared" si="40"/>
        <v>15</v>
      </c>
      <c r="I95" s="1462">
        <f t="shared" si="40"/>
        <v>8</v>
      </c>
      <c r="J95" s="1457">
        <f t="shared" si="40"/>
        <v>11</v>
      </c>
      <c r="K95" s="1462">
        <f t="shared" si="40"/>
        <v>7</v>
      </c>
      <c r="L95" s="1457">
        <f t="shared" si="40"/>
        <v>6</v>
      </c>
      <c r="M95" s="1462">
        <f t="shared" si="40"/>
        <v>14</v>
      </c>
      <c r="N95" s="1457">
        <f t="shared" si="40"/>
        <v>5</v>
      </c>
      <c r="O95" s="1462">
        <f t="shared" si="40"/>
        <v>11</v>
      </c>
      <c r="P95" s="1457">
        <f t="shared" si="40"/>
        <v>12</v>
      </c>
      <c r="Q95" s="1462">
        <f t="shared" si="40"/>
        <v>20</v>
      </c>
      <c r="R95" s="1457">
        <f t="shared" si="40"/>
        <v>11</v>
      </c>
      <c r="S95" s="1462">
        <f t="shared" si="40"/>
        <v>20</v>
      </c>
      <c r="T95" s="1457">
        <f t="shared" si="40"/>
        <v>11</v>
      </c>
      <c r="U95" s="1462">
        <f t="shared" si="40"/>
        <v>20</v>
      </c>
      <c r="V95" s="1457">
        <f t="shared" si="40"/>
        <v>13</v>
      </c>
      <c r="W95" s="1462">
        <f t="shared" si="40"/>
        <v>12</v>
      </c>
      <c r="X95" s="1457">
        <f t="shared" si="40"/>
        <v>9</v>
      </c>
      <c r="Y95" s="1462">
        <f t="shared" si="40"/>
        <v>11</v>
      </c>
      <c r="Z95" s="1457">
        <f t="shared" si="40"/>
        <v>29</v>
      </c>
      <c r="AA95" s="1462">
        <f t="shared" si="40"/>
        <v>11</v>
      </c>
      <c r="AB95" s="1457">
        <f t="shared" si="40"/>
        <v>17</v>
      </c>
      <c r="AC95" s="1462">
        <f t="shared" si="40"/>
        <v>20</v>
      </c>
      <c r="AD95" s="1457">
        <f t="shared" si="40"/>
        <v>28</v>
      </c>
      <c r="AE95" s="1462">
        <f t="shared" si="40"/>
        <v>22</v>
      </c>
      <c r="AF95" s="1457">
        <f t="shared" si="40"/>
        <v>32</v>
      </c>
      <c r="AG95" s="1462">
        <f t="shared" si="40"/>
        <v>33</v>
      </c>
      <c r="AH95" s="1457">
        <f t="shared" si="40"/>
        <v>27</v>
      </c>
      <c r="AI95" s="1462">
        <f t="shared" si="40"/>
        <v>24</v>
      </c>
      <c r="AJ95" s="1457">
        <f t="shared" si="40"/>
        <v>24</v>
      </c>
      <c r="AK95" s="1462">
        <f t="shared" si="40"/>
        <v>25</v>
      </c>
      <c r="AL95" s="1457">
        <f t="shared" si="40"/>
        <v>35</v>
      </c>
      <c r="AM95" s="1462">
        <f t="shared" si="40"/>
        <v>47</v>
      </c>
      <c r="AN95" s="1463">
        <f t="shared" si="40"/>
        <v>603</v>
      </c>
      <c r="AO95" s="1463">
        <f>SUM(AO96:AO98)</f>
        <v>0</v>
      </c>
    </row>
    <row r="96" spans="1:69" ht="15" customHeight="1" x14ac:dyDescent="0.25">
      <c r="A96" s="1567" t="s">
        <v>101</v>
      </c>
      <c r="B96" s="1410" t="s">
        <v>102</v>
      </c>
      <c r="C96" s="1431">
        <f t="shared" ref="C96:C102" si="41">SUM(D96+E96)</f>
        <v>335</v>
      </c>
      <c r="D96" s="18">
        <f t="shared" ref="D96:E102" si="42">SUM(F96+H96+J96+L96+N96+P96+R96+T96+V96+X96+Z96+AB96+AD96+AF96+AH96+AJ96+AL96)</f>
        <v>142</v>
      </c>
      <c r="E96" s="1453">
        <f t="shared" si="42"/>
        <v>193</v>
      </c>
      <c r="F96" s="1432">
        <v>15</v>
      </c>
      <c r="G96" s="1435">
        <v>25</v>
      </c>
      <c r="H96" s="1464">
        <v>13</v>
      </c>
      <c r="I96" s="1465">
        <v>7</v>
      </c>
      <c r="J96" s="1464">
        <v>10</v>
      </c>
      <c r="K96" s="1465">
        <v>7</v>
      </c>
      <c r="L96" s="1432">
        <v>3</v>
      </c>
      <c r="M96" s="1435">
        <v>7</v>
      </c>
      <c r="N96" s="1464">
        <v>2</v>
      </c>
      <c r="O96" s="1465">
        <v>4</v>
      </c>
      <c r="P96" s="1464">
        <v>1</v>
      </c>
      <c r="Q96" s="1465">
        <v>13</v>
      </c>
      <c r="R96" s="1464">
        <v>4</v>
      </c>
      <c r="S96" s="1465">
        <v>15</v>
      </c>
      <c r="T96" s="1464">
        <v>2</v>
      </c>
      <c r="U96" s="1465">
        <v>15</v>
      </c>
      <c r="V96" s="1464">
        <v>3</v>
      </c>
      <c r="W96" s="1465">
        <v>7</v>
      </c>
      <c r="X96" s="1464">
        <v>2</v>
      </c>
      <c r="Y96" s="1465">
        <v>4</v>
      </c>
      <c r="Z96" s="1464">
        <v>20</v>
      </c>
      <c r="AA96" s="1465">
        <v>7</v>
      </c>
      <c r="AB96" s="1464">
        <v>7</v>
      </c>
      <c r="AC96" s="1465">
        <v>11</v>
      </c>
      <c r="AD96" s="1464">
        <v>13</v>
      </c>
      <c r="AE96" s="1465">
        <v>8</v>
      </c>
      <c r="AF96" s="1464">
        <v>14</v>
      </c>
      <c r="AG96" s="1465">
        <v>20</v>
      </c>
      <c r="AH96" s="1464">
        <v>12</v>
      </c>
      <c r="AI96" s="1465">
        <v>12</v>
      </c>
      <c r="AJ96" s="1464">
        <v>11</v>
      </c>
      <c r="AK96" s="1465">
        <v>13</v>
      </c>
      <c r="AL96" s="1464">
        <v>10</v>
      </c>
      <c r="AM96" s="1465">
        <v>18</v>
      </c>
      <c r="AN96" s="1434">
        <v>323</v>
      </c>
      <c r="AO96" s="1434">
        <v>0</v>
      </c>
      <c r="AP96" t="str">
        <f>BI96&amp;BJ96&amp;BK96&amp;BL96</f>
        <v xml:space="preserve">  </v>
      </c>
      <c r="BI96" s="25" t="str">
        <f>IF(AND(C96&gt;0,OR(AN96=""))," * No olvide digitar la columna "&amp;AN$92&amp;""&amp;" . ""Digite CERO si no tiene datos"""," ")</f>
        <v xml:space="preserve"> </v>
      </c>
      <c r="BJ96" s="25" t="str">
        <f>IF(AN96&gt;C96," * Los Beneficiarios no pueden ser mayor al Total.","")</f>
        <v/>
      </c>
      <c r="BK96" s="25" t="str">
        <f>IF(AND(C96&gt;0,OR(AO96=""))," * No olvide digitar las columnas "&amp;AO$92&amp;""&amp;" . ""Digite CERO si no tiene datos"""," ")</f>
        <v xml:space="preserve"> </v>
      </c>
      <c r="BL96" s="25" t="str">
        <f>IF(AO96&gt;C96," * La columna Hospitalización Domiciliaria no pueden ser mayor al Total.","")</f>
        <v/>
      </c>
      <c r="BN96" s="26">
        <f t="shared" ref="BN96:BN102" si="43">IF(AND(C96&gt;0,AN96=""),1,0)</f>
        <v>0</v>
      </c>
      <c r="BO96" s="26">
        <f>IF(AN96&gt;C96,1,0)</f>
        <v>0</v>
      </c>
      <c r="BP96" s="26">
        <f>IF(AND(C96&gt;0,OR(AO96="")),1,0)</f>
        <v>0</v>
      </c>
      <c r="BQ96" s="26">
        <f>IF(AO96&gt;C96,1,0)</f>
        <v>0</v>
      </c>
    </row>
    <row r="97" spans="1:69" x14ac:dyDescent="0.25">
      <c r="A97" s="1623"/>
      <c r="B97" s="144" t="s">
        <v>103</v>
      </c>
      <c r="C97" s="111">
        <f t="shared" si="41"/>
        <v>70</v>
      </c>
      <c r="D97" s="29">
        <f t="shared" si="42"/>
        <v>35</v>
      </c>
      <c r="E97" s="145">
        <f t="shared" si="42"/>
        <v>35</v>
      </c>
      <c r="F97" s="146"/>
      <c r="G97" s="147"/>
      <c r="H97" s="148"/>
      <c r="I97" s="149"/>
      <c r="J97" s="146"/>
      <c r="K97" s="150"/>
      <c r="L97" s="148">
        <v>1</v>
      </c>
      <c r="M97" s="151">
        <v>1</v>
      </c>
      <c r="N97" s="146">
        <v>0</v>
      </c>
      <c r="O97" s="150">
        <v>1</v>
      </c>
      <c r="P97" s="149">
        <v>4</v>
      </c>
      <c r="Q97" s="151">
        <v>0</v>
      </c>
      <c r="R97" s="152">
        <v>0</v>
      </c>
      <c r="S97" s="150">
        <v>1</v>
      </c>
      <c r="T97" s="149">
        <v>1</v>
      </c>
      <c r="U97" s="151">
        <v>1</v>
      </c>
      <c r="V97" s="152">
        <v>4</v>
      </c>
      <c r="W97" s="150">
        <v>1</v>
      </c>
      <c r="X97" s="149">
        <v>2</v>
      </c>
      <c r="Y97" s="150">
        <v>0</v>
      </c>
      <c r="Z97" s="152">
        <v>3</v>
      </c>
      <c r="AA97" s="151">
        <v>0</v>
      </c>
      <c r="AB97" s="152">
        <v>3</v>
      </c>
      <c r="AC97" s="150">
        <v>5</v>
      </c>
      <c r="AD97" s="149">
        <v>4</v>
      </c>
      <c r="AE97" s="151">
        <v>9</v>
      </c>
      <c r="AF97" s="152">
        <v>4</v>
      </c>
      <c r="AG97" s="150">
        <v>4</v>
      </c>
      <c r="AH97" s="149">
        <v>3</v>
      </c>
      <c r="AI97" s="151">
        <v>4</v>
      </c>
      <c r="AJ97" s="152">
        <v>1</v>
      </c>
      <c r="AK97" s="150">
        <v>2</v>
      </c>
      <c r="AL97" s="149">
        <v>5</v>
      </c>
      <c r="AM97" s="150">
        <v>6</v>
      </c>
      <c r="AN97" s="153">
        <v>70</v>
      </c>
      <c r="AO97" s="153">
        <v>0</v>
      </c>
      <c r="AP97" t="str">
        <f>BI97&amp;BJ97&amp;BK97&amp;BL97</f>
        <v xml:space="preserve">  </v>
      </c>
      <c r="BI97" s="25" t="str">
        <f t="shared" ref="BI97:BI102" si="44">IF(AND(C97&gt;0,OR(AN97=""))," * No olvide digitar la columna "&amp;AN$92&amp;""&amp;" . ""Digite CERO si no tiene datos"""," ")</f>
        <v xml:space="preserve"> </v>
      </c>
      <c r="BJ97" s="25" t="str">
        <f t="shared" ref="BJ97:BJ102" si="45">IF(AN97&gt;C97," * Los Beneficiarios no pueden ser mayor al Total.","")</f>
        <v/>
      </c>
      <c r="BK97" s="25" t="str">
        <f>IF(AND(C97&gt;0,OR(AO97=""))," * No olvide digitar las columnas "&amp;AO$92&amp;""&amp;" . ""Digite CERO si no tiene datos"""," ")</f>
        <v xml:space="preserve"> </v>
      </c>
      <c r="BL97" s="25" t="str">
        <f t="shared" ref="BL97:BL98" si="46">IF(AO97&gt;C97," * La columna Hospitalización Domiciliaria no pueden ser mayor al Total.","")</f>
        <v/>
      </c>
      <c r="BN97" s="26">
        <f t="shared" si="43"/>
        <v>0</v>
      </c>
      <c r="BO97" s="26">
        <f t="shared" ref="BO97:BO102" si="47">IF(AN97&gt;C97,1,0)</f>
        <v>0</v>
      </c>
      <c r="BP97" s="26">
        <f t="shared" ref="BP97:BP98" si="48">IF(AND(C97&gt;0,OR(AO97="")),1,0)</f>
        <v>0</v>
      </c>
      <c r="BQ97" s="26">
        <f t="shared" ref="BQ97:BQ98" si="49">IF(AO97&gt;C97,1,0)</f>
        <v>0</v>
      </c>
    </row>
    <row r="98" spans="1:69" x14ac:dyDescent="0.25">
      <c r="A98" s="1630"/>
      <c r="B98" s="1404" t="s">
        <v>104</v>
      </c>
      <c r="C98" s="75">
        <f t="shared" si="41"/>
        <v>50</v>
      </c>
      <c r="D98" s="98">
        <f t="shared" si="42"/>
        <v>31</v>
      </c>
      <c r="E98" s="76">
        <f t="shared" si="42"/>
        <v>19</v>
      </c>
      <c r="F98" s="155"/>
      <c r="G98" s="387"/>
      <c r="H98" s="156"/>
      <c r="I98" s="157"/>
      <c r="J98" s="155"/>
      <c r="K98" s="158"/>
      <c r="L98" s="156">
        <v>0</v>
      </c>
      <c r="M98" s="159">
        <v>4</v>
      </c>
      <c r="N98" s="155">
        <v>1</v>
      </c>
      <c r="O98" s="158">
        <v>2</v>
      </c>
      <c r="P98" s="157">
        <v>1</v>
      </c>
      <c r="Q98" s="159">
        <v>0</v>
      </c>
      <c r="R98" s="160">
        <v>1</v>
      </c>
      <c r="S98" s="158">
        <v>0</v>
      </c>
      <c r="T98" s="157">
        <v>1</v>
      </c>
      <c r="U98" s="159">
        <v>0</v>
      </c>
      <c r="V98" s="160">
        <v>1</v>
      </c>
      <c r="W98" s="158">
        <v>0</v>
      </c>
      <c r="X98" s="157">
        <v>0</v>
      </c>
      <c r="Y98" s="158">
        <v>1</v>
      </c>
      <c r="Z98" s="160">
        <v>2</v>
      </c>
      <c r="AA98" s="159">
        <v>0</v>
      </c>
      <c r="AB98" s="160">
        <v>2</v>
      </c>
      <c r="AC98" s="158">
        <v>2</v>
      </c>
      <c r="AD98" s="157">
        <v>5</v>
      </c>
      <c r="AE98" s="159">
        <v>1</v>
      </c>
      <c r="AF98" s="160">
        <v>3</v>
      </c>
      <c r="AG98" s="158">
        <v>1</v>
      </c>
      <c r="AH98" s="157">
        <v>2</v>
      </c>
      <c r="AI98" s="159">
        <v>2</v>
      </c>
      <c r="AJ98" s="160">
        <v>4</v>
      </c>
      <c r="AK98" s="158">
        <v>2</v>
      </c>
      <c r="AL98" s="157">
        <v>8</v>
      </c>
      <c r="AM98" s="158">
        <v>4</v>
      </c>
      <c r="AN98" s="161">
        <v>47</v>
      </c>
      <c r="AO98" s="161">
        <v>0</v>
      </c>
      <c r="AP98" t="str">
        <f>BI98&amp;BJ98&amp;BK98&amp;BL98</f>
        <v xml:space="preserve">  </v>
      </c>
      <c r="BI98" s="25" t="str">
        <f t="shared" si="44"/>
        <v xml:space="preserve"> </v>
      </c>
      <c r="BJ98" s="25" t="str">
        <f t="shared" si="45"/>
        <v/>
      </c>
      <c r="BK98" s="25" t="str">
        <f t="shared" ref="BK98" si="50">IF(AND(C98&gt;0,OR(AO98=""))," * No olvide digitar las columnas "&amp;AO$92&amp;""&amp;" . ""Digite CERO si no tiene datos"""," ")</f>
        <v xml:space="preserve"> </v>
      </c>
      <c r="BL98" s="25" t="str">
        <f t="shared" si="46"/>
        <v/>
      </c>
      <c r="BN98" s="26">
        <f t="shared" si="43"/>
        <v>0</v>
      </c>
      <c r="BO98" s="26">
        <f t="shared" si="47"/>
        <v>0</v>
      </c>
      <c r="BP98" s="26">
        <f t="shared" si="48"/>
        <v>0</v>
      </c>
      <c r="BQ98" s="26">
        <f t="shared" si="49"/>
        <v>0</v>
      </c>
    </row>
    <row r="99" spans="1:69" x14ac:dyDescent="0.25">
      <c r="A99" s="1609" t="s">
        <v>105</v>
      </c>
      <c r="B99" s="1610"/>
      <c r="C99" s="80">
        <f t="shared" si="41"/>
        <v>29</v>
      </c>
      <c r="D99" s="162">
        <f t="shared" si="42"/>
        <v>14</v>
      </c>
      <c r="E99" s="163">
        <f t="shared" si="42"/>
        <v>15</v>
      </c>
      <c r="F99" s="164"/>
      <c r="G99" s="165">
        <v>3</v>
      </c>
      <c r="H99" s="166"/>
      <c r="I99" s="167"/>
      <c r="J99" s="168"/>
      <c r="K99" s="165"/>
      <c r="L99" s="166"/>
      <c r="M99" s="169">
        <v>1</v>
      </c>
      <c r="N99" s="168">
        <v>1</v>
      </c>
      <c r="O99" s="165">
        <v>1</v>
      </c>
      <c r="P99" s="167"/>
      <c r="Q99" s="169">
        <v>1</v>
      </c>
      <c r="R99" s="170">
        <v>2</v>
      </c>
      <c r="S99" s="165">
        <v>2</v>
      </c>
      <c r="T99" s="167"/>
      <c r="U99" s="169">
        <v>2</v>
      </c>
      <c r="V99" s="170">
        <v>1</v>
      </c>
      <c r="W99" s="165">
        <v>2</v>
      </c>
      <c r="X99" s="167"/>
      <c r="Y99" s="165"/>
      <c r="Z99" s="170"/>
      <c r="AA99" s="169"/>
      <c r="AB99" s="170"/>
      <c r="AC99" s="165"/>
      <c r="AD99" s="167">
        <v>1</v>
      </c>
      <c r="AE99" s="169">
        <v>1</v>
      </c>
      <c r="AF99" s="170">
        <v>2</v>
      </c>
      <c r="AG99" s="165">
        <v>1</v>
      </c>
      <c r="AH99" s="167">
        <v>2</v>
      </c>
      <c r="AI99" s="169"/>
      <c r="AJ99" s="170">
        <v>1</v>
      </c>
      <c r="AK99" s="165"/>
      <c r="AL99" s="167">
        <v>4</v>
      </c>
      <c r="AM99" s="165">
        <v>1</v>
      </c>
      <c r="AN99" s="171">
        <v>21</v>
      </c>
      <c r="AO99" s="172"/>
      <c r="AP99" t="str">
        <f t="shared" ref="AP99:AP102" si="51">BI99&amp;BJ99</f>
        <v xml:space="preserve"> </v>
      </c>
      <c r="BI99" s="25" t="str">
        <f t="shared" si="44"/>
        <v xml:space="preserve"> </v>
      </c>
      <c r="BJ99" s="25" t="str">
        <f t="shared" si="45"/>
        <v/>
      </c>
      <c r="BK99" s="26"/>
      <c r="BL99" s="26"/>
      <c r="BN99" s="26">
        <f t="shared" si="43"/>
        <v>0</v>
      </c>
      <c r="BO99" s="26">
        <f t="shared" si="47"/>
        <v>0</v>
      </c>
      <c r="BP99" s="25"/>
      <c r="BQ99" s="25"/>
    </row>
    <row r="100" spans="1:69" x14ac:dyDescent="0.25">
      <c r="A100" s="1611" t="s">
        <v>106</v>
      </c>
      <c r="B100" s="1612"/>
      <c r="C100" s="28">
        <f t="shared" si="41"/>
        <v>34</v>
      </c>
      <c r="D100" s="96">
        <f t="shared" si="42"/>
        <v>24</v>
      </c>
      <c r="E100" s="382">
        <f t="shared" si="42"/>
        <v>10</v>
      </c>
      <c r="F100" s="174"/>
      <c r="G100" s="383"/>
      <c r="H100" s="175">
        <v>2</v>
      </c>
      <c r="I100" s="176">
        <v>1</v>
      </c>
      <c r="J100" s="164"/>
      <c r="K100" s="177"/>
      <c r="L100" s="175"/>
      <c r="M100" s="178"/>
      <c r="N100" s="164"/>
      <c r="O100" s="177"/>
      <c r="P100" s="176">
        <v>2</v>
      </c>
      <c r="Q100" s="178"/>
      <c r="R100" s="401">
        <v>2</v>
      </c>
      <c r="S100" s="177"/>
      <c r="T100" s="176">
        <v>3</v>
      </c>
      <c r="U100" s="178"/>
      <c r="V100" s="401">
        <v>1</v>
      </c>
      <c r="W100" s="177"/>
      <c r="X100" s="176">
        <v>1</v>
      </c>
      <c r="Y100" s="177"/>
      <c r="Z100" s="401"/>
      <c r="AA100" s="178">
        <v>2</v>
      </c>
      <c r="AB100" s="401">
        <v>1</v>
      </c>
      <c r="AC100" s="177"/>
      <c r="AD100" s="176">
        <v>4</v>
      </c>
      <c r="AE100" s="178">
        <v>2</v>
      </c>
      <c r="AF100" s="401">
        <v>3</v>
      </c>
      <c r="AG100" s="177">
        <v>3</v>
      </c>
      <c r="AH100" s="176">
        <v>2</v>
      </c>
      <c r="AI100" s="178"/>
      <c r="AJ100" s="401">
        <v>2</v>
      </c>
      <c r="AK100" s="177"/>
      <c r="AL100" s="176">
        <v>1</v>
      </c>
      <c r="AM100" s="177">
        <v>2</v>
      </c>
      <c r="AN100" s="395">
        <v>32</v>
      </c>
      <c r="AO100" s="396"/>
      <c r="AP100" t="str">
        <f t="shared" si="51"/>
        <v xml:space="preserve"> </v>
      </c>
      <c r="BI100" s="25" t="str">
        <f t="shared" si="44"/>
        <v xml:space="preserve"> </v>
      </c>
      <c r="BJ100" s="25" t="str">
        <f t="shared" si="45"/>
        <v/>
      </c>
      <c r="BK100" s="26"/>
      <c r="BL100" s="26"/>
      <c r="BN100" s="26">
        <f t="shared" si="43"/>
        <v>0</v>
      </c>
      <c r="BO100" s="26">
        <f t="shared" si="47"/>
        <v>0</v>
      </c>
      <c r="BP100" s="25"/>
      <c r="BQ100" s="25"/>
    </row>
    <row r="101" spans="1:69" x14ac:dyDescent="0.25">
      <c r="A101" s="1611" t="s">
        <v>107</v>
      </c>
      <c r="B101" s="1612"/>
      <c r="C101" s="111">
        <f t="shared" si="41"/>
        <v>77</v>
      </c>
      <c r="D101" s="29">
        <f t="shared" si="42"/>
        <v>33</v>
      </c>
      <c r="E101" s="182">
        <f t="shared" si="42"/>
        <v>44</v>
      </c>
      <c r="F101" s="146"/>
      <c r="G101" s="147"/>
      <c r="H101" s="148"/>
      <c r="I101" s="149"/>
      <c r="J101" s="146">
        <v>1</v>
      </c>
      <c r="K101" s="150"/>
      <c r="L101" s="148">
        <v>1</v>
      </c>
      <c r="M101" s="151">
        <v>1</v>
      </c>
      <c r="N101" s="146">
        <v>1</v>
      </c>
      <c r="O101" s="150">
        <v>2</v>
      </c>
      <c r="P101" s="149">
        <v>3</v>
      </c>
      <c r="Q101" s="151">
        <v>4</v>
      </c>
      <c r="R101" s="152">
        <v>1</v>
      </c>
      <c r="S101" s="150">
        <v>2</v>
      </c>
      <c r="T101" s="149">
        <v>2</v>
      </c>
      <c r="U101" s="151">
        <v>1</v>
      </c>
      <c r="V101" s="152">
        <v>2</v>
      </c>
      <c r="W101" s="150">
        <v>2</v>
      </c>
      <c r="X101" s="149">
        <v>3</v>
      </c>
      <c r="Y101" s="150">
        <v>4</v>
      </c>
      <c r="Z101" s="152">
        <v>2</v>
      </c>
      <c r="AA101" s="151"/>
      <c r="AB101" s="152">
        <v>1</v>
      </c>
      <c r="AC101" s="150"/>
      <c r="AD101" s="149">
        <v>1</v>
      </c>
      <c r="AE101" s="151">
        <v>1</v>
      </c>
      <c r="AF101" s="152">
        <v>2</v>
      </c>
      <c r="AG101" s="150">
        <v>4</v>
      </c>
      <c r="AH101" s="149">
        <v>3</v>
      </c>
      <c r="AI101" s="151">
        <v>5</v>
      </c>
      <c r="AJ101" s="152">
        <v>5</v>
      </c>
      <c r="AK101" s="150">
        <v>4</v>
      </c>
      <c r="AL101" s="149">
        <v>5</v>
      </c>
      <c r="AM101" s="150">
        <v>14</v>
      </c>
      <c r="AN101" s="153">
        <v>74</v>
      </c>
      <c r="AO101" s="183"/>
      <c r="AP101" t="str">
        <f t="shared" si="51"/>
        <v xml:space="preserve"> </v>
      </c>
      <c r="BI101" s="25" t="str">
        <f t="shared" si="44"/>
        <v xml:space="preserve"> </v>
      </c>
      <c r="BJ101" s="25" t="str">
        <f t="shared" si="45"/>
        <v/>
      </c>
      <c r="BK101" s="26"/>
      <c r="BL101" s="26"/>
      <c r="BN101" s="26">
        <f t="shared" si="43"/>
        <v>0</v>
      </c>
      <c r="BO101" s="26">
        <f t="shared" si="47"/>
        <v>0</v>
      </c>
      <c r="BP101" s="25"/>
      <c r="BQ101" s="25"/>
    </row>
    <row r="102" spans="1:69" x14ac:dyDescent="0.25">
      <c r="A102" s="1595" t="s">
        <v>108</v>
      </c>
      <c r="B102" s="1596"/>
      <c r="C102" s="75">
        <f t="shared" si="41"/>
        <v>38</v>
      </c>
      <c r="D102" s="98">
        <f t="shared" si="42"/>
        <v>21</v>
      </c>
      <c r="E102" s="184">
        <f t="shared" si="42"/>
        <v>17</v>
      </c>
      <c r="F102" s="155"/>
      <c r="G102" s="387"/>
      <c r="H102" s="156"/>
      <c r="I102" s="157"/>
      <c r="J102" s="155"/>
      <c r="K102" s="158"/>
      <c r="L102" s="156">
        <v>1</v>
      </c>
      <c r="M102" s="159"/>
      <c r="N102" s="155"/>
      <c r="O102" s="158">
        <v>1</v>
      </c>
      <c r="P102" s="157">
        <v>1</v>
      </c>
      <c r="Q102" s="159">
        <v>2</v>
      </c>
      <c r="R102" s="160">
        <v>1</v>
      </c>
      <c r="S102" s="158"/>
      <c r="T102" s="157">
        <v>2</v>
      </c>
      <c r="U102" s="159">
        <v>1</v>
      </c>
      <c r="V102" s="160">
        <v>1</v>
      </c>
      <c r="W102" s="158"/>
      <c r="X102" s="157">
        <v>1</v>
      </c>
      <c r="Y102" s="158">
        <v>2</v>
      </c>
      <c r="Z102" s="160">
        <v>2</v>
      </c>
      <c r="AA102" s="159">
        <v>2</v>
      </c>
      <c r="AB102" s="160">
        <v>3</v>
      </c>
      <c r="AC102" s="158">
        <v>2</v>
      </c>
      <c r="AD102" s="157"/>
      <c r="AE102" s="159"/>
      <c r="AF102" s="160">
        <v>4</v>
      </c>
      <c r="AG102" s="158"/>
      <c r="AH102" s="157">
        <v>3</v>
      </c>
      <c r="AI102" s="159">
        <v>1</v>
      </c>
      <c r="AJ102" s="160"/>
      <c r="AK102" s="158">
        <v>4</v>
      </c>
      <c r="AL102" s="157">
        <v>2</v>
      </c>
      <c r="AM102" s="158">
        <v>2</v>
      </c>
      <c r="AN102" s="161">
        <v>36</v>
      </c>
      <c r="AO102" s="185"/>
      <c r="AP102" t="str">
        <f t="shared" si="51"/>
        <v xml:space="preserve"> </v>
      </c>
      <c r="BI102" s="25" t="str">
        <f t="shared" si="44"/>
        <v xml:space="preserve"> </v>
      </c>
      <c r="BJ102" s="25" t="str">
        <f t="shared" si="45"/>
        <v/>
      </c>
      <c r="BK102" s="26"/>
      <c r="BL102" s="26"/>
      <c r="BN102" s="26">
        <f t="shared" si="43"/>
        <v>0</v>
      </c>
      <c r="BO102" s="26">
        <f t="shared" si="47"/>
        <v>0</v>
      </c>
      <c r="BP102" s="25"/>
      <c r="BQ102" s="25"/>
    </row>
    <row r="103" spans="1:69" s="4" customFormat="1" ht="12" x14ac:dyDescent="0.2">
      <c r="A103" s="49" t="s">
        <v>109</v>
      </c>
      <c r="B103" s="50"/>
      <c r="C103" s="50"/>
      <c r="D103" s="50"/>
    </row>
    <row r="104" spans="1:69" x14ac:dyDescent="0.25">
      <c r="A104" s="1518" t="s">
        <v>110</v>
      </c>
      <c r="B104" s="1584"/>
      <c r="C104" s="1519"/>
      <c r="D104" s="1412" t="s">
        <v>62</v>
      </c>
    </row>
    <row r="105" spans="1:69" ht="21" x14ac:dyDescent="0.25">
      <c r="A105" s="1597" t="s">
        <v>111</v>
      </c>
      <c r="B105" s="1598"/>
      <c r="C105" s="1466" t="s">
        <v>112</v>
      </c>
      <c r="D105" s="1467"/>
    </row>
    <row r="106" spans="1:69" x14ac:dyDescent="0.25">
      <c r="A106" s="1633"/>
      <c r="B106" s="1628"/>
      <c r="C106" s="188" t="s">
        <v>113</v>
      </c>
      <c r="D106" s="153"/>
    </row>
    <row r="107" spans="1:69" ht="21" x14ac:dyDescent="0.25">
      <c r="A107" s="1601"/>
      <c r="B107" s="1629"/>
      <c r="C107" s="189" t="s">
        <v>114</v>
      </c>
      <c r="D107" s="190"/>
    </row>
    <row r="108" spans="1:69" s="4" customFormat="1" ht="12" x14ac:dyDescent="0.2">
      <c r="A108" s="1603" t="s">
        <v>115</v>
      </c>
      <c r="B108" s="1603"/>
      <c r="C108" s="1603"/>
      <c r="D108" s="1603"/>
      <c r="E108" s="1603"/>
      <c r="F108" s="1603"/>
      <c r="G108" s="1603"/>
      <c r="H108" s="1603"/>
      <c r="I108" s="1603"/>
      <c r="J108" s="1603"/>
      <c r="K108" s="1604"/>
      <c r="L108" s="191"/>
      <c r="M108" s="192"/>
      <c r="N108" s="192"/>
      <c r="O108" s="193"/>
      <c r="P108" s="50"/>
      <c r="Q108" s="192"/>
      <c r="R108" s="193"/>
      <c r="S108" s="50"/>
      <c r="T108" s="192"/>
      <c r="U108" s="50"/>
      <c r="V108" s="50"/>
      <c r="W108" s="193"/>
      <c r="X108" s="193"/>
      <c r="Y108" s="193"/>
      <c r="Z108" s="194"/>
      <c r="AA108" s="50"/>
      <c r="AB108" s="193"/>
      <c r="AC108" s="193"/>
      <c r="AD108" s="193"/>
      <c r="AE108" s="193"/>
      <c r="AF108" s="194"/>
      <c r="AG108" s="50"/>
      <c r="AH108" s="193"/>
      <c r="AI108" s="193"/>
      <c r="AJ108" s="193"/>
      <c r="AK108" s="50"/>
      <c r="AL108" s="192"/>
      <c r="AM108" s="193"/>
      <c r="AN108" s="192"/>
    </row>
    <row r="109" spans="1:69" ht="15" customHeight="1" x14ac:dyDescent="0.25">
      <c r="A109" s="1544" t="s">
        <v>98</v>
      </c>
      <c r="B109" s="1524"/>
      <c r="C109" s="1527" t="s">
        <v>5</v>
      </c>
      <c r="D109" s="1528"/>
      <c r="E109" s="1529"/>
      <c r="F109" s="1549" t="s">
        <v>6</v>
      </c>
      <c r="G109" s="1550"/>
      <c r="H109" s="1550"/>
      <c r="I109" s="1550"/>
      <c r="J109" s="1550"/>
      <c r="K109" s="1550"/>
      <c r="L109" s="1550"/>
      <c r="M109" s="1550"/>
      <c r="N109" s="1550"/>
      <c r="O109" s="1550"/>
      <c r="P109" s="1550"/>
      <c r="Q109" s="1550"/>
      <c r="R109" s="1550"/>
      <c r="S109" s="1550"/>
      <c r="T109" s="1550"/>
      <c r="U109" s="1550"/>
      <c r="V109" s="1550"/>
      <c r="W109" s="1550"/>
      <c r="X109" s="1550"/>
      <c r="Y109" s="1550"/>
      <c r="Z109" s="1550"/>
      <c r="AA109" s="1550"/>
      <c r="AB109" s="1550"/>
      <c r="AC109" s="1550"/>
      <c r="AD109" s="1550"/>
      <c r="AE109" s="1550"/>
      <c r="AF109" s="1550"/>
      <c r="AG109" s="1550"/>
      <c r="AH109" s="1550"/>
      <c r="AI109" s="1550"/>
      <c r="AJ109" s="1550"/>
      <c r="AK109" s="1550"/>
      <c r="AL109" s="1550"/>
      <c r="AM109" s="1605"/>
      <c r="AN109" s="1552" t="s">
        <v>7</v>
      </c>
    </row>
    <row r="110" spans="1:69" x14ac:dyDescent="0.25">
      <c r="A110" s="1632"/>
      <c r="B110" s="1525"/>
      <c r="C110" s="1530"/>
      <c r="D110" s="1531"/>
      <c r="E110" s="1532"/>
      <c r="F110" s="1518" t="s">
        <v>11</v>
      </c>
      <c r="G110" s="1519"/>
      <c r="H110" s="1518" t="s">
        <v>12</v>
      </c>
      <c r="I110" s="1519"/>
      <c r="J110" s="1518" t="s">
        <v>13</v>
      </c>
      <c r="K110" s="1519"/>
      <c r="L110" s="1518" t="s">
        <v>14</v>
      </c>
      <c r="M110" s="1519"/>
      <c r="N110" s="1518" t="s">
        <v>15</v>
      </c>
      <c r="O110" s="1519"/>
      <c r="P110" s="1521" t="s">
        <v>16</v>
      </c>
      <c r="Q110" s="1522"/>
      <c r="R110" s="1521" t="s">
        <v>17</v>
      </c>
      <c r="S110" s="1522"/>
      <c r="T110" s="1521" t="s">
        <v>18</v>
      </c>
      <c r="U110" s="1522"/>
      <c r="V110" s="1521" t="s">
        <v>19</v>
      </c>
      <c r="W110" s="1522"/>
      <c r="X110" s="1521" t="s">
        <v>20</v>
      </c>
      <c r="Y110" s="1522"/>
      <c r="Z110" s="1521" t="s">
        <v>21</v>
      </c>
      <c r="AA110" s="1522"/>
      <c r="AB110" s="1521" t="s">
        <v>22</v>
      </c>
      <c r="AC110" s="1522"/>
      <c r="AD110" s="1521" t="s">
        <v>23</v>
      </c>
      <c r="AE110" s="1522"/>
      <c r="AF110" s="1521" t="s">
        <v>24</v>
      </c>
      <c r="AG110" s="1522"/>
      <c r="AH110" s="1521" t="s">
        <v>25</v>
      </c>
      <c r="AI110" s="1522"/>
      <c r="AJ110" s="1521" t="s">
        <v>26</v>
      </c>
      <c r="AK110" s="1522"/>
      <c r="AL110" s="1521" t="s">
        <v>27</v>
      </c>
      <c r="AM110" s="1522"/>
      <c r="AN110" s="1536"/>
    </row>
    <row r="111" spans="1:69" x14ac:dyDescent="0.25">
      <c r="A111" s="1546"/>
      <c r="B111" s="1548"/>
      <c r="C111" s="1425" t="s">
        <v>32</v>
      </c>
      <c r="D111" s="1426" t="s">
        <v>43</v>
      </c>
      <c r="E111" s="1396" t="s">
        <v>34</v>
      </c>
      <c r="F111" s="1427" t="s">
        <v>43</v>
      </c>
      <c r="G111" s="1428" t="s">
        <v>34</v>
      </c>
      <c r="H111" s="1427" t="s">
        <v>43</v>
      </c>
      <c r="I111" s="1428" t="s">
        <v>34</v>
      </c>
      <c r="J111" s="1427" t="s">
        <v>43</v>
      </c>
      <c r="K111" s="1428" t="s">
        <v>34</v>
      </c>
      <c r="L111" s="1427" t="s">
        <v>43</v>
      </c>
      <c r="M111" s="1428" t="s">
        <v>34</v>
      </c>
      <c r="N111" s="1427" t="s">
        <v>43</v>
      </c>
      <c r="O111" s="1428" t="s">
        <v>34</v>
      </c>
      <c r="P111" s="1427" t="s">
        <v>43</v>
      </c>
      <c r="Q111" s="1428" t="s">
        <v>34</v>
      </c>
      <c r="R111" s="1427" t="s">
        <v>43</v>
      </c>
      <c r="S111" s="1428" t="s">
        <v>34</v>
      </c>
      <c r="T111" s="1427" t="s">
        <v>43</v>
      </c>
      <c r="U111" s="1428" t="s">
        <v>34</v>
      </c>
      <c r="V111" s="1427" t="s">
        <v>43</v>
      </c>
      <c r="W111" s="1428" t="s">
        <v>34</v>
      </c>
      <c r="X111" s="1427" t="s">
        <v>43</v>
      </c>
      <c r="Y111" s="1428" t="s">
        <v>34</v>
      </c>
      <c r="Z111" s="1427" t="s">
        <v>43</v>
      </c>
      <c r="AA111" s="1428" t="s">
        <v>34</v>
      </c>
      <c r="AB111" s="1427" t="s">
        <v>43</v>
      </c>
      <c r="AC111" s="1428" t="s">
        <v>34</v>
      </c>
      <c r="AD111" s="1427" t="s">
        <v>43</v>
      </c>
      <c r="AE111" s="1428" t="s">
        <v>34</v>
      </c>
      <c r="AF111" s="1427" t="s">
        <v>43</v>
      </c>
      <c r="AG111" s="1428" t="s">
        <v>34</v>
      </c>
      <c r="AH111" s="1427" t="s">
        <v>43</v>
      </c>
      <c r="AI111" s="1428" t="s">
        <v>34</v>
      </c>
      <c r="AJ111" s="1427" t="s">
        <v>43</v>
      </c>
      <c r="AK111" s="1428" t="s">
        <v>34</v>
      </c>
      <c r="AL111" s="1427" t="s">
        <v>43</v>
      </c>
      <c r="AM111" s="1428" t="s">
        <v>34</v>
      </c>
      <c r="AN111" s="1554"/>
    </row>
    <row r="112" spans="1:69" x14ac:dyDescent="0.25">
      <c r="A112" s="1658" t="s">
        <v>116</v>
      </c>
      <c r="B112" s="1659"/>
      <c r="C112" s="80">
        <f>SUM(D112+E112)</f>
        <v>0</v>
      </c>
      <c r="D112" s="162">
        <f t="shared" ref="D112:E114" si="52">SUM(F112+H112+J112+L112+N112+P112+R112+T112+V112+X112+Z112+AB112+AD112+AF112+AH112+AJ112+AL112)</f>
        <v>0</v>
      </c>
      <c r="E112" s="63">
        <f t="shared" si="52"/>
        <v>0</v>
      </c>
      <c r="F112" s="196"/>
      <c r="G112" s="197"/>
      <c r="H112" s="196"/>
      <c r="I112" s="197"/>
      <c r="J112" s="196"/>
      <c r="K112" s="197"/>
      <c r="L112" s="196"/>
      <c r="M112" s="197"/>
      <c r="N112" s="196"/>
      <c r="O112" s="197"/>
      <c r="P112" s="196"/>
      <c r="Q112" s="197"/>
      <c r="R112" s="196"/>
      <c r="S112" s="197"/>
      <c r="T112" s="196"/>
      <c r="U112" s="197"/>
      <c r="V112" s="196"/>
      <c r="W112" s="197"/>
      <c r="X112" s="196"/>
      <c r="Y112" s="197"/>
      <c r="Z112" s="196"/>
      <c r="AA112" s="197"/>
      <c r="AB112" s="196"/>
      <c r="AC112" s="197"/>
      <c r="AD112" s="198"/>
      <c r="AE112" s="199"/>
      <c r="AF112" s="196"/>
      <c r="AG112" s="197"/>
      <c r="AH112" s="198"/>
      <c r="AI112" s="199"/>
      <c r="AJ112" s="196"/>
      <c r="AK112" s="197"/>
      <c r="AL112" s="198"/>
      <c r="AM112" s="197"/>
      <c r="AN112" s="200"/>
      <c r="AO112" t="str">
        <f>BI112&amp;BJ112</f>
        <v/>
      </c>
      <c r="BI112" s="25" t="str">
        <f>IF(AND(C112&gt;0,AN112="")," * No olvide digitar la columna Beneficiarios","")</f>
        <v/>
      </c>
      <c r="BJ112" s="25" t="str">
        <f>IF(AN112&gt;C112," * Los beneficiairos no pueden ser mayor al Total.","")</f>
        <v/>
      </c>
      <c r="BK112" s="25"/>
      <c r="BL112" s="25"/>
      <c r="BN112" s="26">
        <f>IF(AND(C112&gt;0,AN112=""),1,0)</f>
        <v>0</v>
      </c>
      <c r="BO112" s="26">
        <f>IF(AN112&gt;C112,1,0)</f>
        <v>0</v>
      </c>
      <c r="BP112" s="26"/>
    </row>
    <row r="113" spans="1:74" ht="15" customHeight="1" x14ac:dyDescent="0.25">
      <c r="A113" s="1590" t="s">
        <v>117</v>
      </c>
      <c r="B113" s="1591"/>
      <c r="C113" s="61">
        <f>SUM(D113+E113)</f>
        <v>14</v>
      </c>
      <c r="D113" s="96">
        <f t="shared" si="52"/>
        <v>7</v>
      </c>
      <c r="E113" s="70">
        <f t="shared" si="52"/>
        <v>7</v>
      </c>
      <c r="F113" s="201"/>
      <c r="G113" s="202"/>
      <c r="H113" s="201"/>
      <c r="I113" s="202"/>
      <c r="J113" s="201"/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>
        <v>1</v>
      </c>
      <c r="W113" s="202">
        <v>2</v>
      </c>
      <c r="X113" s="201"/>
      <c r="Y113" s="202"/>
      <c r="Z113" s="201"/>
      <c r="AA113" s="202"/>
      <c r="AB113" s="201">
        <v>1</v>
      </c>
      <c r="AC113" s="202"/>
      <c r="AD113" s="203">
        <v>1</v>
      </c>
      <c r="AE113" s="204"/>
      <c r="AF113" s="201">
        <v>1</v>
      </c>
      <c r="AG113" s="202">
        <v>1</v>
      </c>
      <c r="AH113" s="203"/>
      <c r="AI113" s="204"/>
      <c r="AJ113" s="201">
        <v>1</v>
      </c>
      <c r="AK113" s="202">
        <v>2</v>
      </c>
      <c r="AL113" s="203">
        <v>2</v>
      </c>
      <c r="AM113" s="202">
        <v>2</v>
      </c>
      <c r="AN113" s="205">
        <v>14</v>
      </c>
      <c r="AO113" t="str">
        <f t="shared" ref="AO113:AO114" si="53">BI113&amp;BJ113</f>
        <v/>
      </c>
      <c r="BI113" s="25" t="str">
        <f t="shared" ref="BI113:BI114" si="54">IF(AND(C113&gt;0,AN113="")," * No olvide digitar la columna Beneficiarios","")</f>
        <v/>
      </c>
      <c r="BJ113" s="25" t="str">
        <f t="shared" ref="BJ113:BJ114" si="55">IF(AN113&gt;C113," * Los beneficiairos no pueden ser mayor al Total.","")</f>
        <v/>
      </c>
      <c r="BK113" s="25"/>
      <c r="BL113" s="25"/>
      <c r="BN113" s="26">
        <f t="shared" ref="BN113:BN114" si="56">IF(AND(C113&gt;0,AN113=""),1,0)</f>
        <v>0</v>
      </c>
      <c r="BO113" s="26">
        <f t="shared" ref="BO113:BO114" si="57">IF(AN113&gt;C113,1,0)</f>
        <v>0</v>
      </c>
      <c r="BP113" s="26"/>
    </row>
    <row r="114" spans="1:74" ht="15" customHeight="1" x14ac:dyDescent="0.25">
      <c r="A114" s="1592" t="s">
        <v>118</v>
      </c>
      <c r="B114" s="1593"/>
      <c r="C114" s="75">
        <f>SUM(D114+E114)</f>
        <v>4</v>
      </c>
      <c r="D114" s="98">
        <f t="shared" si="52"/>
        <v>0</v>
      </c>
      <c r="E114" s="77">
        <f t="shared" si="52"/>
        <v>4</v>
      </c>
      <c r="F114" s="206"/>
      <c r="G114" s="207"/>
      <c r="H114" s="206"/>
      <c r="I114" s="207"/>
      <c r="J114" s="206"/>
      <c r="K114" s="207"/>
      <c r="L114" s="206"/>
      <c r="M114" s="207"/>
      <c r="N114" s="206"/>
      <c r="O114" s="207"/>
      <c r="P114" s="206"/>
      <c r="Q114" s="207"/>
      <c r="R114" s="206"/>
      <c r="S114" s="207"/>
      <c r="T114" s="206"/>
      <c r="U114" s="207"/>
      <c r="V114" s="206"/>
      <c r="W114" s="207"/>
      <c r="X114" s="206"/>
      <c r="Y114" s="207"/>
      <c r="Z114" s="206"/>
      <c r="AA114" s="207">
        <v>1</v>
      </c>
      <c r="AB114" s="206"/>
      <c r="AC114" s="207"/>
      <c r="AD114" s="208"/>
      <c r="AE114" s="209"/>
      <c r="AF114" s="206"/>
      <c r="AG114" s="207"/>
      <c r="AH114" s="208"/>
      <c r="AI114" s="209">
        <v>1</v>
      </c>
      <c r="AJ114" s="206"/>
      <c r="AK114" s="207"/>
      <c r="AL114" s="208"/>
      <c r="AM114" s="207">
        <v>2</v>
      </c>
      <c r="AN114" s="210">
        <v>4</v>
      </c>
      <c r="AO114" t="str">
        <f t="shared" si="53"/>
        <v/>
      </c>
      <c r="BI114" s="25" t="str">
        <f t="shared" si="54"/>
        <v/>
      </c>
      <c r="BJ114" s="25" t="str">
        <f t="shared" si="55"/>
        <v/>
      </c>
      <c r="BK114" s="25"/>
      <c r="BL114" s="25"/>
      <c r="BN114" s="26">
        <f t="shared" si="56"/>
        <v>0</v>
      </c>
      <c r="BO114" s="26">
        <f t="shared" si="57"/>
        <v>0</v>
      </c>
      <c r="BP114" s="26"/>
    </row>
    <row r="115" spans="1:74" s="4" customFormat="1" ht="18" customHeight="1" x14ac:dyDescent="0.2">
      <c r="A115" s="49" t="s">
        <v>119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74" x14ac:dyDescent="0.25">
      <c r="A116" s="1544" t="s">
        <v>120</v>
      </c>
      <c r="B116" s="1524"/>
      <c r="C116" s="1544" t="s">
        <v>62</v>
      </c>
      <c r="D116" s="1545"/>
      <c r="E116" s="1524"/>
      <c r="F116" s="1518" t="s">
        <v>121</v>
      </c>
      <c r="G116" s="1519"/>
      <c r="H116" s="1594" t="s">
        <v>122</v>
      </c>
      <c r="I116" s="1519"/>
      <c r="J116" s="1518" t="s">
        <v>123</v>
      </c>
      <c r="K116" s="1519"/>
      <c r="L116" s="1518" t="s">
        <v>15</v>
      </c>
      <c r="M116" s="1519"/>
      <c r="N116" s="1518" t="s">
        <v>124</v>
      </c>
      <c r="O116" s="1519"/>
      <c r="P116" s="1518" t="s">
        <v>125</v>
      </c>
      <c r="Q116" s="1519"/>
      <c r="R116" s="1521" t="s">
        <v>126</v>
      </c>
      <c r="S116" s="1522"/>
      <c r="T116" s="1521" t="s">
        <v>127</v>
      </c>
      <c r="U116" s="1522"/>
      <c r="V116" s="1521" t="s">
        <v>128</v>
      </c>
      <c r="W116" s="1533"/>
      <c r="X116" s="1521" t="s">
        <v>129</v>
      </c>
      <c r="Y116" s="1522"/>
    </row>
    <row r="117" spans="1:74" x14ac:dyDescent="0.25">
      <c r="A117" s="1546"/>
      <c r="B117" s="1548"/>
      <c r="C117" s="1425" t="s">
        <v>32</v>
      </c>
      <c r="D117" s="1426" t="s">
        <v>33</v>
      </c>
      <c r="E117" s="1399" t="s">
        <v>34</v>
      </c>
      <c r="F117" s="1427" t="s">
        <v>43</v>
      </c>
      <c r="G117" s="1428" t="s">
        <v>34</v>
      </c>
      <c r="H117" s="1427" t="s">
        <v>43</v>
      </c>
      <c r="I117" s="1428" t="s">
        <v>34</v>
      </c>
      <c r="J117" s="1427" t="s">
        <v>43</v>
      </c>
      <c r="K117" s="1428" t="s">
        <v>34</v>
      </c>
      <c r="L117" s="1427" t="s">
        <v>43</v>
      </c>
      <c r="M117" s="1428" t="s">
        <v>34</v>
      </c>
      <c r="N117" s="1427" t="s">
        <v>43</v>
      </c>
      <c r="O117" s="1428" t="s">
        <v>34</v>
      </c>
      <c r="P117" s="1427" t="s">
        <v>43</v>
      </c>
      <c r="Q117" s="1428" t="s">
        <v>34</v>
      </c>
      <c r="R117" s="1427" t="s">
        <v>43</v>
      </c>
      <c r="S117" s="1428" t="s">
        <v>34</v>
      </c>
      <c r="T117" s="1427" t="s">
        <v>43</v>
      </c>
      <c r="U117" s="1428" t="s">
        <v>34</v>
      </c>
      <c r="V117" s="1427" t="s">
        <v>43</v>
      </c>
      <c r="W117" s="1367" t="s">
        <v>34</v>
      </c>
      <c r="X117" s="1427" t="s">
        <v>43</v>
      </c>
      <c r="Y117" s="1428" t="s">
        <v>34</v>
      </c>
    </row>
    <row r="118" spans="1:74" x14ac:dyDescent="0.25">
      <c r="A118" s="1658" t="s">
        <v>130</v>
      </c>
      <c r="B118" s="1659"/>
      <c r="C118" s="1468">
        <f>SUM(D118+E118)</f>
        <v>4</v>
      </c>
      <c r="D118" s="1431">
        <f>SUM(F118+H118+J118+L118+N118+P118+R118+T118+V118+X118)</f>
        <v>1</v>
      </c>
      <c r="E118" s="1446">
        <f>SUM(G118+I118+K118+M118+O118+Q118+S118+U118+W118+Y118)</f>
        <v>3</v>
      </c>
      <c r="F118" s="1435"/>
      <c r="G118" s="1469">
        <v>1</v>
      </c>
      <c r="H118" s="1432"/>
      <c r="I118" s="1465"/>
      <c r="J118" s="1432"/>
      <c r="K118" s="1465"/>
      <c r="L118" s="1435"/>
      <c r="M118" s="1469"/>
      <c r="N118" s="1432">
        <v>1</v>
      </c>
      <c r="O118" s="1465">
        <v>1</v>
      </c>
      <c r="P118" s="1435"/>
      <c r="Q118" s="1469"/>
      <c r="R118" s="1432"/>
      <c r="S118" s="1465"/>
      <c r="T118" s="1435"/>
      <c r="U118" s="1469"/>
      <c r="V118" s="1432"/>
      <c r="W118" s="1465"/>
      <c r="X118" s="1432"/>
      <c r="Y118" s="1436">
        <v>1</v>
      </c>
    </row>
    <row r="119" spans="1:74" x14ac:dyDescent="0.25">
      <c r="A119" s="1587" t="s">
        <v>131</v>
      </c>
      <c r="B119" s="1588"/>
      <c r="C119" s="214">
        <f>SUM(D119+E119)</f>
        <v>34</v>
      </c>
      <c r="D119" s="75">
        <f>SUM(F119+H119+J119+L119+N119+P119+R119+T119+V119+X119)</f>
        <v>27</v>
      </c>
      <c r="E119" s="44">
        <f>SUM(G119+I119+K119+M119+O119+Q119+S119+U119+W119+Y119)</f>
        <v>7</v>
      </c>
      <c r="F119" s="215"/>
      <c r="G119" s="216">
        <v>1</v>
      </c>
      <c r="H119" s="217">
        <v>1</v>
      </c>
      <c r="I119" s="218">
        <v>1</v>
      </c>
      <c r="J119" s="217">
        <v>1</v>
      </c>
      <c r="K119" s="218"/>
      <c r="L119" s="215">
        <v>1</v>
      </c>
      <c r="M119" s="216">
        <v>1</v>
      </c>
      <c r="N119" s="217">
        <v>12</v>
      </c>
      <c r="O119" s="218"/>
      <c r="P119" s="215">
        <v>7</v>
      </c>
      <c r="Q119" s="216">
        <v>3</v>
      </c>
      <c r="R119" s="217">
        <v>3</v>
      </c>
      <c r="S119" s="218">
        <v>1</v>
      </c>
      <c r="T119" s="215">
        <v>2</v>
      </c>
      <c r="U119" s="216"/>
      <c r="V119" s="217"/>
      <c r="W119" s="218"/>
      <c r="X119" s="217"/>
      <c r="Y119" s="219"/>
    </row>
    <row r="120" spans="1:74" s="4" customFormat="1" ht="18" customHeight="1" x14ac:dyDescent="0.2">
      <c r="A120" s="49" t="s">
        <v>132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74" x14ac:dyDescent="0.25">
      <c r="A121" s="1541" t="s">
        <v>120</v>
      </c>
      <c r="B121" s="1533" t="s">
        <v>133</v>
      </c>
      <c r="C121" s="1533"/>
      <c r="D121" s="1533"/>
      <c r="E121" s="1522"/>
      <c r="F121" s="1557" t="s">
        <v>62</v>
      </c>
      <c r="G121" s="1558"/>
      <c r="H121" s="1656" t="s">
        <v>134</v>
      </c>
      <c r="I121" s="1533"/>
      <c r="J121" s="1533"/>
      <c r="K121" s="1523"/>
      <c r="L121" s="1529" t="s">
        <v>135</v>
      </c>
      <c r="M121" s="1552" t="s">
        <v>136</v>
      </c>
      <c r="N121" s="1529" t="s">
        <v>137</v>
      </c>
      <c r="O121" s="1552" t="s">
        <v>138</v>
      </c>
      <c r="P121" s="1552" t="s">
        <v>139</v>
      </c>
    </row>
    <row r="122" spans="1:74" x14ac:dyDescent="0.25">
      <c r="A122" s="1543"/>
      <c r="B122" s="1470" t="s">
        <v>140</v>
      </c>
      <c r="C122" s="1470" t="s">
        <v>141</v>
      </c>
      <c r="D122" s="1412" t="s">
        <v>142</v>
      </c>
      <c r="E122" s="1396" t="s">
        <v>143</v>
      </c>
      <c r="F122" s="1398" t="s">
        <v>144</v>
      </c>
      <c r="G122" s="222" t="s">
        <v>145</v>
      </c>
      <c r="H122" s="1471" t="s">
        <v>146</v>
      </c>
      <c r="I122" s="1412" t="s">
        <v>147</v>
      </c>
      <c r="J122" s="1411" t="s">
        <v>148</v>
      </c>
      <c r="K122" s="225" t="s">
        <v>149</v>
      </c>
      <c r="L122" s="1532"/>
      <c r="M122" s="1554"/>
      <c r="N122" s="1532"/>
      <c r="O122" s="1554"/>
      <c r="P122" s="1554"/>
    </row>
    <row r="123" spans="1:74" x14ac:dyDescent="0.25">
      <c r="A123" s="1472" t="s">
        <v>130</v>
      </c>
      <c r="B123" s="1434"/>
      <c r="C123" s="1436">
        <v>4</v>
      </c>
      <c r="D123" s="1473"/>
      <c r="E123" s="1474"/>
      <c r="F123" s="1433">
        <v>1</v>
      </c>
      <c r="G123" s="1475">
        <v>3</v>
      </c>
      <c r="H123" s="1476">
        <v>1</v>
      </c>
      <c r="I123" s="1434"/>
      <c r="J123" s="1434">
        <v>2</v>
      </c>
      <c r="K123" s="1475"/>
      <c r="L123" s="1436">
        <v>1</v>
      </c>
      <c r="M123" s="1434">
        <v>0</v>
      </c>
      <c r="N123" s="1436">
        <v>0</v>
      </c>
      <c r="O123" s="1434">
        <v>0</v>
      </c>
      <c r="P123" s="1434">
        <v>0</v>
      </c>
      <c r="Q123" t="str">
        <f>BF123&amp;BG123&amp;BH123&amp;BI123&amp;BJ123&amp;BK123&amp;BL123&amp;BM123</f>
        <v/>
      </c>
      <c r="BF123" s="25" t="str">
        <f>IF(F123+G123&lt;&gt;(B123+C123),"* La sumatoria de AGRESOR/A debe ser igual al Total de Hombres+Mujeres. ","")</f>
        <v/>
      </c>
      <c r="BG123" s="25"/>
      <c r="BH123" s="25"/>
      <c r="BI123" s="25" t="str">
        <f>IF(AND((F123+G123)&gt;0,L123="")," * No olvide digitar la variable Sin lesiones constatables. Digite cero si no tiene.",IF(L123&gt;(F123+G123)," * La variable Sin lesiones constatables no puede ser mayor a la sumatoria Total de Hombres+Mujeres.",""))</f>
        <v/>
      </c>
      <c r="BJ123" s="25" t="str">
        <f>IF(AND((F123+G123)&gt;0,M123="")," * No olvide digitar la variable Diversidad Sexual. Digite cero si no tiene.",IF(M123&gt;(F123+G123)," * La variable Diversidad Sexual  no puede ser mayor a la sumatoria Total de Hombres+Mujeres.",""))</f>
        <v/>
      </c>
      <c r="BK123" s="25" t="str">
        <f>IF(AND(G123&gt;0,N123="")," * No olvide digitar la variable Embarazadas. Digite cero si no tiene.",IF((N123&gt;G123)," * La variable Embarazadas  no puede ser mayor a la sumatoria Total Mujer.",""))</f>
        <v/>
      </c>
      <c r="BL123" s="25" t="str">
        <f>IF(AND((F123+G123)&gt;0,O123="")," * No olvide digitar la variable Pueblos Originarios. Digite cero si no tiene.",IF(O123&gt;(F123+G123)," * La variable Pueblos Originarios  no puede ser mayor a la sumatoria Total de Hombres+Mujeres.",""))</f>
        <v/>
      </c>
      <c r="BM123" s="25" t="str">
        <f>IF(AND((F123+G123)&gt;0,P123="")," * No olvide digitar la variable Migrantes. Digite cero si no tiene.",IF(P123&gt;(F123+G123)," * La variable Migrantes  no puede ser mayor a la sumatoria Total de Hombres+Mujeres.",""))</f>
        <v/>
      </c>
      <c r="BO123" s="26">
        <f>IF(F123+G123&lt;&gt;(B123+C123),1,0)</f>
        <v>0</v>
      </c>
      <c r="BP123" s="26"/>
      <c r="BQ123" s="26"/>
      <c r="BR123" s="26">
        <f>IF(AND((F123+G123)&gt;0,L123=""),1,IF(L123&gt;(F123+G123),1,0))</f>
        <v>0</v>
      </c>
      <c r="BS123" s="26">
        <f>IF(AND((F123+G123)&gt;0,M123=""),1,IF(M123&gt;(F123+G123),1,0))</f>
        <v>0</v>
      </c>
      <c r="BT123" s="26">
        <f>IF(AND((G123)&gt;0,N123=""),1,IF(N123&gt;(G123),1,0))</f>
        <v>0</v>
      </c>
      <c r="BU123" s="26">
        <f>IF(AND((F123+G123)&gt;0,O123=""),1,IF(O123&gt;(F123+G123),1,0))</f>
        <v>0</v>
      </c>
      <c r="BV123" s="26">
        <f>IF(AND((G123+F123)&gt;0,P123=""),1,IF(P123&gt;(F123+G123),1,0))</f>
        <v>0</v>
      </c>
    </row>
    <row r="124" spans="1:74" x14ac:dyDescent="0.25">
      <c r="A124" s="229" t="s">
        <v>131</v>
      </c>
      <c r="B124" s="230"/>
      <c r="C124" s="231"/>
      <c r="D124" s="232">
        <v>8</v>
      </c>
      <c r="E124" s="219">
        <v>26</v>
      </c>
      <c r="F124" s="233">
        <v>27</v>
      </c>
      <c r="G124" s="234">
        <v>7</v>
      </c>
      <c r="H124" s="235">
        <v>10</v>
      </c>
      <c r="I124" s="232"/>
      <c r="J124" s="232">
        <v>9</v>
      </c>
      <c r="K124" s="234">
        <v>13</v>
      </c>
      <c r="L124" s="219">
        <v>2</v>
      </c>
      <c r="M124" s="232">
        <v>0</v>
      </c>
      <c r="N124" s="219">
        <v>0</v>
      </c>
      <c r="O124" s="232">
        <v>0</v>
      </c>
      <c r="P124" s="232">
        <v>0</v>
      </c>
      <c r="Q124" t="str">
        <f>BF124&amp;BG124&amp;BH124&amp;BI124&amp;BJ124&amp;BK124&amp;BL124&amp;BM124</f>
        <v/>
      </c>
      <c r="BF124" s="25" t="str">
        <f>IF(F124+G124&lt;&gt;(D124+E124),"* La sumatoria de AGRESOR/A debe ser igual al Total de Hombres+Mujeres. ","")</f>
        <v/>
      </c>
      <c r="BG124" s="25"/>
      <c r="BH124" s="25"/>
      <c r="BI124" s="25" t="str">
        <f>IF(AND((F124+G124)&gt;0,L124="")," * No olvide digitar la variable Sin lesiones constatables. Digite cero si no tiene.",IF(L124&gt;(F124+G124)," * La variable Sin lesiones constatables no puede ser mayor a la sumatoria Total de Hombres+Mujeres.",""))</f>
        <v/>
      </c>
      <c r="BJ124" s="25" t="str">
        <f>IF(AND((F124+G124)&gt;0,M124="")," * No olvide digitar la variable Diversidad Sexual. Digite cero si no tiene.",IF(M124&gt;(F124+G124)," * La variable Diversidad Sexual  no puede ser mayor a la sumatoria Total de Hombres+Mujeres.",""))</f>
        <v/>
      </c>
      <c r="BK124" s="25" t="str">
        <f>IF(AND(G124&gt;0,N124="")," * No olvide digitar la variable Embarazadas. Digite cero si no tiene.",IF((N124&gt;G124)," * La variable Embarazadas  no puede ser mayor a la sumatoria Total Mujer.",""))</f>
        <v/>
      </c>
      <c r="BL124" s="25" t="str">
        <f>IF(AND((F124+G124)&gt;0,O124="")," * No olvide digitar la variable Pueblos Originarios. Digite cero si no tiene.",IF(O124&gt;(F124+G124)," * La variable Pueblos Originarios  no puede ser mayor a la sumatoria Total de Hombres+Mujeres.",""))</f>
        <v/>
      </c>
      <c r="BM124" s="25" t="str">
        <f>IF(AND((F124+G124)&gt;0,P124="")," * No olvide digitar la variable Migrantes. Digite cero si no tiene.",IF(P124&gt;(F124+G124)," * La variable Migrantes  no puede ser mayor a la sumatoria Total de Hombres+Mujeres.",""))</f>
        <v/>
      </c>
      <c r="BO124" s="26">
        <f>IF(F124+G124&lt;&gt;(D124+E124),1,0)</f>
        <v>0</v>
      </c>
      <c r="BP124" s="26"/>
      <c r="BQ124" s="26"/>
      <c r="BR124" s="26">
        <f>IF(AND((F124+G124)&gt;0,L124=""),1,IF(L124&gt;(F124+G124),1,0))</f>
        <v>0</v>
      </c>
      <c r="BS124" s="26">
        <f>IF(AND((F124+G124)&gt;0,M124=""),1,IF(M124&gt;(F124+G124),1,0))</f>
        <v>0</v>
      </c>
      <c r="BT124" s="26">
        <f>IF(AND((G124)&gt;0,N124=""),1,IF(N124&gt;(G124),1,0))</f>
        <v>0</v>
      </c>
      <c r="BU124" s="26">
        <f>IF(AND((F124+G124)&gt;0,O124=""),1,IF(O124&gt;(F124+G124),1,0))</f>
        <v>0</v>
      </c>
      <c r="BV124" s="26">
        <f>IF(AND((G124+F124)&gt;0,P124=""),1,IF(P124&gt;(F124+G124),1,0))</f>
        <v>0</v>
      </c>
    </row>
    <row r="125" spans="1:74" s="4" customFormat="1" ht="18" customHeight="1" x14ac:dyDescent="0.2">
      <c r="A125" s="49" t="s">
        <v>150</v>
      </c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74" x14ac:dyDescent="0.25">
      <c r="A126" s="1544" t="s">
        <v>120</v>
      </c>
      <c r="B126" s="1524"/>
      <c r="C126" s="1541" t="s">
        <v>62</v>
      </c>
      <c r="D126" s="1518" t="s">
        <v>151</v>
      </c>
      <c r="E126" s="1584"/>
      <c r="F126" s="1584"/>
      <c r="G126" s="1584"/>
      <c r="H126" s="1584"/>
      <c r="I126" s="1520"/>
      <c r="J126" s="1529" t="s">
        <v>7</v>
      </c>
    </row>
    <row r="127" spans="1:74" x14ac:dyDescent="0.25">
      <c r="A127" s="1546"/>
      <c r="B127" s="1548"/>
      <c r="C127" s="1543"/>
      <c r="D127" s="1427" t="s">
        <v>13</v>
      </c>
      <c r="E127" s="1461" t="s">
        <v>14</v>
      </c>
      <c r="F127" s="1461" t="s">
        <v>15</v>
      </c>
      <c r="G127" s="1461" t="s">
        <v>152</v>
      </c>
      <c r="H127" s="1461" t="s">
        <v>153</v>
      </c>
      <c r="I127" s="1429" t="s">
        <v>154</v>
      </c>
      <c r="J127" s="1532"/>
    </row>
    <row r="128" spans="1:74" x14ac:dyDescent="0.25">
      <c r="A128" s="1567" t="s">
        <v>155</v>
      </c>
      <c r="B128" s="1477" t="s">
        <v>156</v>
      </c>
      <c r="C128" s="1478">
        <f>SUM(D128:I128)</f>
        <v>1</v>
      </c>
      <c r="D128" s="1449">
        <v>1</v>
      </c>
      <c r="E128" s="239"/>
      <c r="F128" s="239"/>
      <c r="G128" s="239"/>
      <c r="H128" s="239"/>
      <c r="I128" s="1479"/>
      <c r="J128" s="1450">
        <v>1</v>
      </c>
      <c r="K128" t="str">
        <f>BI128&amp;BJ128</f>
        <v/>
      </c>
      <c r="BI128" s="25" t="str">
        <f>IF(AND(C128&gt;0,J128="")," * No olvide digitar la columna Beneficiarios","")</f>
        <v/>
      </c>
      <c r="BJ128" s="25" t="str">
        <f>IF(J128&gt;C128," * Los beneficiarios no pueden ser mayor que el Total.","")</f>
        <v/>
      </c>
      <c r="BN128" s="26">
        <f>IF(AND(C128&gt;0,J128=""),1,0)</f>
        <v>0</v>
      </c>
      <c r="BO128" s="26">
        <f>IF(J128&gt;C128,1,0)</f>
        <v>0</v>
      </c>
    </row>
    <row r="129" spans="1:67" x14ac:dyDescent="0.25">
      <c r="A129" s="1569"/>
      <c r="B129" s="240" t="s">
        <v>157</v>
      </c>
      <c r="C129" s="241">
        <f>SUM(D129:I129)</f>
        <v>0</v>
      </c>
      <c r="D129" s="45"/>
      <c r="E129" s="242"/>
      <c r="F129" s="242"/>
      <c r="G129" s="242"/>
      <c r="H129" s="242"/>
      <c r="I129" s="243"/>
      <c r="J129" s="46"/>
      <c r="K129" t="str">
        <f>BI129&amp;BJ129</f>
        <v/>
      </c>
      <c r="BI129" s="25" t="str">
        <f>IF(AND(C129&gt;0,J129="")," * No olvide digitar la columna Beneficiarios","")</f>
        <v/>
      </c>
      <c r="BJ129" s="25" t="str">
        <f>IF(J129&gt;C129," * Los beneficiarios no pueden ser mayor que el Total.","")</f>
        <v/>
      </c>
      <c r="BN129" s="26">
        <f>IF(AND(C129&gt;0,J129=""),1,0)</f>
        <v>0</v>
      </c>
      <c r="BO129" s="26">
        <f>IF(J129&gt;C129,1,0)</f>
        <v>0</v>
      </c>
    </row>
    <row r="130" spans="1:67" s="4" customFormat="1" ht="12" x14ac:dyDescent="0.2">
      <c r="A130" s="49" t="s">
        <v>158</v>
      </c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67" x14ac:dyDescent="0.25">
      <c r="A131" s="1411" t="s">
        <v>159</v>
      </c>
      <c r="B131" s="1411" t="s">
        <v>160</v>
      </c>
    </row>
    <row r="132" spans="1:67" x14ac:dyDescent="0.25">
      <c r="A132" s="1480" t="s">
        <v>161</v>
      </c>
      <c r="B132" s="1451">
        <v>1</v>
      </c>
    </row>
    <row r="133" spans="1:67" x14ac:dyDescent="0.25">
      <c r="A133" s="245" t="s">
        <v>162</v>
      </c>
      <c r="B133" s="68">
        <v>0</v>
      </c>
    </row>
    <row r="134" spans="1:67" x14ac:dyDescent="0.25">
      <c r="A134" s="245" t="s">
        <v>163</v>
      </c>
      <c r="B134" s="68">
        <v>4</v>
      </c>
    </row>
    <row r="135" spans="1:67" x14ac:dyDescent="0.25">
      <c r="A135" s="245" t="s">
        <v>164</v>
      </c>
      <c r="B135" s="68">
        <v>3</v>
      </c>
    </row>
    <row r="136" spans="1:67" x14ac:dyDescent="0.25">
      <c r="A136" s="245" t="s">
        <v>165</v>
      </c>
      <c r="B136" s="68">
        <v>0</v>
      </c>
    </row>
    <row r="137" spans="1:67" x14ac:dyDescent="0.25">
      <c r="A137" s="246" t="s">
        <v>166</v>
      </c>
      <c r="B137" s="72">
        <v>0</v>
      </c>
    </row>
    <row r="138" spans="1:67" x14ac:dyDescent="0.25">
      <c r="A138" s="246" t="s">
        <v>167</v>
      </c>
      <c r="B138" s="72">
        <v>0</v>
      </c>
    </row>
    <row r="139" spans="1:67" x14ac:dyDescent="0.25">
      <c r="A139" s="246" t="s">
        <v>168</v>
      </c>
      <c r="B139" s="68">
        <v>1</v>
      </c>
    </row>
    <row r="140" spans="1:67" x14ac:dyDescent="0.25">
      <c r="A140" s="246" t="s">
        <v>169</v>
      </c>
      <c r="B140" s="72">
        <v>2</v>
      </c>
    </row>
    <row r="141" spans="1:67" x14ac:dyDescent="0.25">
      <c r="A141" s="247" t="s">
        <v>170</v>
      </c>
      <c r="B141" s="248">
        <v>11</v>
      </c>
    </row>
    <row r="142" spans="1:67" x14ac:dyDescent="0.25">
      <c r="A142" s="249" t="s">
        <v>171</v>
      </c>
      <c r="B142" s="248">
        <v>51</v>
      </c>
    </row>
    <row r="143" spans="1:67" x14ac:dyDescent="0.25">
      <c r="A143" s="249" t="s">
        <v>172</v>
      </c>
      <c r="B143" s="248">
        <v>17</v>
      </c>
    </row>
    <row r="144" spans="1:67" x14ac:dyDescent="0.25">
      <c r="A144" s="250" t="s">
        <v>62</v>
      </c>
      <c r="B144" s="137">
        <f>SUM(B132:B143)</f>
        <v>90</v>
      </c>
    </row>
    <row r="145" spans="1:68" s="4" customFormat="1" ht="12" x14ac:dyDescent="0.2">
      <c r="A145" s="49" t="s">
        <v>173</v>
      </c>
      <c r="B145" s="3"/>
      <c r="C145" s="3"/>
      <c r="D145" s="7"/>
    </row>
    <row r="146" spans="1:68" ht="21" x14ac:dyDescent="0.25">
      <c r="A146" s="1518" t="s">
        <v>174</v>
      </c>
      <c r="B146" s="1519"/>
      <c r="C146" s="1412" t="s">
        <v>175</v>
      </c>
      <c r="D146" s="1412" t="s">
        <v>176</v>
      </c>
    </row>
    <row r="147" spans="1:68" x14ac:dyDescent="0.25">
      <c r="A147" s="1408" t="s">
        <v>177</v>
      </c>
      <c r="B147" s="1395" t="s">
        <v>178</v>
      </c>
      <c r="C147" s="252"/>
      <c r="D147" s="252"/>
    </row>
    <row r="148" spans="1:68" s="4" customFormat="1" ht="12" x14ac:dyDescent="0.2">
      <c r="A148" s="49" t="s">
        <v>179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68" ht="15" customHeight="1" x14ac:dyDescent="0.25">
      <c r="A149" s="1544" t="s">
        <v>174</v>
      </c>
      <c r="B149" s="1524"/>
      <c r="C149" s="1521" t="s">
        <v>180</v>
      </c>
      <c r="D149" s="1533"/>
      <c r="E149" s="1522"/>
      <c r="F149" s="1552" t="s">
        <v>7</v>
      </c>
      <c r="G149" s="1584" t="s">
        <v>181</v>
      </c>
      <c r="H149" s="1584"/>
      <c r="I149" s="1519"/>
      <c r="J149" s="1518" t="s">
        <v>182</v>
      </c>
      <c r="K149" s="1584"/>
      <c r="L149" s="1519"/>
    </row>
    <row r="150" spans="1:68" ht="21" x14ac:dyDescent="0.25">
      <c r="A150" s="1546"/>
      <c r="B150" s="1548"/>
      <c r="C150" s="1409" t="s">
        <v>62</v>
      </c>
      <c r="D150" s="1421" t="s">
        <v>183</v>
      </c>
      <c r="E150" s="1403" t="s">
        <v>184</v>
      </c>
      <c r="F150" s="1554"/>
      <c r="G150" s="1421" t="s">
        <v>185</v>
      </c>
      <c r="H150" s="14" t="s">
        <v>186</v>
      </c>
      <c r="I150" s="1403" t="s">
        <v>187</v>
      </c>
      <c r="J150" s="1421" t="s">
        <v>185</v>
      </c>
      <c r="K150" s="14" t="s">
        <v>186</v>
      </c>
      <c r="L150" s="1403" t="s">
        <v>187</v>
      </c>
    </row>
    <row r="151" spans="1:68" x14ac:dyDescent="0.25">
      <c r="A151" s="1567" t="s">
        <v>188</v>
      </c>
      <c r="B151" s="1481" t="s">
        <v>189</v>
      </c>
      <c r="C151" s="1478">
        <f>SUM(D151+E151)</f>
        <v>0</v>
      </c>
      <c r="D151" s="1449"/>
      <c r="E151" s="1450"/>
      <c r="F151" s="1451"/>
      <c r="G151" s="1449"/>
      <c r="H151" s="1447"/>
      <c r="I151" s="1450"/>
      <c r="J151" s="1449"/>
      <c r="K151" s="1447"/>
      <c r="L151" s="1450"/>
      <c r="M151" t="str">
        <f>BI151&amp;BJ151</f>
        <v/>
      </c>
      <c r="BI151" s="25" t="str">
        <f>IF(AND(C151&gt;0,F151="")," * No olvide registrar la variable Beneficiarios. Digite Cero si no tiene.",IF(F151&gt;C151," * La variable Beneficiarios no puede ser mayor al Total.",""))</f>
        <v/>
      </c>
      <c r="BJ151" s="25"/>
      <c r="BK151" s="25"/>
      <c r="BL151" s="25"/>
      <c r="BN151" s="26">
        <f>IF(AND(C151&gt;0,F151=""),1,IF(F151&gt;C151,1,0))</f>
        <v>0</v>
      </c>
      <c r="BO151" s="26"/>
      <c r="BP151" s="26"/>
    </row>
    <row r="152" spans="1:68" x14ac:dyDescent="0.25">
      <c r="A152" s="1569"/>
      <c r="B152" s="255" t="s">
        <v>190</v>
      </c>
      <c r="C152" s="256">
        <f>SUM(D152+E152)</f>
        <v>0</v>
      </c>
      <c r="D152" s="87"/>
      <c r="E152" s="257"/>
      <c r="F152" s="258"/>
      <c r="G152" s="87"/>
      <c r="H152" s="90"/>
      <c r="I152" s="257"/>
      <c r="J152" s="87"/>
      <c r="K152" s="90"/>
      <c r="L152" s="257"/>
      <c r="M152" t="str">
        <f>BI152&amp;BJ152</f>
        <v/>
      </c>
      <c r="BI152" s="25" t="str">
        <f>IF(AND(C152&gt;0,F152="")," * No olvide registrar la variable Beneficiarios. Digite Cero si no tiene.",IF(F152&gt;C152," * La variable Beneficiarios no puede ser mayor al Total.",""))</f>
        <v/>
      </c>
      <c r="BJ152" s="25"/>
      <c r="BK152" s="25"/>
      <c r="BL152" s="25"/>
      <c r="BN152" s="26">
        <f>IF(AND(C152&gt;0,F152=""),1,IF(F152&gt;C152,1,0))</f>
        <v>0</v>
      </c>
      <c r="BO152" s="26"/>
      <c r="BP152" s="26"/>
    </row>
    <row r="153" spans="1:68" s="4" customFormat="1" ht="12" x14ac:dyDescent="0.2">
      <c r="A153" s="49" t="s">
        <v>191</v>
      </c>
      <c r="B153" s="50"/>
      <c r="C153" s="50"/>
      <c r="D153" s="50"/>
      <c r="E153" s="50"/>
      <c r="F153" s="50"/>
      <c r="G153" s="50"/>
    </row>
    <row r="154" spans="1:68" ht="21" x14ac:dyDescent="0.25">
      <c r="A154" s="1521" t="s">
        <v>192</v>
      </c>
      <c r="B154" s="1522"/>
      <c r="C154" s="1409" t="s">
        <v>62</v>
      </c>
      <c r="D154" s="1427" t="s">
        <v>7</v>
      </c>
      <c r="E154" s="106" t="s">
        <v>193</v>
      </c>
      <c r="F154" s="1396" t="s">
        <v>76</v>
      </c>
    </row>
    <row r="155" spans="1:68" x14ac:dyDescent="0.25">
      <c r="A155" s="1567" t="s">
        <v>194</v>
      </c>
      <c r="B155" s="1416" t="s">
        <v>195</v>
      </c>
      <c r="C155" s="1451"/>
      <c r="D155" s="260"/>
      <c r="E155" s="261"/>
      <c r="F155" s="1482"/>
      <c r="G155" t="str">
        <f>BI155&amp;BJ155</f>
        <v/>
      </c>
      <c r="BI155" s="25" t="str">
        <f>IF(AND(C155&gt;0,D155="")," * No olvide registrar la variable Beneficiarios. Digite Cero si no tiene.",IF(D155&gt;C155," * La variable Beneficiarios no puede ser mayor al Total.",""))</f>
        <v/>
      </c>
      <c r="BJ155" s="25"/>
      <c r="BK155" s="25"/>
      <c r="BL155" s="25"/>
      <c r="BN155" s="26">
        <f>IF(AND(C155&gt;0,D155=""),1,IF(D155&gt;C155,1,0))</f>
        <v>0</v>
      </c>
      <c r="BO155" s="26"/>
      <c r="BP155" s="26"/>
    </row>
    <row r="156" spans="1:68" x14ac:dyDescent="0.25">
      <c r="A156" s="1569"/>
      <c r="B156" s="1415" t="s">
        <v>196</v>
      </c>
      <c r="C156" s="91"/>
      <c r="D156" s="45"/>
      <c r="E156" s="121"/>
      <c r="F156" s="263"/>
      <c r="G156" t="str">
        <f t="shared" ref="G156:G160" si="58">BI156&amp;BJ156</f>
        <v/>
      </c>
      <c r="BI156" s="25" t="str">
        <f t="shared" ref="BI156:BI160" si="59">IF(AND(C156&gt;0,D156="")," * No olvide registrar la variable Beneficiarios. Digite Cero si no tiene.",IF(D156&gt;C156," * La variable Beneficiarios no puede ser mayor al Total.",""))</f>
        <v/>
      </c>
      <c r="BJ156" s="25"/>
      <c r="BK156" s="25"/>
      <c r="BL156" s="25"/>
      <c r="BN156" s="26">
        <f t="shared" ref="BN156:BN160" si="60">IF(AND(C156&gt;0,D156=""),1,IF(D156&gt;C156,1,0))</f>
        <v>0</v>
      </c>
      <c r="BO156" s="26"/>
      <c r="BP156" s="26"/>
    </row>
    <row r="157" spans="1:68" x14ac:dyDescent="0.25">
      <c r="A157" s="1424" t="s">
        <v>197</v>
      </c>
      <c r="B157" s="1424" t="s">
        <v>195</v>
      </c>
      <c r="C157" s="252"/>
      <c r="D157" s="1483"/>
      <c r="E157" s="266"/>
      <c r="F157" s="263"/>
      <c r="G157" t="str">
        <f t="shared" si="58"/>
        <v/>
      </c>
      <c r="BI157" s="25" t="str">
        <f t="shared" si="59"/>
        <v/>
      </c>
      <c r="BJ157" s="25"/>
      <c r="BK157" s="25"/>
      <c r="BL157" s="25"/>
      <c r="BN157" s="26">
        <f t="shared" si="60"/>
        <v>0</v>
      </c>
      <c r="BO157" s="26"/>
      <c r="BP157" s="26"/>
    </row>
    <row r="158" spans="1:68" x14ac:dyDescent="0.25">
      <c r="A158" s="1567" t="s">
        <v>198</v>
      </c>
      <c r="B158" s="1416" t="s">
        <v>199</v>
      </c>
      <c r="C158" s="398"/>
      <c r="D158" s="260"/>
      <c r="E158" s="268"/>
      <c r="F158" s="263"/>
      <c r="G158" t="str">
        <f t="shared" si="58"/>
        <v/>
      </c>
      <c r="BI158" s="25" t="str">
        <f t="shared" si="59"/>
        <v/>
      </c>
      <c r="BJ158" s="25"/>
      <c r="BK158" s="25"/>
      <c r="BL158" s="25"/>
      <c r="BN158" s="26">
        <f t="shared" si="60"/>
        <v>0</v>
      </c>
      <c r="BO158" s="26"/>
      <c r="BP158" s="26"/>
    </row>
    <row r="159" spans="1:68" x14ac:dyDescent="0.25">
      <c r="A159" s="1623"/>
      <c r="B159" s="1414" t="s">
        <v>200</v>
      </c>
      <c r="C159" s="72"/>
      <c r="D159" s="33"/>
      <c r="E159" s="82"/>
      <c r="F159" s="65"/>
      <c r="G159" t="str">
        <f t="shared" si="58"/>
        <v/>
      </c>
      <c r="BI159" s="25" t="str">
        <f t="shared" si="59"/>
        <v/>
      </c>
      <c r="BJ159" s="25"/>
      <c r="BK159" s="25"/>
      <c r="BL159" s="25"/>
      <c r="BN159" s="26">
        <f t="shared" si="60"/>
        <v>0</v>
      </c>
      <c r="BO159" s="26"/>
      <c r="BP159" s="26"/>
    </row>
    <row r="160" spans="1:68" x14ac:dyDescent="0.25">
      <c r="A160" s="1569"/>
      <c r="B160" s="1415" t="s">
        <v>201</v>
      </c>
      <c r="C160" s="91"/>
      <c r="D160" s="45"/>
      <c r="E160" s="79"/>
      <c r="F160" s="46"/>
      <c r="G160" t="str">
        <f t="shared" si="58"/>
        <v/>
      </c>
      <c r="BI160" s="25" t="str">
        <f t="shared" si="59"/>
        <v/>
      </c>
      <c r="BJ160" s="25"/>
      <c r="BK160" s="25"/>
      <c r="BL160" s="25"/>
      <c r="BN160" s="26">
        <f t="shared" si="60"/>
        <v>0</v>
      </c>
      <c r="BO160" s="26"/>
      <c r="BP160" s="26"/>
    </row>
    <row r="161" spans="1:68" s="4" customFormat="1" ht="12" x14ac:dyDescent="0.2">
      <c r="A161" s="269" t="s">
        <v>202</v>
      </c>
      <c r="B161" s="49"/>
      <c r="C161" s="49"/>
      <c r="D161" s="49"/>
      <c r="E161" s="49"/>
      <c r="F161" s="49"/>
      <c r="G161" s="49"/>
      <c r="H161" s="49"/>
    </row>
    <row r="162" spans="1:68" ht="15" customHeight="1" x14ac:dyDescent="0.25">
      <c r="A162" s="1544" t="s">
        <v>174</v>
      </c>
      <c r="B162" s="1524"/>
      <c r="C162" s="1521" t="s">
        <v>203</v>
      </c>
      <c r="D162" s="1533"/>
      <c r="E162" s="1523"/>
      <c r="F162" s="1578" t="s">
        <v>7</v>
      </c>
      <c r="G162" s="1580" t="s">
        <v>193</v>
      </c>
      <c r="H162" s="1582" t="s">
        <v>76</v>
      </c>
    </row>
    <row r="163" spans="1:68" x14ac:dyDescent="0.25">
      <c r="A163" s="1546"/>
      <c r="B163" s="1548"/>
      <c r="C163" s="1409" t="s">
        <v>204</v>
      </c>
      <c r="D163" s="1427" t="s">
        <v>194</v>
      </c>
      <c r="E163" s="1405" t="s">
        <v>205</v>
      </c>
      <c r="F163" s="1579"/>
      <c r="G163" s="1581"/>
      <c r="H163" s="1583"/>
    </row>
    <row r="164" spans="1:68" x14ac:dyDescent="0.25">
      <c r="A164" s="1657" t="s">
        <v>206</v>
      </c>
      <c r="B164" s="1484" t="s">
        <v>201</v>
      </c>
      <c r="C164" s="1478">
        <f t="shared" ref="C164:C169" si="61">SUM(D164:E164)</f>
        <v>0</v>
      </c>
      <c r="D164" s="1449"/>
      <c r="E164" s="1479"/>
      <c r="F164" s="1447"/>
      <c r="G164" s="239"/>
      <c r="H164" s="1450"/>
      <c r="I164" t="str">
        <f>BI164</f>
        <v/>
      </c>
      <c r="BI164" s="25" t="str">
        <f>IF(AND(C164&gt;0,F164="")," * No olvide registrar la variable Beneficiarios. Digite Cero si no tiene.",IF(F164&gt;C164," * La variable Beneficiarios no puede ser mayor al Total.",""))</f>
        <v/>
      </c>
      <c r="BJ164" s="25"/>
      <c r="BK164" s="25"/>
      <c r="BL164" s="25"/>
      <c r="BN164" s="26">
        <f>IF(AND(C164&gt;0,F164=""),1,IF(F164&gt;C164,1,0))</f>
        <v>0</v>
      </c>
      <c r="BO164" s="26"/>
      <c r="BP164" s="26"/>
    </row>
    <row r="165" spans="1:68" x14ac:dyDescent="0.25">
      <c r="A165" s="1565"/>
      <c r="B165" s="134" t="s">
        <v>199</v>
      </c>
      <c r="C165" s="273">
        <f t="shared" si="61"/>
        <v>263</v>
      </c>
      <c r="D165" s="33">
        <v>263</v>
      </c>
      <c r="E165" s="274"/>
      <c r="F165" s="31">
        <v>263</v>
      </c>
      <c r="G165" s="275"/>
      <c r="H165" s="34"/>
      <c r="I165" t="str">
        <f t="shared" ref="I165:I169" si="62">BI165</f>
        <v/>
      </c>
      <c r="BI165" s="25" t="str">
        <f t="shared" ref="BI165:BI169" si="63">IF(AND(C165&gt;0,F165="")," * No olvide registrar la variable Beneficiarios. Digite Cero si no tiene.",IF(F165&gt;C165," * La variable Beneficiarios no puede ser mayor al Total.",""))</f>
        <v/>
      </c>
      <c r="BJ165" s="25"/>
      <c r="BK165" s="25"/>
      <c r="BL165" s="25"/>
      <c r="BN165" s="26">
        <f t="shared" ref="BN165:BN169" si="64">IF(AND(C165&gt;0,F165=""),1,IF(F165&gt;C165,1,0))</f>
        <v>0</v>
      </c>
      <c r="BO165" s="26"/>
      <c r="BP165" s="26"/>
    </row>
    <row r="166" spans="1:68" x14ac:dyDescent="0.25">
      <c r="A166" s="1566"/>
      <c r="B166" s="255" t="s">
        <v>200</v>
      </c>
      <c r="C166" s="241">
        <f t="shared" si="61"/>
        <v>0</v>
      </c>
      <c r="D166" s="45"/>
      <c r="E166" s="243"/>
      <c r="F166" s="79"/>
      <c r="G166" s="242"/>
      <c r="H166" s="46"/>
      <c r="I166" t="str">
        <f t="shared" si="62"/>
        <v/>
      </c>
      <c r="BI166" s="25" t="str">
        <f t="shared" si="63"/>
        <v/>
      </c>
      <c r="BJ166" s="25"/>
      <c r="BK166" s="25"/>
      <c r="BL166" s="25"/>
      <c r="BN166" s="26">
        <f t="shared" si="64"/>
        <v>0</v>
      </c>
      <c r="BO166" s="26"/>
      <c r="BP166" s="26"/>
    </row>
    <row r="167" spans="1:68" x14ac:dyDescent="0.25">
      <c r="A167" s="1567" t="s">
        <v>207</v>
      </c>
      <c r="B167" s="1484" t="s">
        <v>201</v>
      </c>
      <c r="C167" s="1478">
        <f t="shared" si="61"/>
        <v>0</v>
      </c>
      <c r="D167" s="1449"/>
      <c r="E167" s="1479"/>
      <c r="F167" s="1447"/>
      <c r="G167" s="239"/>
      <c r="H167" s="1450"/>
      <c r="I167" t="str">
        <f t="shared" si="62"/>
        <v/>
      </c>
      <c r="BI167" s="25" t="str">
        <f t="shared" si="63"/>
        <v/>
      </c>
      <c r="BJ167" s="25"/>
      <c r="BK167" s="25"/>
      <c r="BL167" s="25"/>
      <c r="BN167" s="26">
        <f t="shared" si="64"/>
        <v>0</v>
      </c>
      <c r="BO167" s="26"/>
      <c r="BP167" s="26"/>
    </row>
    <row r="168" spans="1:68" x14ac:dyDescent="0.25">
      <c r="A168" s="1623"/>
      <c r="B168" s="134" t="s">
        <v>199</v>
      </c>
      <c r="C168" s="273">
        <f t="shared" si="61"/>
        <v>145</v>
      </c>
      <c r="D168" s="33">
        <v>145</v>
      </c>
      <c r="E168" s="274"/>
      <c r="F168" s="31">
        <v>145</v>
      </c>
      <c r="G168" s="275"/>
      <c r="H168" s="34"/>
      <c r="I168" t="str">
        <f t="shared" si="62"/>
        <v/>
      </c>
      <c r="BI168" s="25" t="str">
        <f t="shared" si="63"/>
        <v/>
      </c>
      <c r="BJ168" s="25"/>
      <c r="BK168" s="25"/>
      <c r="BL168" s="25"/>
      <c r="BN168" s="26">
        <f t="shared" si="64"/>
        <v>0</v>
      </c>
      <c r="BO168" s="26"/>
      <c r="BP168" s="26"/>
    </row>
    <row r="169" spans="1:68" x14ac:dyDescent="0.25">
      <c r="A169" s="1569"/>
      <c r="B169" s="255" t="s">
        <v>200</v>
      </c>
      <c r="C169" s="241">
        <f t="shared" si="61"/>
        <v>0</v>
      </c>
      <c r="D169" s="45"/>
      <c r="E169" s="243"/>
      <c r="F169" s="79"/>
      <c r="G169" s="242"/>
      <c r="H169" s="46"/>
      <c r="I169" t="str">
        <f t="shared" si="62"/>
        <v/>
      </c>
      <c r="BI169" s="25" t="str">
        <f t="shared" si="63"/>
        <v/>
      </c>
      <c r="BJ169" s="25"/>
      <c r="BK169" s="25"/>
      <c r="BL169" s="25"/>
      <c r="BN169" s="26">
        <f t="shared" si="64"/>
        <v>0</v>
      </c>
      <c r="BO169" s="26"/>
      <c r="BP169" s="26"/>
    </row>
    <row r="170" spans="1:68" s="4" customFormat="1" ht="12" x14ac:dyDescent="0.2">
      <c r="A170" s="277" t="s">
        <v>208</v>
      </c>
      <c r="B170" s="277"/>
      <c r="C170" s="277"/>
      <c r="D170" s="277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</row>
    <row r="171" spans="1:68" x14ac:dyDescent="0.25">
      <c r="A171" s="1552" t="s">
        <v>209</v>
      </c>
      <c r="B171" s="1570" t="s">
        <v>62</v>
      </c>
      <c r="C171" s="1571"/>
      <c r="D171" s="1572"/>
      <c r="E171" s="1557" t="s">
        <v>6</v>
      </c>
      <c r="F171" s="1576"/>
      <c r="G171" s="1576"/>
      <c r="H171" s="1576"/>
      <c r="I171" s="1576"/>
      <c r="J171" s="1576"/>
      <c r="K171" s="1576"/>
      <c r="L171" s="1576"/>
      <c r="M171" s="1576"/>
      <c r="N171" s="1576"/>
      <c r="O171" s="1576"/>
      <c r="P171" s="1576"/>
      <c r="Q171" s="1576"/>
      <c r="R171" s="1576"/>
      <c r="S171" s="1576"/>
      <c r="T171" s="1576"/>
      <c r="U171" s="1576"/>
      <c r="V171" s="1576"/>
      <c r="W171" s="1576"/>
      <c r="X171" s="1576"/>
      <c r="Y171" s="1576"/>
      <c r="Z171" s="1576"/>
      <c r="AA171" s="1576"/>
      <c r="AB171" s="1576"/>
      <c r="AC171" s="1576"/>
      <c r="AD171" s="1576"/>
      <c r="AE171" s="1576"/>
      <c r="AF171" s="1576"/>
      <c r="AG171" s="1576"/>
      <c r="AH171" s="1576"/>
      <c r="AI171" s="1576"/>
      <c r="AJ171" s="1576"/>
      <c r="AK171" s="1576"/>
      <c r="AL171" s="1577"/>
    </row>
    <row r="172" spans="1:68" x14ac:dyDescent="0.25">
      <c r="A172" s="1620"/>
      <c r="B172" s="1573"/>
      <c r="C172" s="1574"/>
      <c r="D172" s="1575"/>
      <c r="E172" s="1518" t="s">
        <v>11</v>
      </c>
      <c r="F172" s="1519"/>
      <c r="G172" s="1518" t="s">
        <v>12</v>
      </c>
      <c r="H172" s="1519"/>
      <c r="I172" s="1518" t="s">
        <v>13</v>
      </c>
      <c r="J172" s="1519"/>
      <c r="K172" s="1518" t="s">
        <v>14</v>
      </c>
      <c r="L172" s="1519"/>
      <c r="M172" s="1518" t="s">
        <v>15</v>
      </c>
      <c r="N172" s="1519"/>
      <c r="O172" s="1521" t="s">
        <v>16</v>
      </c>
      <c r="P172" s="1522"/>
      <c r="Q172" s="1521" t="s">
        <v>17</v>
      </c>
      <c r="R172" s="1522"/>
      <c r="S172" s="1521" t="s">
        <v>18</v>
      </c>
      <c r="T172" s="1522"/>
      <c r="U172" s="1521" t="s">
        <v>19</v>
      </c>
      <c r="V172" s="1522"/>
      <c r="W172" s="1521" t="s">
        <v>20</v>
      </c>
      <c r="X172" s="1522"/>
      <c r="Y172" s="1521" t="s">
        <v>21</v>
      </c>
      <c r="Z172" s="1522"/>
      <c r="AA172" s="1521" t="s">
        <v>22</v>
      </c>
      <c r="AB172" s="1522"/>
      <c r="AC172" s="1521" t="s">
        <v>23</v>
      </c>
      <c r="AD172" s="1522"/>
      <c r="AE172" s="1521" t="s">
        <v>24</v>
      </c>
      <c r="AF172" s="1522"/>
      <c r="AG172" s="1521" t="s">
        <v>25</v>
      </c>
      <c r="AH172" s="1522"/>
      <c r="AI172" s="1521" t="s">
        <v>26</v>
      </c>
      <c r="AJ172" s="1522"/>
      <c r="AK172" s="1521" t="s">
        <v>27</v>
      </c>
      <c r="AL172" s="1522"/>
    </row>
    <row r="173" spans="1:68" x14ac:dyDescent="0.25">
      <c r="A173" s="1554"/>
      <c r="B173" s="1412" t="s">
        <v>32</v>
      </c>
      <c r="C173" s="278" t="s">
        <v>33</v>
      </c>
      <c r="D173" s="279" t="s">
        <v>34</v>
      </c>
      <c r="E173" s="1427" t="s">
        <v>43</v>
      </c>
      <c r="F173" s="1396" t="s">
        <v>34</v>
      </c>
      <c r="G173" s="1427" t="s">
        <v>43</v>
      </c>
      <c r="H173" s="1396" t="s">
        <v>34</v>
      </c>
      <c r="I173" s="1427" t="s">
        <v>43</v>
      </c>
      <c r="J173" s="1396" t="s">
        <v>34</v>
      </c>
      <c r="K173" s="1427" t="s">
        <v>43</v>
      </c>
      <c r="L173" s="1420" t="s">
        <v>34</v>
      </c>
      <c r="M173" s="1427" t="s">
        <v>43</v>
      </c>
      <c r="N173" s="1396" t="s">
        <v>34</v>
      </c>
      <c r="O173" s="1427" t="s">
        <v>43</v>
      </c>
      <c r="P173" s="1420" t="s">
        <v>34</v>
      </c>
      <c r="Q173" s="1427" t="s">
        <v>43</v>
      </c>
      <c r="R173" s="1396" t="s">
        <v>34</v>
      </c>
      <c r="S173" s="1427" t="s">
        <v>43</v>
      </c>
      <c r="T173" s="1420" t="s">
        <v>34</v>
      </c>
      <c r="U173" s="1427" t="s">
        <v>43</v>
      </c>
      <c r="V173" s="1396" t="s">
        <v>34</v>
      </c>
      <c r="W173" s="1427" t="s">
        <v>43</v>
      </c>
      <c r="X173" s="1420" t="s">
        <v>34</v>
      </c>
      <c r="Y173" s="1427" t="s">
        <v>43</v>
      </c>
      <c r="Z173" s="1396" t="s">
        <v>34</v>
      </c>
      <c r="AA173" s="1427" t="s">
        <v>43</v>
      </c>
      <c r="AB173" s="1396" t="s">
        <v>34</v>
      </c>
      <c r="AC173" s="1427" t="s">
        <v>43</v>
      </c>
      <c r="AD173" s="1396" t="s">
        <v>34</v>
      </c>
      <c r="AE173" s="1427" t="s">
        <v>43</v>
      </c>
      <c r="AF173" s="1396" t="s">
        <v>34</v>
      </c>
      <c r="AG173" s="1427" t="s">
        <v>43</v>
      </c>
      <c r="AH173" s="1396" t="s">
        <v>34</v>
      </c>
      <c r="AI173" s="1427" t="s">
        <v>43</v>
      </c>
      <c r="AJ173" s="1396" t="s">
        <v>34</v>
      </c>
      <c r="AK173" s="1427" t="s">
        <v>43</v>
      </c>
      <c r="AL173" s="1396" t="s">
        <v>34</v>
      </c>
    </row>
    <row r="174" spans="1:68" x14ac:dyDescent="0.25">
      <c r="A174" s="1485" t="s">
        <v>210</v>
      </c>
      <c r="B174" s="281">
        <f>SUM(C174+D174)</f>
        <v>0</v>
      </c>
      <c r="C174" s="282">
        <f>SUM(O174+Q174+S174+U174+W174+Y174+AA174+AC174+AE174+AG174+AI174+AK174)</f>
        <v>0</v>
      </c>
      <c r="D174" s="1486">
        <f>SUM(P174+R174+T174+V174+X174+Z174+AB174+AD174+AF174+AH174+AJ174+AL174)</f>
        <v>0</v>
      </c>
      <c r="E174" s="1487"/>
      <c r="F174" s="285"/>
      <c r="G174" s="286"/>
      <c r="H174" s="1488"/>
      <c r="I174" s="1487"/>
      <c r="J174" s="285"/>
      <c r="K174" s="286"/>
      <c r="L174" s="1488"/>
      <c r="M174" s="286"/>
      <c r="N174" s="1488"/>
      <c r="O174" s="1489"/>
      <c r="P174" s="1490"/>
      <c r="Q174" s="1491"/>
      <c r="R174" s="1492"/>
      <c r="S174" s="1489"/>
      <c r="T174" s="1490"/>
      <c r="U174" s="1491"/>
      <c r="V174" s="1492"/>
      <c r="W174" s="1489"/>
      <c r="X174" s="1490"/>
      <c r="Y174" s="1491"/>
      <c r="Z174" s="1492"/>
      <c r="AA174" s="1491"/>
      <c r="AB174" s="1492"/>
      <c r="AC174" s="1491"/>
      <c r="AD174" s="1492"/>
      <c r="AE174" s="1491"/>
      <c r="AF174" s="1492"/>
      <c r="AG174" s="1491"/>
      <c r="AH174" s="1492"/>
      <c r="AI174" s="1491"/>
      <c r="AJ174" s="1492"/>
      <c r="AK174" s="1491"/>
      <c r="AL174" s="1492"/>
      <c r="BI174" s="25"/>
      <c r="BJ174" s="25"/>
      <c r="BK174" s="25"/>
      <c r="BL174" s="25"/>
      <c r="BN174" s="26"/>
      <c r="BO174" s="26"/>
      <c r="BP174" s="26"/>
    </row>
    <row r="175" spans="1:68" x14ac:dyDescent="0.25">
      <c r="A175" s="402" t="s">
        <v>211</v>
      </c>
      <c r="B175" s="293">
        <f>SUM(C175+D175)</f>
        <v>0</v>
      </c>
      <c r="C175" s="294">
        <f t="shared" ref="C175:D177" si="65">SUM(E175+G175+I175+K175+M175+O175+Q175+S175+U175+W175+Y175+AA175+AC175+AE175+AG175+AI175+AK175)</f>
        <v>0</v>
      </c>
      <c r="D175" s="295">
        <f t="shared" si="65"/>
        <v>0</v>
      </c>
      <c r="E175" s="1493"/>
      <c r="F175" s="1494"/>
      <c r="G175" s="1493"/>
      <c r="H175" s="1494"/>
      <c r="I175" s="1493"/>
      <c r="J175" s="1494"/>
      <c r="K175" s="1495"/>
      <c r="L175" s="1496"/>
      <c r="M175" s="1493"/>
      <c r="N175" s="1494"/>
      <c r="O175" s="1495"/>
      <c r="P175" s="1496"/>
      <c r="Q175" s="1493"/>
      <c r="R175" s="1494"/>
      <c r="S175" s="1495"/>
      <c r="T175" s="1496"/>
      <c r="U175" s="1493"/>
      <c r="V175" s="1494"/>
      <c r="W175" s="1495"/>
      <c r="X175" s="1496"/>
      <c r="Y175" s="1493"/>
      <c r="Z175" s="1494"/>
      <c r="AA175" s="1493"/>
      <c r="AB175" s="1494"/>
      <c r="AC175" s="1493"/>
      <c r="AD175" s="1494"/>
      <c r="AE175" s="1493"/>
      <c r="AF175" s="1494"/>
      <c r="AG175" s="1493"/>
      <c r="AH175" s="1494"/>
      <c r="AI175" s="1493"/>
      <c r="AJ175" s="1494"/>
      <c r="AK175" s="1493"/>
      <c r="AL175" s="1494"/>
      <c r="BI175" s="25"/>
      <c r="BJ175" s="25"/>
      <c r="BK175" s="25"/>
      <c r="BL175" s="25"/>
      <c r="BN175" s="26"/>
      <c r="BO175" s="26"/>
      <c r="BP175" s="26"/>
    </row>
    <row r="176" spans="1:68" x14ac:dyDescent="0.25">
      <c r="A176" s="300" t="s">
        <v>212</v>
      </c>
      <c r="B176" s="293">
        <f>SUM(C176+D176)</f>
        <v>0</v>
      </c>
      <c r="C176" s="294">
        <f t="shared" si="65"/>
        <v>0</v>
      </c>
      <c r="D176" s="295">
        <f t="shared" si="65"/>
        <v>0</v>
      </c>
      <c r="E176" s="1493"/>
      <c r="F176" s="1494"/>
      <c r="G176" s="1493"/>
      <c r="H176" s="1494"/>
      <c r="I176" s="1493"/>
      <c r="J176" s="1494"/>
      <c r="K176" s="1495"/>
      <c r="L176" s="1496"/>
      <c r="M176" s="1493"/>
      <c r="N176" s="1494"/>
      <c r="O176" s="1495"/>
      <c r="P176" s="1496"/>
      <c r="Q176" s="1493"/>
      <c r="R176" s="1494"/>
      <c r="S176" s="1495"/>
      <c r="T176" s="1496"/>
      <c r="U176" s="1493"/>
      <c r="V176" s="1494"/>
      <c r="W176" s="1495"/>
      <c r="X176" s="1496"/>
      <c r="Y176" s="1493"/>
      <c r="Z176" s="1494"/>
      <c r="AA176" s="1493"/>
      <c r="AB176" s="1494"/>
      <c r="AC176" s="1493"/>
      <c r="AD176" s="1494"/>
      <c r="AE176" s="1493"/>
      <c r="AF176" s="1494"/>
      <c r="AG176" s="1493"/>
      <c r="AH176" s="1494"/>
      <c r="AI176" s="1493"/>
      <c r="AJ176" s="1494"/>
      <c r="AK176" s="1493"/>
      <c r="AL176" s="1494"/>
      <c r="BI176" s="25"/>
      <c r="BJ176" s="25"/>
      <c r="BK176" s="25"/>
      <c r="BL176" s="25"/>
      <c r="BN176" s="26"/>
      <c r="BO176" s="26"/>
      <c r="BP176" s="26"/>
    </row>
    <row r="177" spans="1:69" x14ac:dyDescent="0.25">
      <c r="A177" s="301" t="s">
        <v>76</v>
      </c>
      <c r="B177" s="302">
        <f>SUM(C177+D177)</f>
        <v>0</v>
      </c>
      <c r="C177" s="303">
        <f t="shared" si="65"/>
        <v>0</v>
      </c>
      <c r="D177" s="304">
        <f t="shared" si="65"/>
        <v>0</v>
      </c>
      <c r="E177" s="1497"/>
      <c r="F177" s="1498"/>
      <c r="G177" s="1497"/>
      <c r="H177" s="1498"/>
      <c r="I177" s="1497"/>
      <c r="J177" s="1498"/>
      <c r="K177" s="1499"/>
      <c r="L177" s="1500"/>
      <c r="M177" s="1497"/>
      <c r="N177" s="1498"/>
      <c r="O177" s="1499"/>
      <c r="P177" s="1500"/>
      <c r="Q177" s="1497"/>
      <c r="R177" s="1498"/>
      <c r="S177" s="1499"/>
      <c r="T177" s="1500"/>
      <c r="U177" s="1497"/>
      <c r="V177" s="1498"/>
      <c r="W177" s="1499"/>
      <c r="X177" s="1500"/>
      <c r="Y177" s="1497"/>
      <c r="Z177" s="1498"/>
      <c r="AA177" s="1497"/>
      <c r="AB177" s="1498"/>
      <c r="AC177" s="1497"/>
      <c r="AD177" s="1498"/>
      <c r="AE177" s="1497"/>
      <c r="AF177" s="1498"/>
      <c r="AG177" s="1497"/>
      <c r="AH177" s="1498"/>
      <c r="AI177" s="1497"/>
      <c r="AJ177" s="1498"/>
      <c r="AK177" s="1497"/>
      <c r="AL177" s="1498"/>
      <c r="BI177" s="25"/>
      <c r="BJ177" s="25"/>
      <c r="BK177" s="25"/>
      <c r="BL177" s="25"/>
      <c r="BN177" s="26"/>
      <c r="BO177" s="26"/>
      <c r="BP177" s="26"/>
    </row>
    <row r="178" spans="1:69" s="4" customFormat="1" ht="12" x14ac:dyDescent="0.2">
      <c r="A178" s="309" t="s">
        <v>213</v>
      </c>
      <c r="B178" s="31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</row>
    <row r="179" spans="1:69" ht="15" customHeight="1" x14ac:dyDescent="0.25">
      <c r="A179" s="1544" t="s">
        <v>120</v>
      </c>
      <c r="B179" s="1524"/>
      <c r="C179" s="1544" t="s">
        <v>62</v>
      </c>
      <c r="D179" s="1545"/>
      <c r="E179" s="1524"/>
      <c r="F179" s="1518" t="s">
        <v>6</v>
      </c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23"/>
      <c r="V179" s="1529" t="s">
        <v>214</v>
      </c>
      <c r="W179" s="1555" t="s">
        <v>215</v>
      </c>
      <c r="X179" s="1555" t="s">
        <v>216</v>
      </c>
      <c r="Y179" s="1555" t="s">
        <v>217</v>
      </c>
      <c r="Z179" s="1555" t="s">
        <v>218</v>
      </c>
      <c r="AA179" s="1519" t="s">
        <v>219</v>
      </c>
      <c r="AB179" s="1556" t="s">
        <v>220</v>
      </c>
      <c r="AC179" s="1556"/>
      <c r="AD179" s="1556"/>
      <c r="AE179" s="1556"/>
      <c r="AF179" s="1557" t="s">
        <v>62</v>
      </c>
      <c r="AG179" s="1558"/>
      <c r="AH179" s="1529" t="s">
        <v>135</v>
      </c>
      <c r="AI179" s="1552" t="s">
        <v>221</v>
      </c>
      <c r="AJ179" s="1552" t="s">
        <v>138</v>
      </c>
      <c r="AK179" s="1552" t="s">
        <v>139</v>
      </c>
    </row>
    <row r="180" spans="1:69" ht="15" customHeight="1" x14ac:dyDescent="0.25">
      <c r="A180" s="1632"/>
      <c r="B180" s="1525"/>
      <c r="C180" s="1632"/>
      <c r="D180" s="1562"/>
      <c r="E180" s="1525"/>
      <c r="F180" s="1555" t="s">
        <v>11</v>
      </c>
      <c r="G180" s="1555"/>
      <c r="H180" s="1555" t="s">
        <v>12</v>
      </c>
      <c r="I180" s="1555"/>
      <c r="J180" s="1555" t="s">
        <v>13</v>
      </c>
      <c r="K180" s="1555"/>
      <c r="L180" s="1555" t="s">
        <v>222</v>
      </c>
      <c r="M180" s="1555"/>
      <c r="N180" s="1555" t="s">
        <v>223</v>
      </c>
      <c r="O180" s="1555"/>
      <c r="P180" s="1556" t="s">
        <v>224</v>
      </c>
      <c r="Q180" s="1556"/>
      <c r="R180" s="1556" t="s">
        <v>225</v>
      </c>
      <c r="S180" s="1556"/>
      <c r="T180" s="1548" t="s">
        <v>226</v>
      </c>
      <c r="U180" s="1563"/>
      <c r="V180" s="1536"/>
      <c r="W180" s="1555"/>
      <c r="X180" s="1555"/>
      <c r="Y180" s="1555"/>
      <c r="Z180" s="1555"/>
      <c r="AA180" s="1519"/>
      <c r="AB180" s="1555" t="s">
        <v>140</v>
      </c>
      <c r="AC180" s="1555" t="s">
        <v>141</v>
      </c>
      <c r="AD180" s="1555" t="s">
        <v>142</v>
      </c>
      <c r="AE180" s="1519" t="s">
        <v>143</v>
      </c>
      <c r="AF180" s="1556" t="s">
        <v>144</v>
      </c>
      <c r="AG180" s="1523" t="s">
        <v>145</v>
      </c>
      <c r="AH180" s="1536"/>
      <c r="AI180" s="1620"/>
      <c r="AJ180" s="1620"/>
      <c r="AK180" s="1620"/>
    </row>
    <row r="181" spans="1:69" x14ac:dyDescent="0.25">
      <c r="A181" s="1546"/>
      <c r="B181" s="1548"/>
      <c r="C181" s="1425" t="s">
        <v>32</v>
      </c>
      <c r="D181" s="1501" t="s">
        <v>43</v>
      </c>
      <c r="E181" s="1399" t="s">
        <v>34</v>
      </c>
      <c r="F181" s="1427" t="s">
        <v>43</v>
      </c>
      <c r="G181" s="1428" t="s">
        <v>34</v>
      </c>
      <c r="H181" s="1427" t="s">
        <v>43</v>
      </c>
      <c r="I181" s="1428" t="s">
        <v>34</v>
      </c>
      <c r="J181" s="1427" t="s">
        <v>43</v>
      </c>
      <c r="K181" s="1428" t="s">
        <v>34</v>
      </c>
      <c r="L181" s="1427" t="s">
        <v>43</v>
      </c>
      <c r="M181" s="1428" t="s">
        <v>34</v>
      </c>
      <c r="N181" s="1427" t="s">
        <v>43</v>
      </c>
      <c r="O181" s="1428" t="s">
        <v>34</v>
      </c>
      <c r="P181" s="1427" t="s">
        <v>43</v>
      </c>
      <c r="Q181" s="1428" t="s">
        <v>34</v>
      </c>
      <c r="R181" s="1427" t="s">
        <v>43</v>
      </c>
      <c r="S181" s="1428" t="s">
        <v>34</v>
      </c>
      <c r="T181" s="106" t="s">
        <v>43</v>
      </c>
      <c r="U181" s="1502" t="s">
        <v>34</v>
      </c>
      <c r="V181" s="1532"/>
      <c r="W181" s="1555"/>
      <c r="X181" s="1555"/>
      <c r="Y181" s="1555"/>
      <c r="Z181" s="1555"/>
      <c r="AA181" s="1519"/>
      <c r="AB181" s="1555"/>
      <c r="AC181" s="1555"/>
      <c r="AD181" s="1555"/>
      <c r="AE181" s="1519"/>
      <c r="AF181" s="1556"/>
      <c r="AG181" s="1523"/>
      <c r="AH181" s="1532"/>
      <c r="AI181" s="1554"/>
      <c r="AJ181" s="1554"/>
      <c r="AK181" s="1554"/>
    </row>
    <row r="182" spans="1:69" x14ac:dyDescent="0.25">
      <c r="A182" s="1540" t="s">
        <v>227</v>
      </c>
      <c r="B182" s="1503" t="s">
        <v>228</v>
      </c>
      <c r="C182" s="1504">
        <f>SUM(D182:E182)</f>
        <v>2</v>
      </c>
      <c r="D182" s="1505">
        <f>SUM(F182+H182+J182+L182+N182+P182+R182+T182)</f>
        <v>1</v>
      </c>
      <c r="E182" s="1506">
        <f>G182+I182+K182+M182+O182+Q182+S182+U182</f>
        <v>1</v>
      </c>
      <c r="F182" s="1507"/>
      <c r="G182" s="1508"/>
      <c r="H182" s="1507"/>
      <c r="I182" s="1508"/>
      <c r="J182" s="1507"/>
      <c r="K182" s="1508">
        <v>1</v>
      </c>
      <c r="L182" s="1507"/>
      <c r="M182" s="1508"/>
      <c r="N182" s="1507"/>
      <c r="O182" s="1508"/>
      <c r="P182" s="1507">
        <v>1</v>
      </c>
      <c r="Q182" s="1508"/>
      <c r="R182" s="1507"/>
      <c r="S182" s="1508"/>
      <c r="T182" s="1507"/>
      <c r="U182" s="1509"/>
      <c r="V182" s="1510"/>
      <c r="W182" s="1511">
        <v>1</v>
      </c>
      <c r="X182" s="1511"/>
      <c r="Y182" s="1511">
        <v>2</v>
      </c>
      <c r="Z182" s="1511">
        <v>2</v>
      </c>
      <c r="AA182" s="1512"/>
      <c r="AB182" s="1511"/>
      <c r="AC182" s="1511"/>
      <c r="AD182" s="1511">
        <v>1</v>
      </c>
      <c r="AE182" s="1513">
        <v>1</v>
      </c>
      <c r="AF182" s="1511"/>
      <c r="AG182" s="1514"/>
      <c r="AH182" s="1513">
        <v>0</v>
      </c>
      <c r="AI182" s="1511">
        <v>0</v>
      </c>
      <c r="AJ182" s="1511">
        <v>0</v>
      </c>
      <c r="AK182" s="1511">
        <v>0</v>
      </c>
      <c r="AL182" t="str">
        <f>BI182&amp;BJ182&amp;BK182&amp;BL182</f>
        <v/>
      </c>
      <c r="BI182" s="25" t="str">
        <f>IF(AND(C182&gt;0,AH182="")," * No olvide digitar la variable Sin lesiones Constatables. Digite Cero si no tiene.",IF(AH182&gt;C182," * La variable Sin lesiones Constatables No puede ser mayor al Total.",""))</f>
        <v/>
      </c>
      <c r="BJ182" s="25" t="str">
        <f>IF(AND(C182&gt;0,AI182="")," * No olvide digitar la variable Diversidad sexual. Digite Cero si no tiene.",IF(AI182&gt;C182," * La variable Diversidad sexual No puede ser mayor al Total.",""))</f>
        <v/>
      </c>
      <c r="BK182" s="25" t="str">
        <f>IF(AND(C182&gt;0,AJ182="")," * No olvide digitar la variable Pueblos originarios. Digite Cero si no tiene.",IF(AJ182&gt;C182," * La variable Pueblos originarios No puede ser mayor al Total.",""))</f>
        <v/>
      </c>
      <c r="BL182" s="25" t="str">
        <f>IF(AND(C182&gt;0,AK182="")," * No olvide digitar la variable Migrantes. Digite Cero si no tiene.",IF(AK182&gt;C182," * La variable Migrantes No puede ser mayor al Total.",""))</f>
        <v/>
      </c>
      <c r="BN182" s="26">
        <f>IF(AND(C182&gt;0,AH182=""),1,IF(AH182&gt;C182,1,0))</f>
        <v>0</v>
      </c>
      <c r="BO182" s="26">
        <f>IF(AND(C182&gt;0,AI182=""),1,IF(AI182&gt;C182,1,0))</f>
        <v>0</v>
      </c>
      <c r="BP182" s="26">
        <f>IF(AND(C182&gt;0,AJ182=""),1,IF(AJ182&gt;C182,1,0))</f>
        <v>0</v>
      </c>
      <c r="BQ182" s="26">
        <f>IF(AND(C182&gt;0,AK182=""),1,IF(AK182&gt;C182,1,0))</f>
        <v>0</v>
      </c>
    </row>
    <row r="183" spans="1:69" x14ac:dyDescent="0.25">
      <c r="A183" s="1540"/>
      <c r="B183" s="1415" t="s">
        <v>229</v>
      </c>
      <c r="C183" s="322">
        <f>SUM(D183:E183)</f>
        <v>1</v>
      </c>
      <c r="D183" s="43">
        <f>SUM(F183+H183+J183+L183+N183+P183+R183+T183)</f>
        <v>0</v>
      </c>
      <c r="E183" s="323">
        <f>G183+I183+K183+M183+O183+Q183+S183+U183</f>
        <v>1</v>
      </c>
      <c r="F183" s="206"/>
      <c r="G183" s="324">
        <v>1</v>
      </c>
      <c r="H183" s="206"/>
      <c r="I183" s="324"/>
      <c r="J183" s="206"/>
      <c r="K183" s="324"/>
      <c r="L183" s="206"/>
      <c r="M183" s="324"/>
      <c r="N183" s="206"/>
      <c r="O183" s="324"/>
      <c r="P183" s="206"/>
      <c r="Q183" s="324"/>
      <c r="R183" s="206"/>
      <c r="S183" s="324"/>
      <c r="T183" s="206"/>
      <c r="U183" s="325"/>
      <c r="V183" s="326"/>
      <c r="W183" s="327"/>
      <c r="X183" s="327">
        <v>1</v>
      </c>
      <c r="Y183" s="327"/>
      <c r="Z183" s="327"/>
      <c r="AA183" s="208"/>
      <c r="AB183" s="327"/>
      <c r="AC183" s="327"/>
      <c r="AD183" s="327"/>
      <c r="AE183" s="210">
        <v>1</v>
      </c>
      <c r="AF183" s="327"/>
      <c r="AG183" s="328"/>
      <c r="AH183" s="210">
        <v>0</v>
      </c>
      <c r="AI183" s="327">
        <v>0</v>
      </c>
      <c r="AJ183" s="327">
        <v>0</v>
      </c>
      <c r="AK183" s="327">
        <v>0</v>
      </c>
      <c r="AL183" t="str">
        <f>BI183&amp;BJ183&amp;BK183&amp;BL183</f>
        <v/>
      </c>
      <c r="BI183" s="25" t="str">
        <f>IF(AND(C183&gt;0,AH183="")," * No olvide digitar la variable Sin lesiones Constatables. Digite Cero si no tiene.",IF(AH183&gt;C183," * La variable Sin lesiones Constatables No puede ser mayor al Total.",""))</f>
        <v/>
      </c>
      <c r="BJ183" s="25" t="str">
        <f>IF(AND(C183&gt;0,AI183="")," * No olvide digitar la variable Diversidad sexual. Digite Cero si no tiene.",IF(AI183&gt;C183," * La variable Diversidad sexual No puede ser mayor al Total.",""))</f>
        <v/>
      </c>
      <c r="BK183" s="25" t="str">
        <f>IF(AND(C183&gt;0,AJ183="")," * No olvide digitar la variable Pueblos originarios. Digite Cero si no tiene.",IF(AJ183&gt;C183," * La variable Pueblos originarios No puede ser mayor al Total.",""))</f>
        <v/>
      </c>
      <c r="BL183" s="25" t="str">
        <f>IF(AND(C183&gt;0,AK183="")," * No olvide digitar la variable Migrantes. Digite Cero si no tiene.",IF(AK183&gt;C183," * La variable Migrantes No puede ser mayor al Total.",""))</f>
        <v/>
      </c>
      <c r="BN183" s="26">
        <f>IF(AND(C183&gt;0,AH183=""),1,IF(AH183&gt;C183,1,0))</f>
        <v>0</v>
      </c>
      <c r="BO183" s="26">
        <f>IF(AND(C183&gt;0,AI183=""),1,IF(AI183&gt;C183,1,0))</f>
        <v>0</v>
      </c>
      <c r="BP183" s="26">
        <f>IF(AND(C183&gt;0,AJ183=""),1,IF(AJ183&gt;C183,1,0))</f>
        <v>0</v>
      </c>
      <c r="BQ183" s="26">
        <f>IF(AND(C183&gt;0,AK183=""),1,IF(AK183&gt;C183,1,0))</f>
        <v>0</v>
      </c>
    </row>
    <row r="184" spans="1:69" s="4" customFormat="1" ht="12" x14ac:dyDescent="0.2">
      <c r="A184" s="49" t="s">
        <v>230</v>
      </c>
      <c r="B184" s="49"/>
      <c r="C184" s="50"/>
      <c r="D184" s="50"/>
      <c r="E184" s="50"/>
      <c r="F184" s="50"/>
      <c r="G184" s="50"/>
    </row>
    <row r="185" spans="1:69" x14ac:dyDescent="0.25">
      <c r="A185" s="1409" t="s">
        <v>4</v>
      </c>
      <c r="B185" s="1409" t="s">
        <v>62</v>
      </c>
      <c r="C185" s="1411" t="s">
        <v>231</v>
      </c>
      <c r="D185" s="1403" t="s">
        <v>232</v>
      </c>
      <c r="BI185" s="25"/>
      <c r="BJ185" s="25"/>
      <c r="BK185" s="25"/>
      <c r="BL185" s="25"/>
      <c r="BN185" s="26"/>
      <c r="BO185" s="26"/>
      <c r="BP185" s="26"/>
    </row>
    <row r="186" spans="1:69" x14ac:dyDescent="0.25">
      <c r="A186" s="1503" t="s">
        <v>233</v>
      </c>
      <c r="B186" s="1515">
        <f>SUM(C186:D186)</f>
        <v>3</v>
      </c>
      <c r="C186" s="1511"/>
      <c r="D186" s="330">
        <v>3</v>
      </c>
      <c r="BI186" s="25"/>
      <c r="BJ186" s="25"/>
      <c r="BK186" s="25"/>
      <c r="BL186" s="25"/>
      <c r="BN186" s="26"/>
      <c r="BO186" s="26"/>
      <c r="BP186" s="26"/>
    </row>
    <row r="187" spans="1:69" x14ac:dyDescent="0.25">
      <c r="A187" s="1415" t="s">
        <v>234</v>
      </c>
      <c r="B187" s="331">
        <f>SUM(C187)</f>
        <v>0</v>
      </c>
      <c r="C187" s="327"/>
      <c r="D187" s="332"/>
      <c r="BI187" s="25"/>
      <c r="BJ187" s="25"/>
      <c r="BK187" s="25"/>
      <c r="BL187" s="25"/>
      <c r="BN187" s="26"/>
      <c r="BO187" s="26"/>
      <c r="BP187" s="26"/>
    </row>
    <row r="188" spans="1:69" s="4" customFormat="1" ht="12" x14ac:dyDescent="0.2">
      <c r="A188" s="333" t="s">
        <v>235</v>
      </c>
      <c r="B188" s="334"/>
      <c r="C188" s="335"/>
      <c r="D188" s="6"/>
      <c r="E188" s="7"/>
      <c r="F188" s="336"/>
      <c r="G188" s="337"/>
      <c r="H188" s="50"/>
      <c r="I188" s="337"/>
      <c r="J188" s="338"/>
      <c r="K188" s="338"/>
      <c r="L188" s="337"/>
      <c r="M188" s="50"/>
      <c r="N188" s="337"/>
      <c r="O188" s="337"/>
      <c r="P188" s="50"/>
      <c r="Q188" s="337"/>
      <c r="R188" s="337"/>
      <c r="S188" s="50"/>
      <c r="T188" s="337"/>
      <c r="U188" s="337"/>
      <c r="V188" s="338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/>
      <c r="AI188" s="8"/>
      <c r="AJ188" s="8"/>
      <c r="AK188" s="8"/>
      <c r="AL188" s="8"/>
      <c r="AM188" s="8"/>
      <c r="AN188" s="8"/>
      <c r="BI188" s="138"/>
      <c r="BJ188" s="138"/>
      <c r="BK188" s="138"/>
      <c r="BL188" s="138"/>
      <c r="BN188" s="139"/>
      <c r="BO188" s="139"/>
      <c r="BP188" s="139"/>
    </row>
    <row r="189" spans="1:69" ht="15" customHeight="1" x14ac:dyDescent="0.25">
      <c r="A189" s="1541" t="s">
        <v>120</v>
      </c>
      <c r="B189" s="1544" t="s">
        <v>62</v>
      </c>
      <c r="C189" s="1545"/>
      <c r="D189" s="1524"/>
      <c r="E189" s="1549" t="s">
        <v>6</v>
      </c>
      <c r="F189" s="1550"/>
      <c r="G189" s="1550"/>
      <c r="H189" s="1550"/>
      <c r="I189" s="1550"/>
      <c r="J189" s="1550"/>
      <c r="K189" s="1550"/>
      <c r="L189" s="1550"/>
      <c r="M189" s="1550"/>
      <c r="N189" s="1550"/>
      <c r="O189" s="1550"/>
      <c r="P189" s="1550"/>
      <c r="Q189" s="1550"/>
      <c r="R189" s="1550"/>
      <c r="S189" s="1550"/>
      <c r="T189" s="1550"/>
      <c r="U189" s="1550"/>
      <c r="V189" s="1550"/>
      <c r="W189" s="1550"/>
      <c r="X189" s="1550"/>
      <c r="Y189" s="1550"/>
      <c r="Z189" s="1550"/>
      <c r="AA189" s="1550"/>
      <c r="AB189" s="1550"/>
      <c r="AC189" s="1550"/>
      <c r="AD189" s="1550"/>
      <c r="AE189" s="1550"/>
      <c r="AF189" s="1550"/>
      <c r="AG189" s="1550"/>
      <c r="AH189" s="1550"/>
      <c r="AI189" s="1550"/>
      <c r="AJ189" s="1550"/>
      <c r="AK189" s="1550"/>
      <c r="AL189" s="1551"/>
      <c r="AM189" s="1538" t="s">
        <v>236</v>
      </c>
      <c r="AN189" s="1529"/>
    </row>
    <row r="190" spans="1:69" x14ac:dyDescent="0.25">
      <c r="A190" s="1619"/>
      <c r="B190" s="1546"/>
      <c r="C190" s="1547"/>
      <c r="D190" s="1548"/>
      <c r="E190" s="1518" t="s">
        <v>11</v>
      </c>
      <c r="F190" s="1519"/>
      <c r="G190" s="1518" t="s">
        <v>12</v>
      </c>
      <c r="H190" s="1519"/>
      <c r="I190" s="1518" t="s">
        <v>13</v>
      </c>
      <c r="J190" s="1519"/>
      <c r="K190" s="1518" t="s">
        <v>14</v>
      </c>
      <c r="L190" s="1519"/>
      <c r="M190" s="1518" t="s">
        <v>15</v>
      </c>
      <c r="N190" s="1519"/>
      <c r="O190" s="1521" t="s">
        <v>16</v>
      </c>
      <c r="P190" s="1522"/>
      <c r="Q190" s="1521" t="s">
        <v>17</v>
      </c>
      <c r="R190" s="1522"/>
      <c r="S190" s="1521" t="s">
        <v>18</v>
      </c>
      <c r="T190" s="1522"/>
      <c r="U190" s="1521" t="s">
        <v>19</v>
      </c>
      <c r="V190" s="1522"/>
      <c r="W190" s="1521" t="s">
        <v>20</v>
      </c>
      <c r="X190" s="1522"/>
      <c r="Y190" s="1521" t="s">
        <v>21</v>
      </c>
      <c r="Z190" s="1522"/>
      <c r="AA190" s="1521" t="s">
        <v>22</v>
      </c>
      <c r="AB190" s="1522"/>
      <c r="AC190" s="1521" t="s">
        <v>23</v>
      </c>
      <c r="AD190" s="1522"/>
      <c r="AE190" s="1521" t="s">
        <v>24</v>
      </c>
      <c r="AF190" s="1522"/>
      <c r="AG190" s="1521" t="s">
        <v>25</v>
      </c>
      <c r="AH190" s="1522"/>
      <c r="AI190" s="1521" t="s">
        <v>26</v>
      </c>
      <c r="AJ190" s="1522"/>
      <c r="AK190" s="1521" t="s">
        <v>27</v>
      </c>
      <c r="AL190" s="1523"/>
      <c r="AM190" s="1539"/>
      <c r="AN190" s="1532"/>
    </row>
    <row r="191" spans="1:69" x14ac:dyDescent="0.25">
      <c r="A191" s="1543"/>
      <c r="B191" s="9" t="s">
        <v>32</v>
      </c>
      <c r="C191" s="10" t="s">
        <v>33</v>
      </c>
      <c r="D191" s="1400" t="s">
        <v>34</v>
      </c>
      <c r="E191" s="1427" t="s">
        <v>43</v>
      </c>
      <c r="F191" s="1428" t="s">
        <v>34</v>
      </c>
      <c r="G191" s="1427" t="s">
        <v>43</v>
      </c>
      <c r="H191" s="1428" t="s">
        <v>34</v>
      </c>
      <c r="I191" s="1427" t="s">
        <v>43</v>
      </c>
      <c r="J191" s="1428" t="s">
        <v>34</v>
      </c>
      <c r="K191" s="1427" t="s">
        <v>43</v>
      </c>
      <c r="L191" s="1428" t="s">
        <v>34</v>
      </c>
      <c r="M191" s="1427" t="s">
        <v>43</v>
      </c>
      <c r="N191" s="1428" t="s">
        <v>34</v>
      </c>
      <c r="O191" s="1427" t="s">
        <v>43</v>
      </c>
      <c r="P191" s="1396" t="s">
        <v>34</v>
      </c>
      <c r="Q191" s="1427" t="s">
        <v>43</v>
      </c>
      <c r="R191" s="1396" t="s">
        <v>34</v>
      </c>
      <c r="S191" s="1427" t="s">
        <v>43</v>
      </c>
      <c r="T191" s="1396" t="s">
        <v>34</v>
      </c>
      <c r="U191" s="1427" t="s">
        <v>43</v>
      </c>
      <c r="V191" s="1428" t="s">
        <v>34</v>
      </c>
      <c r="W191" s="1427" t="s">
        <v>43</v>
      </c>
      <c r="X191" s="1428" t="s">
        <v>34</v>
      </c>
      <c r="Y191" s="106" t="s">
        <v>43</v>
      </c>
      <c r="Z191" s="1428" t="s">
        <v>34</v>
      </c>
      <c r="AA191" s="106" t="s">
        <v>43</v>
      </c>
      <c r="AB191" s="1428" t="s">
        <v>34</v>
      </c>
      <c r="AC191" s="106" t="s">
        <v>43</v>
      </c>
      <c r="AD191" s="1428" t="s">
        <v>34</v>
      </c>
      <c r="AE191" s="106" t="s">
        <v>43</v>
      </c>
      <c r="AF191" s="1428" t="s">
        <v>34</v>
      </c>
      <c r="AG191" s="106" t="s">
        <v>43</v>
      </c>
      <c r="AH191" s="1428" t="s">
        <v>34</v>
      </c>
      <c r="AI191" s="106" t="s">
        <v>43</v>
      </c>
      <c r="AJ191" s="1428" t="s">
        <v>34</v>
      </c>
      <c r="AK191" s="106" t="s">
        <v>43</v>
      </c>
      <c r="AL191" s="1502" t="s">
        <v>34</v>
      </c>
      <c r="AM191" s="340" t="s">
        <v>237</v>
      </c>
      <c r="AN191" s="341" t="s">
        <v>238</v>
      </c>
    </row>
    <row r="192" spans="1:69" x14ac:dyDescent="0.25">
      <c r="A192" s="1413" t="s">
        <v>239</v>
      </c>
      <c r="B192" s="1437">
        <f>SUM(C192+D192)</f>
        <v>18</v>
      </c>
      <c r="C192" s="1516">
        <f>+E192+G192+I192+K192+M192+O192+Q192+S192+U192+W192+Y192+AA192+AC192+AE192+AG192+AI192+AK192</f>
        <v>3</v>
      </c>
      <c r="D192" s="124">
        <f>+F192+H192+J192+L192+N192+P192+R192+T192+V192+X192+Z192+AB192+AD192+AF192+AH192+AJ192+AL192</f>
        <v>15</v>
      </c>
      <c r="E192" s="1438"/>
      <c r="F192" s="1439"/>
      <c r="G192" s="1438"/>
      <c r="H192" s="1439"/>
      <c r="I192" s="1438">
        <v>0</v>
      </c>
      <c r="J192" s="1439">
        <v>2</v>
      </c>
      <c r="K192" s="1438">
        <v>1</v>
      </c>
      <c r="L192" s="1439">
        <v>4</v>
      </c>
      <c r="M192" s="1438">
        <v>0</v>
      </c>
      <c r="N192" s="1439">
        <v>5</v>
      </c>
      <c r="O192" s="1438">
        <v>1</v>
      </c>
      <c r="P192" s="345">
        <v>3</v>
      </c>
      <c r="Q192" s="1438"/>
      <c r="R192" s="345"/>
      <c r="S192" s="1438"/>
      <c r="T192" s="345"/>
      <c r="U192" s="1438"/>
      <c r="V192" s="1439"/>
      <c r="W192" s="1438"/>
      <c r="X192" s="1439"/>
      <c r="Y192" s="1438">
        <v>1</v>
      </c>
      <c r="Z192" s="345">
        <v>0</v>
      </c>
      <c r="AA192" s="1438">
        <v>0</v>
      </c>
      <c r="AB192" s="345">
        <v>1</v>
      </c>
      <c r="AC192" s="1438"/>
      <c r="AD192" s="345"/>
      <c r="AE192" s="1438"/>
      <c r="AF192" s="345"/>
      <c r="AG192" s="1438"/>
      <c r="AH192" s="345"/>
      <c r="AI192" s="1438"/>
      <c r="AJ192" s="345"/>
      <c r="AK192" s="1438"/>
      <c r="AL192" s="346"/>
      <c r="AM192" s="345">
        <v>0</v>
      </c>
      <c r="AN192" s="345">
        <v>0</v>
      </c>
      <c r="AO192" t="str">
        <f>BI192&amp;BJ192&amp;BK192&amp;BL192</f>
        <v/>
      </c>
      <c r="BI192" s="25" t="str">
        <f>IF(AND(D192&gt;0,OR(AM192="")),"* No olvide digitar Trans Masculino  (Digite CERO si no tiene)","")</f>
        <v/>
      </c>
      <c r="BJ192" s="25" t="str">
        <f>IF(AM192&gt;D192," * Trans masculino no pueden ser mayor al Total Mujeres.","")</f>
        <v/>
      </c>
      <c r="BK192" s="25" t="str">
        <f>IF(AND(C192&gt;0,OR(AN192="")),"* No olvide digitar Trans Femenino  (Digite CERO si no tiene)","")</f>
        <v/>
      </c>
      <c r="BL192" s="25" t="str">
        <f>IF(AN192&gt;C192," * Trans Femenino no pueden ser mayor al Total Hombres;","")</f>
        <v/>
      </c>
      <c r="BN192" s="26">
        <f>IF(AND(D192&gt;0,OR(AM192="")),1,0)</f>
        <v>0</v>
      </c>
      <c r="BO192" s="26">
        <f>IF(AM192&gt;D192,1,0)</f>
        <v>0</v>
      </c>
      <c r="BP192" s="26">
        <f>IF(AND(C192&gt;0,OR(AN192="")),1,0)</f>
        <v>0</v>
      </c>
      <c r="BQ192" s="26">
        <f>IF(AN192&gt;C192,1,0)</f>
        <v>0</v>
      </c>
    </row>
    <row r="193" spans="1:67" s="4" customFormat="1" ht="12" x14ac:dyDescent="0.2">
      <c r="A193" s="49" t="s">
        <v>240</v>
      </c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67" ht="15" customHeight="1" x14ac:dyDescent="0.25">
      <c r="A194" s="1524" t="s">
        <v>241</v>
      </c>
      <c r="B194" s="1527" t="s">
        <v>62</v>
      </c>
      <c r="C194" s="1528"/>
      <c r="D194" s="1529"/>
      <c r="E194" s="1521" t="s">
        <v>6</v>
      </c>
      <c r="F194" s="1533"/>
      <c r="G194" s="1533"/>
      <c r="H194" s="1533"/>
      <c r="I194" s="1533"/>
      <c r="J194" s="1533"/>
      <c r="K194" s="1533"/>
      <c r="L194" s="1523"/>
      <c r="M194" s="1528" t="s">
        <v>242</v>
      </c>
      <c r="N194" s="1534"/>
      <c r="O194" s="1529" t="s">
        <v>243</v>
      </c>
    </row>
    <row r="195" spans="1:67" ht="15" customHeight="1" x14ac:dyDescent="0.25">
      <c r="A195" s="1525"/>
      <c r="B195" s="1530"/>
      <c r="C195" s="1531"/>
      <c r="D195" s="1532"/>
      <c r="E195" s="1518" t="s">
        <v>11</v>
      </c>
      <c r="F195" s="1519"/>
      <c r="G195" s="1518" t="s">
        <v>12</v>
      </c>
      <c r="H195" s="1519"/>
      <c r="I195" s="1518" t="s">
        <v>13</v>
      </c>
      <c r="J195" s="1519"/>
      <c r="K195" s="1518" t="s">
        <v>244</v>
      </c>
      <c r="L195" s="1520"/>
      <c r="M195" s="1531"/>
      <c r="N195" s="1535"/>
      <c r="O195" s="1536"/>
    </row>
    <row r="196" spans="1:67" x14ac:dyDescent="0.25">
      <c r="A196" s="1525"/>
      <c r="B196" s="1399" t="s">
        <v>32</v>
      </c>
      <c r="C196" s="1413" t="s">
        <v>33</v>
      </c>
      <c r="D196" s="1399" t="s">
        <v>34</v>
      </c>
      <c r="E196" s="1427" t="s">
        <v>43</v>
      </c>
      <c r="F196" s="349" t="s">
        <v>34</v>
      </c>
      <c r="G196" s="1427" t="s">
        <v>43</v>
      </c>
      <c r="H196" s="349" t="s">
        <v>34</v>
      </c>
      <c r="I196" s="1422" t="s">
        <v>43</v>
      </c>
      <c r="J196" s="1419" t="s">
        <v>34</v>
      </c>
      <c r="K196" s="1427" t="s">
        <v>43</v>
      </c>
      <c r="L196" s="1397" t="s">
        <v>34</v>
      </c>
      <c r="M196" s="1440" t="s">
        <v>245</v>
      </c>
      <c r="N196" s="1406" t="s">
        <v>246</v>
      </c>
      <c r="O196" s="1532"/>
    </row>
    <row r="197" spans="1:67" x14ac:dyDescent="0.25">
      <c r="A197" s="1548"/>
      <c r="B197" s="384">
        <f t="shared" ref="B197:B202" si="66">+C197+D197</f>
        <v>15</v>
      </c>
      <c r="C197" s="356">
        <f>+E197+G197+I197+K197</f>
        <v>9</v>
      </c>
      <c r="D197" s="385">
        <f>+F197+H197+J197+L197</f>
        <v>6</v>
      </c>
      <c r="E197" s="1441">
        <f t="shared" ref="E197:O197" si="67">SUM(E198:E202)</f>
        <v>1</v>
      </c>
      <c r="F197" s="126">
        <f t="shared" si="67"/>
        <v>0</v>
      </c>
      <c r="G197" s="1441">
        <f t="shared" si="67"/>
        <v>2</v>
      </c>
      <c r="H197" s="126">
        <f t="shared" si="67"/>
        <v>0</v>
      </c>
      <c r="I197" s="1441">
        <f t="shared" si="67"/>
        <v>2</v>
      </c>
      <c r="J197" s="1442">
        <f t="shared" si="67"/>
        <v>0</v>
      </c>
      <c r="K197" s="1437">
        <f t="shared" si="67"/>
        <v>4</v>
      </c>
      <c r="L197" s="360">
        <f t="shared" si="67"/>
        <v>6</v>
      </c>
      <c r="M197" s="128">
        <f t="shared" si="67"/>
        <v>9</v>
      </c>
      <c r="N197" s="126">
        <f t="shared" si="67"/>
        <v>6</v>
      </c>
      <c r="O197" s="1443">
        <f t="shared" si="67"/>
        <v>8</v>
      </c>
    </row>
    <row r="198" spans="1:67" x14ac:dyDescent="0.25">
      <c r="A198" s="1503" t="s">
        <v>247</v>
      </c>
      <c r="B198" s="1515">
        <f t="shared" si="66"/>
        <v>11</v>
      </c>
      <c r="C198" s="1515">
        <f>+E198+G198+I198+K198</f>
        <v>8</v>
      </c>
      <c r="D198" s="1517">
        <f>+F198+H198+J198+L198</f>
        <v>3</v>
      </c>
      <c r="E198" s="196">
        <v>1</v>
      </c>
      <c r="F198" s="200"/>
      <c r="G198" s="196">
        <v>2</v>
      </c>
      <c r="H198" s="200"/>
      <c r="I198" s="196">
        <v>2</v>
      </c>
      <c r="J198" s="197"/>
      <c r="K198" s="196">
        <v>3</v>
      </c>
      <c r="L198" s="363">
        <v>3</v>
      </c>
      <c r="M198" s="198">
        <v>6</v>
      </c>
      <c r="N198" s="200">
        <v>5</v>
      </c>
      <c r="O198" s="364">
        <v>6</v>
      </c>
      <c r="P198" t="str">
        <f>BI198&amp;BJ198</f>
        <v/>
      </c>
      <c r="BI198" s="25" t="str">
        <f>IF(O198&gt;B198,"* La indicación de Vacuna NO DEBE ser mayor al total de ambos sexos","")</f>
        <v/>
      </c>
      <c r="BJ198" s="25" t="str">
        <f>IF((M198+N198)&gt;B198," * La suma del Tipo de Mordedura NO DEBE ser mayor al total de ambos sexos","")</f>
        <v/>
      </c>
      <c r="BN198" s="26">
        <f>IF(O198&gt;B198,1,0)</f>
        <v>0</v>
      </c>
      <c r="BO198" s="26">
        <f>IF((M198+N198)&gt;B198,1,0)</f>
        <v>0</v>
      </c>
    </row>
    <row r="199" spans="1:67" x14ac:dyDescent="0.25">
      <c r="A199" s="1414" t="s">
        <v>248</v>
      </c>
      <c r="B199" s="365">
        <f t="shared" si="66"/>
        <v>4</v>
      </c>
      <c r="C199" s="365">
        <f t="shared" ref="C199:D202" si="68">+E199+G199+I199+K199</f>
        <v>1</v>
      </c>
      <c r="D199" s="366">
        <f t="shared" si="68"/>
        <v>3</v>
      </c>
      <c r="E199" s="201"/>
      <c r="F199" s="205"/>
      <c r="G199" s="201"/>
      <c r="H199" s="205"/>
      <c r="I199" s="201"/>
      <c r="J199" s="202"/>
      <c r="K199" s="201">
        <v>1</v>
      </c>
      <c r="L199" s="367">
        <v>3</v>
      </c>
      <c r="M199" s="203">
        <v>3</v>
      </c>
      <c r="N199" s="205">
        <v>1</v>
      </c>
      <c r="O199" s="368">
        <v>2</v>
      </c>
      <c r="P199" t="str">
        <f t="shared" ref="P199:P202" si="69">BI199&amp;BJ199</f>
        <v/>
      </c>
      <c r="BI199" s="25" t="str">
        <f t="shared" ref="BI199:BI202" si="70">IF(O199&gt;B199,"* La indicación de Vacuna NO DEBE ser mayor al total de ambos sexos","")</f>
        <v/>
      </c>
      <c r="BJ199" s="25" t="str">
        <f t="shared" ref="BJ199:BJ202" si="71">IF((M199+N199)&gt;B199," * La suma del Tipo de Mordedura NO DEBE ser mayor al total de ambos sexos","")</f>
        <v/>
      </c>
      <c r="BN199" s="26">
        <f t="shared" ref="BN199:BN202" si="72">IF(O199&gt;B199,1,0)</f>
        <v>0</v>
      </c>
      <c r="BO199" s="26">
        <f t="shared" ref="BO199:BO202" si="73">IF((M199+N199)&gt;B199,1,0)</f>
        <v>0</v>
      </c>
    </row>
    <row r="200" spans="1:67" x14ac:dyDescent="0.25">
      <c r="A200" s="1414" t="s">
        <v>249</v>
      </c>
      <c r="B200" s="365">
        <f t="shared" si="66"/>
        <v>0</v>
      </c>
      <c r="C200" s="365">
        <f t="shared" si="68"/>
        <v>0</v>
      </c>
      <c r="D200" s="366">
        <f t="shared" si="68"/>
        <v>0</v>
      </c>
      <c r="E200" s="201"/>
      <c r="F200" s="205"/>
      <c r="G200" s="201"/>
      <c r="H200" s="205"/>
      <c r="I200" s="201"/>
      <c r="J200" s="202"/>
      <c r="K200" s="201"/>
      <c r="L200" s="367"/>
      <c r="M200" s="203"/>
      <c r="N200" s="205"/>
      <c r="O200" s="368"/>
      <c r="P200" t="str">
        <f t="shared" si="69"/>
        <v/>
      </c>
      <c r="BI200" s="25" t="str">
        <f t="shared" si="70"/>
        <v/>
      </c>
      <c r="BJ200" s="25" t="str">
        <f t="shared" si="71"/>
        <v/>
      </c>
      <c r="BN200" s="26">
        <f t="shared" si="72"/>
        <v>0</v>
      </c>
      <c r="BO200" s="26">
        <f t="shared" si="73"/>
        <v>0</v>
      </c>
    </row>
    <row r="201" spans="1:67" x14ac:dyDescent="0.25">
      <c r="A201" s="1414" t="s">
        <v>250</v>
      </c>
      <c r="B201" s="365">
        <f t="shared" si="66"/>
        <v>0</v>
      </c>
      <c r="C201" s="365">
        <f t="shared" si="68"/>
        <v>0</v>
      </c>
      <c r="D201" s="366">
        <f t="shared" si="68"/>
        <v>0</v>
      </c>
      <c r="E201" s="369"/>
      <c r="F201" s="370"/>
      <c r="G201" s="369"/>
      <c r="H201" s="370"/>
      <c r="I201" s="369"/>
      <c r="J201" s="371"/>
      <c r="K201" s="369"/>
      <c r="L201" s="372"/>
      <c r="M201" s="373"/>
      <c r="N201" s="370"/>
      <c r="O201" s="374"/>
      <c r="P201" t="str">
        <f t="shared" si="69"/>
        <v/>
      </c>
      <c r="BI201" s="25" t="str">
        <f t="shared" si="70"/>
        <v/>
      </c>
      <c r="BJ201" s="25" t="str">
        <f t="shared" si="71"/>
        <v/>
      </c>
      <c r="BN201" s="26">
        <f t="shared" si="72"/>
        <v>0</v>
      </c>
      <c r="BO201" s="26">
        <f t="shared" si="73"/>
        <v>0</v>
      </c>
    </row>
    <row r="202" spans="1:67" x14ac:dyDescent="0.25">
      <c r="A202" s="1417" t="s">
        <v>251</v>
      </c>
      <c r="B202" s="376">
        <f t="shared" si="66"/>
        <v>0</v>
      </c>
      <c r="C202" s="376">
        <f t="shared" si="68"/>
        <v>0</v>
      </c>
      <c r="D202" s="377">
        <f t="shared" si="68"/>
        <v>0</v>
      </c>
      <c r="E202" s="206"/>
      <c r="F202" s="207"/>
      <c r="G202" s="206"/>
      <c r="H202" s="207"/>
      <c r="I202" s="206"/>
      <c r="J202" s="207"/>
      <c r="K202" s="206"/>
      <c r="L202" s="325"/>
      <c r="M202" s="208"/>
      <c r="N202" s="207"/>
      <c r="O202" s="378"/>
      <c r="P202" t="str">
        <f t="shared" si="69"/>
        <v/>
      </c>
      <c r="BI202" s="25" t="str">
        <f t="shared" si="70"/>
        <v/>
      </c>
      <c r="BJ202" s="25" t="str">
        <f t="shared" si="71"/>
        <v/>
      </c>
      <c r="BN202" s="26">
        <f t="shared" si="72"/>
        <v>0</v>
      </c>
      <c r="BO202" s="26">
        <f t="shared" si="73"/>
        <v>0</v>
      </c>
    </row>
    <row r="248" spans="1:2" x14ac:dyDescent="0.25">
      <c r="A248" s="379">
        <f>SUM(B13:B16,B21:B26,B31:B36,B41:B46,B51:B56,B61:B67,B70:B90,C95:C102,D105:D107,C112:C114,C118:C119,B123:P124,C128:C129,B144,C147:D147,C151:C152,C155:C160,C164:C169,B174:B177,C182:C183,B186:B187,B192,B197:B202)</f>
        <v>15458</v>
      </c>
      <c r="B248" s="380">
        <f>SUM(BN13:BX202)</f>
        <v>0</v>
      </c>
    </row>
  </sheetData>
  <mergeCells count="321">
    <mergeCell ref="A6:O6"/>
    <mergeCell ref="A10:A12"/>
    <mergeCell ref="B10:D11"/>
    <mergeCell ref="E10:AL10"/>
    <mergeCell ref="AM10:AM12"/>
    <mergeCell ref="AN10:AQ10"/>
    <mergeCell ref="U11:V11"/>
    <mergeCell ref="W11:X11"/>
    <mergeCell ref="Y11:Z11"/>
    <mergeCell ref="AA11:AB11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O11:AO12"/>
    <mergeCell ref="AP11:AP12"/>
    <mergeCell ref="AQ11:AQ12"/>
    <mergeCell ref="AM18:AM20"/>
    <mergeCell ref="AN18:AN20"/>
    <mergeCell ref="AO18:AO20"/>
    <mergeCell ref="AP18:AP20"/>
    <mergeCell ref="AC11:AD11"/>
    <mergeCell ref="AE11:AF11"/>
    <mergeCell ref="AG11:AH11"/>
    <mergeCell ref="AI11:AJ11"/>
    <mergeCell ref="AK11:AL11"/>
    <mergeCell ref="AN11:AN12"/>
    <mergeCell ref="AC19:AD19"/>
    <mergeCell ref="AE19:AF19"/>
    <mergeCell ref="AG19:AH19"/>
    <mergeCell ref="AI19:AJ19"/>
    <mergeCell ref="AK19:AL19"/>
    <mergeCell ref="A27:H27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A18:A20"/>
    <mergeCell ref="B18:D19"/>
    <mergeCell ref="E18:AL18"/>
    <mergeCell ref="A28:A30"/>
    <mergeCell ref="B28:D29"/>
    <mergeCell ref="E28:AL28"/>
    <mergeCell ref="AM28:AM30"/>
    <mergeCell ref="AN28:AN30"/>
    <mergeCell ref="E29:F29"/>
    <mergeCell ref="G29:H29"/>
    <mergeCell ref="I29:J29"/>
    <mergeCell ref="K29:L29"/>
    <mergeCell ref="M29:N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38:A40"/>
    <mergeCell ref="B38:D39"/>
    <mergeCell ref="E38:AL38"/>
    <mergeCell ref="AM38:AM40"/>
    <mergeCell ref="AN38:AN40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48:A50"/>
    <mergeCell ref="B48:D49"/>
    <mergeCell ref="E48:AL48"/>
    <mergeCell ref="AM48:AM50"/>
    <mergeCell ref="AN48:AN50"/>
    <mergeCell ref="E49:F49"/>
    <mergeCell ref="G49:H49"/>
    <mergeCell ref="I49:J49"/>
    <mergeCell ref="K49:L49"/>
    <mergeCell ref="M49:N49"/>
    <mergeCell ref="AM58:AN59"/>
    <mergeCell ref="E59:F59"/>
    <mergeCell ref="G59:H59"/>
    <mergeCell ref="I59:J59"/>
    <mergeCell ref="K59:L59"/>
    <mergeCell ref="AN92:AN94"/>
    <mergeCell ref="M59:N59"/>
    <mergeCell ref="O59:P5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Y59:Z59"/>
    <mergeCell ref="AA59:AB59"/>
    <mergeCell ref="A58:A60"/>
    <mergeCell ref="B58:D59"/>
    <mergeCell ref="E58:AL58"/>
    <mergeCell ref="AK59:AL59"/>
    <mergeCell ref="AO92:AO94"/>
    <mergeCell ref="F93:G93"/>
    <mergeCell ref="H93:I93"/>
    <mergeCell ref="J93:K93"/>
    <mergeCell ref="L93:M93"/>
    <mergeCell ref="N93:O93"/>
    <mergeCell ref="P93:Q93"/>
    <mergeCell ref="R93:S93"/>
    <mergeCell ref="T93:U93"/>
    <mergeCell ref="AL93:AM93"/>
    <mergeCell ref="AH93:AI93"/>
    <mergeCell ref="AJ93:AK93"/>
    <mergeCell ref="F92:AM92"/>
    <mergeCell ref="V93:W93"/>
    <mergeCell ref="X93:Y93"/>
    <mergeCell ref="A95:B95"/>
    <mergeCell ref="A96:A98"/>
    <mergeCell ref="A99:B99"/>
    <mergeCell ref="A100:B100"/>
    <mergeCell ref="A101:B101"/>
    <mergeCell ref="Z93:AA93"/>
    <mergeCell ref="AB93:AC93"/>
    <mergeCell ref="AD93:AE93"/>
    <mergeCell ref="AF93:AG93"/>
    <mergeCell ref="A92:B94"/>
    <mergeCell ref="C92:E93"/>
    <mergeCell ref="A102:B102"/>
    <mergeCell ref="A104:C104"/>
    <mergeCell ref="A105:B107"/>
    <mergeCell ref="A108:K108"/>
    <mergeCell ref="A109:B111"/>
    <mergeCell ref="C109:E110"/>
    <mergeCell ref="F109:AM109"/>
    <mergeCell ref="X110:Y110"/>
    <mergeCell ref="Z110:AA110"/>
    <mergeCell ref="AB110:AC110"/>
    <mergeCell ref="AJ110:AK110"/>
    <mergeCell ref="AL110:AM110"/>
    <mergeCell ref="AN109:AN111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A113:B113"/>
    <mergeCell ref="A114:B114"/>
    <mergeCell ref="A116:B117"/>
    <mergeCell ref="C116:E116"/>
    <mergeCell ref="F116:G116"/>
    <mergeCell ref="H116:I116"/>
    <mergeCell ref="AD110:AE110"/>
    <mergeCell ref="AF110:AG110"/>
    <mergeCell ref="AH110:AI110"/>
    <mergeCell ref="V116:W116"/>
    <mergeCell ref="X116:Y116"/>
    <mergeCell ref="N116:O116"/>
    <mergeCell ref="P116:Q116"/>
    <mergeCell ref="R116:S116"/>
    <mergeCell ref="T116:U116"/>
    <mergeCell ref="A112:B112"/>
    <mergeCell ref="A118:B118"/>
    <mergeCell ref="A119:B119"/>
    <mergeCell ref="A121:A122"/>
    <mergeCell ref="B121:E121"/>
    <mergeCell ref="F121:G121"/>
    <mergeCell ref="H121:K121"/>
    <mergeCell ref="L121:L122"/>
    <mergeCell ref="M121:M122"/>
    <mergeCell ref="J116:K116"/>
    <mergeCell ref="L116:M116"/>
    <mergeCell ref="A128:A129"/>
    <mergeCell ref="A146:B146"/>
    <mergeCell ref="A149:B150"/>
    <mergeCell ref="C149:E149"/>
    <mergeCell ref="F149:F150"/>
    <mergeCell ref="G149:I149"/>
    <mergeCell ref="N121:N122"/>
    <mergeCell ref="O121:O122"/>
    <mergeCell ref="P121:P122"/>
    <mergeCell ref="A126:B127"/>
    <mergeCell ref="C126:C127"/>
    <mergeCell ref="D126:I126"/>
    <mergeCell ref="J126:J127"/>
    <mergeCell ref="J149:L149"/>
    <mergeCell ref="A151:A152"/>
    <mergeCell ref="A154:B154"/>
    <mergeCell ref="A155:A156"/>
    <mergeCell ref="A158:A160"/>
    <mergeCell ref="A162:B163"/>
    <mergeCell ref="C162:E162"/>
    <mergeCell ref="F162:F163"/>
    <mergeCell ref="G162:G163"/>
    <mergeCell ref="H162:H163"/>
    <mergeCell ref="AF180:AF181"/>
    <mergeCell ref="AG180:AG181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A172:AB172"/>
    <mergeCell ref="AC172:AD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B180:AB181"/>
    <mergeCell ref="AC180:AC181"/>
    <mergeCell ref="AD180:AD181"/>
    <mergeCell ref="AE180:AE181"/>
    <mergeCell ref="A179:B181"/>
    <mergeCell ref="C179:E180"/>
    <mergeCell ref="F179:U179"/>
    <mergeCell ref="V179:V181"/>
    <mergeCell ref="W179:W181"/>
    <mergeCell ref="X179:X181"/>
    <mergeCell ref="T180:U180"/>
    <mergeCell ref="A182:A183"/>
    <mergeCell ref="A189:A191"/>
    <mergeCell ref="B189:D190"/>
    <mergeCell ref="E189:AL189"/>
    <mergeCell ref="W190:X190"/>
    <mergeCell ref="Y190:Z190"/>
    <mergeCell ref="AA190:AB190"/>
    <mergeCell ref="AC190:AD190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M189:AN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G195:H195"/>
    <mergeCell ref="I195:J195"/>
    <mergeCell ref="K195:L195"/>
    <mergeCell ref="AE190:AF190"/>
    <mergeCell ref="AG190:AH190"/>
    <mergeCell ref="AI190:AJ190"/>
    <mergeCell ref="AK190:AL190"/>
    <mergeCell ref="A194:A197"/>
    <mergeCell ref="B194:D195"/>
    <mergeCell ref="E194:L194"/>
    <mergeCell ref="M194:N195"/>
    <mergeCell ref="O194:O196"/>
    <mergeCell ref="E195:F195"/>
  </mergeCells>
  <dataValidations count="1">
    <dataValidation type="whole" operator="greaterThanOrEqual" allowBlank="1" showInputMessage="1" showErrorMessage="1" errorTitle="Error" error="Favor Ingrese sólo Números." sqref="E13:AS16 E21:AP26 E31:AN36 E41:AN46 E51:AN56 E61:AN66 C70:E89 F96:AO102 D105:D107 F112:AN114 F118:Y119 B123:P124 E198:O202 D128:J129 C147:D147 D151:L152 C155:F160 D164:H169 E174:AL177 F182:AK183 C186:D187 E192:AN192 B132:B14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2024-03-18T19:14:57Z</dcterms:created>
  <dcterms:modified xsi:type="dcterms:W3CDTF">2025-01-31T15:06:36Z</dcterms:modified>
</cp:coreProperties>
</file>